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ureau\PARTAGE\Solutions_Forets\Projets LBC\Bois couillet\"/>
    </mc:Choice>
  </mc:AlternateContent>
  <xr:revisionPtr revIDLastSave="0" documentId="13_ncr:1_{58E83121-B19C-40C7-937F-6CEDA2420373}" xr6:coauthVersionLast="46" xr6:coauthVersionMax="46" xr10:uidLastSave="{00000000-0000-0000-0000-000000000000}"/>
  <bookViews>
    <workbookView xWindow="4455" yWindow="1275" windowWidth="21600" windowHeight="11385" xr2:uid="{A495A117-443B-41A3-98AB-786684057F74}"/>
  </bookViews>
  <sheets>
    <sheet name="Recapitulatif" sheetId="2" r:id="rId1"/>
    <sheet name="REE Chêne sessile" sheetId="3" r:id="rId2"/>
    <sheet name="table Chêne sessile" sheetId="1" r:id="rId3"/>
  </sheets>
  <externalReferences>
    <externalReference r:id="rId4"/>
    <externalReference r:id="rId5"/>
  </externalReferences>
  <definedNames>
    <definedName name="essences_projets">'[1]listes déroulantes'!$D$2:$D$40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2" l="1"/>
  <c r="O7" i="2"/>
  <c r="N7" i="2"/>
  <c r="N8" i="2" s="1"/>
  <c r="M8" i="2"/>
  <c r="M7" i="2"/>
  <c r="K7" i="2"/>
  <c r="L7" i="2" s="1"/>
  <c r="I7" i="2" l="1"/>
  <c r="H165" i="3"/>
  <c r="J165" i="3" s="1"/>
  <c r="J164" i="3"/>
  <c r="H164" i="3"/>
  <c r="I164" i="3" s="1"/>
  <c r="G164" i="3"/>
  <c r="I159" i="3"/>
  <c r="G159" i="3"/>
  <c r="H159" i="3" s="1"/>
  <c r="G154" i="3"/>
  <c r="F150" i="3"/>
  <c r="F151" i="3" s="1"/>
  <c r="I149" i="3"/>
  <c r="J149" i="3" s="1"/>
  <c r="H149" i="3"/>
  <c r="J148" i="3"/>
  <c r="I148" i="3"/>
  <c r="H148" i="3"/>
  <c r="G148" i="3"/>
  <c r="J143" i="3"/>
  <c r="H143" i="3"/>
  <c r="I143" i="3" s="1"/>
  <c r="G143" i="3"/>
  <c r="F140" i="3"/>
  <c r="F141" i="3" s="1"/>
  <c r="F139" i="3"/>
  <c r="H138" i="3"/>
  <c r="I138" i="3" s="1"/>
  <c r="J138" i="3" s="1"/>
  <c r="G137" i="3"/>
  <c r="H137" i="3" s="1"/>
  <c r="G132" i="3"/>
  <c r="F128" i="3"/>
  <c r="J127" i="3"/>
  <c r="I127" i="3"/>
  <c r="H127" i="3"/>
  <c r="I126" i="3"/>
  <c r="H126" i="3"/>
  <c r="G126" i="3"/>
  <c r="I121" i="3"/>
  <c r="J121" i="3" s="1"/>
  <c r="H121" i="3"/>
  <c r="G121" i="3"/>
  <c r="F118" i="3"/>
  <c r="F117" i="3"/>
  <c r="J116" i="3"/>
  <c r="I116" i="3"/>
  <c r="H116" i="3"/>
  <c r="I115" i="3"/>
  <c r="J115" i="3" s="1"/>
  <c r="G115" i="3"/>
  <c r="H115" i="3" s="1"/>
  <c r="I110" i="3"/>
  <c r="H110" i="3"/>
  <c r="G110" i="3"/>
  <c r="F107" i="3"/>
  <c r="F106" i="3"/>
  <c r="H105" i="3"/>
  <c r="G104" i="3"/>
  <c r="H104" i="3" s="1"/>
  <c r="G99" i="3"/>
  <c r="F96" i="3"/>
  <c r="F97" i="3" s="1"/>
  <c r="F95" i="3"/>
  <c r="I94" i="3"/>
  <c r="J94" i="3" s="1"/>
  <c r="H94" i="3"/>
  <c r="G93" i="3"/>
  <c r="H93" i="3" s="1"/>
  <c r="G88" i="3"/>
  <c r="F84" i="3"/>
  <c r="H83" i="3"/>
  <c r="H82" i="3"/>
  <c r="G82" i="3"/>
  <c r="G77" i="3"/>
  <c r="F73" i="3"/>
  <c r="F74" i="3" s="1"/>
  <c r="I72" i="3"/>
  <c r="J72" i="3" s="1"/>
  <c r="H72" i="3"/>
  <c r="I71" i="3"/>
  <c r="G71" i="3"/>
  <c r="H71" i="3" s="1"/>
  <c r="J71" i="3" s="1"/>
  <c r="G66" i="3"/>
  <c r="F62" i="3"/>
  <c r="H61" i="3"/>
  <c r="H60" i="3"/>
  <c r="G60" i="3"/>
  <c r="H55" i="3"/>
  <c r="I55" i="3" s="1"/>
  <c r="G55" i="3"/>
  <c r="F53" i="3"/>
  <c r="F52" i="3"/>
  <c r="F51" i="3"/>
  <c r="I50" i="3"/>
  <c r="J50" i="3" s="1"/>
  <c r="H50" i="3"/>
  <c r="H49" i="3"/>
  <c r="G49" i="3"/>
  <c r="G44" i="3"/>
  <c r="F41" i="3"/>
  <c r="F40" i="3"/>
  <c r="J39" i="3"/>
  <c r="I39" i="3"/>
  <c r="H39" i="3"/>
  <c r="I38" i="3"/>
  <c r="H38" i="3"/>
  <c r="G38" i="3"/>
  <c r="J33" i="3"/>
  <c r="H33" i="3"/>
  <c r="I33" i="3" s="1"/>
  <c r="G33" i="3"/>
  <c r="F29" i="3"/>
  <c r="H28" i="3"/>
  <c r="I28" i="3" s="1"/>
  <c r="J28" i="3" s="1"/>
  <c r="G27" i="3"/>
  <c r="G22" i="3"/>
  <c r="H22" i="3" s="1"/>
  <c r="G11" i="3"/>
  <c r="H11" i="3" s="1"/>
  <c r="G9" i="3"/>
  <c r="G10" i="3" s="1"/>
  <c r="H10" i="3" s="1"/>
  <c r="H8" i="3"/>
  <c r="I8" i="3" s="1"/>
  <c r="J7" i="3"/>
  <c r="I7" i="3"/>
  <c r="H7" i="3"/>
  <c r="I6" i="3"/>
  <c r="H6" i="3"/>
  <c r="I5" i="3"/>
  <c r="J5" i="3" s="1"/>
  <c r="H5" i="3"/>
  <c r="Q4" i="3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P4" i="3"/>
  <c r="P5" i="3" s="1"/>
  <c r="P6" i="3" s="1"/>
  <c r="H4" i="3"/>
  <c r="I4" i="3" s="1"/>
  <c r="J4" i="3" s="1"/>
  <c r="B4" i="3"/>
  <c r="B5" i="3" s="1"/>
  <c r="S3" i="3"/>
  <c r="R3" i="3"/>
  <c r="R4" i="3" s="1"/>
  <c r="R5" i="3" s="1"/>
  <c r="R6" i="3" s="1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Q3" i="3"/>
  <c r="P3" i="3"/>
  <c r="K3" i="3"/>
  <c r="K4" i="3" s="1"/>
  <c r="K5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I3" i="3"/>
  <c r="J3" i="3" s="1"/>
  <c r="H3" i="3"/>
  <c r="F3" i="3"/>
  <c r="F4" i="3" s="1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B3" i="3"/>
  <c r="C3" i="3" s="1"/>
  <c r="S2" i="3"/>
  <c r="H2" i="3"/>
  <c r="E2" i="3"/>
  <c r="C2" i="3"/>
  <c r="J7" i="2" l="1"/>
  <c r="J10" i="3"/>
  <c r="I10" i="3"/>
  <c r="P7" i="3"/>
  <c r="S6" i="3"/>
  <c r="J22" i="3"/>
  <c r="I22" i="3"/>
  <c r="D3" i="3"/>
  <c r="E3" i="3" s="1"/>
  <c r="C5" i="3"/>
  <c r="B6" i="3"/>
  <c r="F24" i="3"/>
  <c r="F25" i="3" s="1"/>
  <c r="F26" i="3" s="1"/>
  <c r="F27" i="3" s="1"/>
  <c r="G23" i="3" s="1"/>
  <c r="H23" i="3" s="1"/>
  <c r="C4" i="3"/>
  <c r="J82" i="3"/>
  <c r="I82" i="3"/>
  <c r="F98" i="3"/>
  <c r="J6" i="3"/>
  <c r="H9" i="3"/>
  <c r="G12" i="3"/>
  <c r="G24" i="3"/>
  <c r="H24" i="3" s="1"/>
  <c r="F42" i="3"/>
  <c r="J55" i="3"/>
  <c r="F63" i="3"/>
  <c r="G25" i="3"/>
  <c r="H25" i="3" s="1"/>
  <c r="J105" i="3"/>
  <c r="I105" i="3"/>
  <c r="I11" i="3"/>
  <c r="J11" i="3" s="1"/>
  <c r="S4" i="3"/>
  <c r="J8" i="3"/>
  <c r="G26" i="3"/>
  <c r="H26" i="3" s="1"/>
  <c r="J38" i="3"/>
  <c r="F54" i="3"/>
  <c r="J93" i="3"/>
  <c r="I93" i="3"/>
  <c r="S5" i="3"/>
  <c r="L27" i="3"/>
  <c r="W11" i="3" s="1"/>
  <c r="W13" i="3" s="1"/>
  <c r="H27" i="3"/>
  <c r="F30" i="3"/>
  <c r="I60" i="3"/>
  <c r="J60" i="3" s="1"/>
  <c r="J83" i="3"/>
  <c r="I83" i="3"/>
  <c r="F108" i="3"/>
  <c r="F75" i="3"/>
  <c r="I49" i="3"/>
  <c r="J49" i="3" s="1"/>
  <c r="I61" i="3"/>
  <c r="J61" i="3" s="1"/>
  <c r="F119" i="3"/>
  <c r="F85" i="3"/>
  <c r="I137" i="3"/>
  <c r="J137" i="3" s="1"/>
  <c r="H44" i="3"/>
  <c r="H66" i="3"/>
  <c r="H77" i="3"/>
  <c r="H88" i="3"/>
  <c r="I104" i="3"/>
  <c r="J104" i="3" s="1"/>
  <c r="F142" i="3"/>
  <c r="H132" i="3"/>
  <c r="F152" i="3"/>
  <c r="H99" i="3"/>
  <c r="J126" i="3"/>
  <c r="F129" i="3"/>
  <c r="H154" i="3"/>
  <c r="J159" i="3"/>
  <c r="J110" i="3"/>
  <c r="J23" i="3" l="1"/>
  <c r="I23" i="3"/>
  <c r="I24" i="3"/>
  <c r="J24" i="3" s="1"/>
  <c r="F143" i="3"/>
  <c r="G142" i="3"/>
  <c r="H142" i="3" s="1"/>
  <c r="F64" i="3"/>
  <c r="J27" i="3"/>
  <c r="I27" i="3"/>
  <c r="J154" i="3"/>
  <c r="I154" i="3"/>
  <c r="F86" i="3"/>
  <c r="C6" i="3"/>
  <c r="B7" i="3"/>
  <c r="S7" i="3"/>
  <c r="P8" i="3"/>
  <c r="F153" i="3"/>
  <c r="F120" i="3"/>
  <c r="I99" i="3"/>
  <c r="J99" i="3" s="1"/>
  <c r="J88" i="3"/>
  <c r="I88" i="3"/>
  <c r="F109" i="3"/>
  <c r="F31" i="3"/>
  <c r="F43" i="3"/>
  <c r="F99" i="3"/>
  <c r="E5" i="3"/>
  <c r="D5" i="3"/>
  <c r="I25" i="3"/>
  <c r="J25" i="3" s="1"/>
  <c r="I44" i="3"/>
  <c r="J44" i="3" s="1"/>
  <c r="F130" i="3"/>
  <c r="I77" i="3"/>
  <c r="J77" i="3" s="1"/>
  <c r="F55" i="3"/>
  <c r="G54" i="3"/>
  <c r="H54" i="3" s="1"/>
  <c r="R27" i="3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I66" i="3"/>
  <c r="J66" i="3" s="1"/>
  <c r="I26" i="3"/>
  <c r="J26" i="3" s="1"/>
  <c r="G13" i="3"/>
  <c r="H12" i="3"/>
  <c r="D4" i="3"/>
  <c r="E4" i="3" s="1"/>
  <c r="I132" i="3"/>
  <c r="J132" i="3" s="1"/>
  <c r="F76" i="3"/>
  <c r="I9" i="3"/>
  <c r="J9" i="3"/>
  <c r="Q27" i="3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E9" i="2"/>
  <c r="D8" i="2"/>
  <c r="K8" i="2" l="1"/>
  <c r="L8" i="2"/>
  <c r="I8" i="2"/>
  <c r="J8" i="2"/>
  <c r="F131" i="3"/>
  <c r="F100" i="3"/>
  <c r="G96" i="3"/>
  <c r="H96" i="3" s="1"/>
  <c r="G97" i="3"/>
  <c r="H97" i="3" s="1"/>
  <c r="G95" i="3"/>
  <c r="H95" i="3" s="1"/>
  <c r="B8" i="3"/>
  <c r="C7" i="3"/>
  <c r="I54" i="3"/>
  <c r="J54" i="3" s="1"/>
  <c r="F32" i="3"/>
  <c r="F121" i="3"/>
  <c r="G120" i="3"/>
  <c r="H120" i="3" s="1"/>
  <c r="I12" i="3"/>
  <c r="J12" i="3" s="1"/>
  <c r="F56" i="3"/>
  <c r="G51" i="3"/>
  <c r="H51" i="3" s="1"/>
  <c r="G53" i="3"/>
  <c r="H53" i="3" s="1"/>
  <c r="G52" i="3"/>
  <c r="H52" i="3" s="1"/>
  <c r="F87" i="3"/>
  <c r="F144" i="3"/>
  <c r="G140" i="3"/>
  <c r="H140" i="3" s="1"/>
  <c r="G141" i="3"/>
  <c r="H141" i="3" s="1"/>
  <c r="G139" i="3"/>
  <c r="H139" i="3" s="1"/>
  <c r="I142" i="3"/>
  <c r="J142" i="3" s="1"/>
  <c r="H13" i="3"/>
  <c r="G14" i="3"/>
  <c r="F154" i="3"/>
  <c r="G153" i="3"/>
  <c r="H153" i="3" s="1"/>
  <c r="F110" i="3"/>
  <c r="G76" i="3"/>
  <c r="H76" i="3" s="1"/>
  <c r="F77" i="3"/>
  <c r="G98" i="3"/>
  <c r="H98" i="3" s="1"/>
  <c r="S8" i="3"/>
  <c r="P9" i="3"/>
  <c r="F44" i="3"/>
  <c r="G43" i="3" s="1"/>
  <c r="H43" i="3" s="1"/>
  <c r="D6" i="3"/>
  <c r="E6" i="3" s="1"/>
  <c r="F65" i="3"/>
  <c r="I43" i="3" l="1"/>
  <c r="J43" i="3"/>
  <c r="I51" i="3"/>
  <c r="J51" i="3" s="1"/>
  <c r="F145" i="3"/>
  <c r="J98" i="3"/>
  <c r="I98" i="3"/>
  <c r="I120" i="3"/>
  <c r="J120" i="3"/>
  <c r="I95" i="3"/>
  <c r="J95" i="3" s="1"/>
  <c r="F45" i="3"/>
  <c r="G41" i="3"/>
  <c r="H41" i="3" s="1"/>
  <c r="G40" i="3"/>
  <c r="H40" i="3" s="1"/>
  <c r="G42" i="3"/>
  <c r="H42" i="3" s="1"/>
  <c r="F132" i="3"/>
  <c r="G131" i="3"/>
  <c r="H131" i="3" s="1"/>
  <c r="F57" i="3"/>
  <c r="H14" i="3"/>
  <c r="G15" i="3"/>
  <c r="B9" i="3"/>
  <c r="C8" i="3"/>
  <c r="I13" i="3"/>
  <c r="J13" i="3"/>
  <c r="G65" i="3"/>
  <c r="H65" i="3" s="1"/>
  <c r="F66" i="3"/>
  <c r="G73" i="3"/>
  <c r="H73" i="3" s="1"/>
  <c r="F78" i="3"/>
  <c r="G74" i="3"/>
  <c r="H74" i="3" s="1"/>
  <c r="G75" i="3"/>
  <c r="H75" i="3" s="1"/>
  <c r="F88" i="3"/>
  <c r="G87" i="3"/>
  <c r="H87" i="3" s="1"/>
  <c r="G117" i="3"/>
  <c r="H117" i="3" s="1"/>
  <c r="F122" i="3"/>
  <c r="G118" i="3"/>
  <c r="H118" i="3" s="1"/>
  <c r="G119" i="3"/>
  <c r="H119" i="3" s="1"/>
  <c r="I97" i="3"/>
  <c r="J97" i="3" s="1"/>
  <c r="F111" i="3"/>
  <c r="G106" i="3"/>
  <c r="H106" i="3" s="1"/>
  <c r="G107" i="3"/>
  <c r="H107" i="3" s="1"/>
  <c r="G108" i="3"/>
  <c r="H108" i="3" s="1"/>
  <c r="I141" i="3"/>
  <c r="J141" i="3" s="1"/>
  <c r="F155" i="3"/>
  <c r="G150" i="3"/>
  <c r="H150" i="3" s="1"/>
  <c r="G151" i="3"/>
  <c r="H151" i="3" s="1"/>
  <c r="G152" i="3"/>
  <c r="H152" i="3" s="1"/>
  <c r="J76" i="3"/>
  <c r="I76" i="3"/>
  <c r="I52" i="3"/>
  <c r="J52" i="3" s="1"/>
  <c r="I96" i="3"/>
  <c r="J96" i="3"/>
  <c r="I139" i="3"/>
  <c r="J139" i="3" s="1"/>
  <c r="S9" i="3"/>
  <c r="P10" i="3"/>
  <c r="G109" i="3"/>
  <c r="H109" i="3" s="1"/>
  <c r="J53" i="3"/>
  <c r="I53" i="3"/>
  <c r="G32" i="3"/>
  <c r="H32" i="3" s="1"/>
  <c r="F33" i="3"/>
  <c r="F101" i="3"/>
  <c r="I153" i="3"/>
  <c r="J153" i="3"/>
  <c r="J140" i="3"/>
  <c r="I140" i="3"/>
  <c r="E7" i="3"/>
  <c r="D7" i="3"/>
  <c r="F146" i="3" l="1"/>
  <c r="I73" i="3"/>
  <c r="J73" i="3" s="1"/>
  <c r="I14" i="3"/>
  <c r="J14" i="3" s="1"/>
  <c r="F46" i="3"/>
  <c r="S10" i="3"/>
  <c r="P11" i="3"/>
  <c r="J108" i="3"/>
  <c r="I108" i="3"/>
  <c r="F123" i="3"/>
  <c r="F67" i="3"/>
  <c r="G62" i="3"/>
  <c r="H62" i="3" s="1"/>
  <c r="G63" i="3"/>
  <c r="H63" i="3" s="1"/>
  <c r="G64" i="3"/>
  <c r="H64" i="3" s="1"/>
  <c r="J41" i="3"/>
  <c r="I41" i="3"/>
  <c r="I107" i="3"/>
  <c r="J107" i="3" s="1"/>
  <c r="I117" i="3"/>
  <c r="J117" i="3" s="1"/>
  <c r="J65" i="3"/>
  <c r="I65" i="3"/>
  <c r="F58" i="3"/>
  <c r="F79" i="3"/>
  <c r="I109" i="3"/>
  <c r="J109" i="3"/>
  <c r="I152" i="3"/>
  <c r="J152" i="3" s="1"/>
  <c r="J106" i="3"/>
  <c r="I106" i="3"/>
  <c r="I87" i="3"/>
  <c r="J87" i="3"/>
  <c r="I131" i="3"/>
  <c r="J131" i="3" s="1"/>
  <c r="J119" i="3"/>
  <c r="I119" i="3"/>
  <c r="G16" i="3"/>
  <c r="H15" i="3"/>
  <c r="I118" i="3"/>
  <c r="J118" i="3" s="1"/>
  <c r="F102" i="3"/>
  <c r="F34" i="3"/>
  <c r="G29" i="3"/>
  <c r="H29" i="3" s="1"/>
  <c r="G30" i="3"/>
  <c r="H30" i="3" s="1"/>
  <c r="G31" i="3"/>
  <c r="H31" i="3" s="1"/>
  <c r="I151" i="3"/>
  <c r="J151" i="3"/>
  <c r="F112" i="3"/>
  <c r="F89" i="3"/>
  <c r="G84" i="3"/>
  <c r="H84" i="3" s="1"/>
  <c r="G85" i="3"/>
  <c r="H85" i="3" s="1"/>
  <c r="G86" i="3"/>
  <c r="H86" i="3" s="1"/>
  <c r="F133" i="3"/>
  <c r="G128" i="3"/>
  <c r="H128" i="3" s="1"/>
  <c r="G129" i="3"/>
  <c r="H129" i="3" s="1"/>
  <c r="G130" i="3"/>
  <c r="H130" i="3" s="1"/>
  <c r="I42" i="3"/>
  <c r="J42" i="3"/>
  <c r="I32" i="3"/>
  <c r="J32" i="3" s="1"/>
  <c r="I150" i="3"/>
  <c r="J150" i="3" s="1"/>
  <c r="I75" i="3"/>
  <c r="J75" i="3" s="1"/>
  <c r="D8" i="3"/>
  <c r="E8" i="3" s="1"/>
  <c r="F156" i="3"/>
  <c r="I74" i="3"/>
  <c r="J74" i="3" s="1"/>
  <c r="C9" i="3"/>
  <c r="B10" i="3"/>
  <c r="I40" i="3"/>
  <c r="J40" i="3" s="1"/>
  <c r="I129" i="3" l="1"/>
  <c r="J129" i="3" s="1"/>
  <c r="F47" i="3"/>
  <c r="J128" i="3"/>
  <c r="I128" i="3"/>
  <c r="I130" i="3"/>
  <c r="J130" i="3" s="1"/>
  <c r="E9" i="3"/>
  <c r="D9" i="3"/>
  <c r="F68" i="3"/>
  <c r="F134" i="3"/>
  <c r="F80" i="3"/>
  <c r="F124" i="3"/>
  <c r="I86" i="3"/>
  <c r="J86" i="3"/>
  <c r="I31" i="3"/>
  <c r="J31" i="3" s="1"/>
  <c r="I15" i="3"/>
  <c r="J15" i="3"/>
  <c r="F157" i="3"/>
  <c r="I85" i="3"/>
  <c r="J85" i="3"/>
  <c r="I30" i="3"/>
  <c r="J30" i="3" s="1"/>
  <c r="H16" i="3"/>
  <c r="G17" i="3"/>
  <c r="F59" i="3"/>
  <c r="C10" i="3"/>
  <c r="B11" i="3"/>
  <c r="F113" i="3"/>
  <c r="I84" i="3"/>
  <c r="J84" i="3" s="1"/>
  <c r="I29" i="3"/>
  <c r="J29" i="3" s="1"/>
  <c r="I64" i="3"/>
  <c r="J64" i="3"/>
  <c r="P12" i="3"/>
  <c r="S11" i="3"/>
  <c r="I62" i="3"/>
  <c r="J62" i="3" s="1"/>
  <c r="F103" i="3"/>
  <c r="F90" i="3"/>
  <c r="F35" i="3"/>
  <c r="I63" i="3"/>
  <c r="J63" i="3" s="1"/>
  <c r="F147" i="3"/>
  <c r="F60" i="3" l="1"/>
  <c r="I16" i="3"/>
  <c r="J16" i="3" s="1"/>
  <c r="F81" i="3"/>
  <c r="F104" i="3"/>
  <c r="G103" i="3"/>
  <c r="H103" i="3" s="1"/>
  <c r="F158" i="3"/>
  <c r="S12" i="3"/>
  <c r="P13" i="3"/>
  <c r="B12" i="3"/>
  <c r="C11" i="3"/>
  <c r="F91" i="3"/>
  <c r="D10" i="3"/>
  <c r="E10" i="3"/>
  <c r="F69" i="3"/>
  <c r="F48" i="3"/>
  <c r="H17" i="3"/>
  <c r="G18" i="3"/>
  <c r="F36" i="3"/>
  <c r="F114" i="3"/>
  <c r="F135" i="3"/>
  <c r="F125" i="3"/>
  <c r="F148" i="3"/>
  <c r="G147" i="3"/>
  <c r="H147" i="3" s="1"/>
  <c r="I17" i="3" l="1"/>
  <c r="J17" i="3" s="1"/>
  <c r="G100" i="3"/>
  <c r="H100" i="3" s="1"/>
  <c r="G101" i="3"/>
  <c r="H101" i="3" s="1"/>
  <c r="G102" i="3"/>
  <c r="H102" i="3" s="1"/>
  <c r="I103" i="3"/>
  <c r="J103" i="3" s="1"/>
  <c r="D11" i="3"/>
  <c r="E11" i="3" s="1"/>
  <c r="F136" i="3"/>
  <c r="F82" i="3"/>
  <c r="G81" i="3"/>
  <c r="H81" i="3" s="1"/>
  <c r="G19" i="3"/>
  <c r="H18" i="3"/>
  <c r="F126" i="3"/>
  <c r="F49" i="3"/>
  <c r="G48" i="3"/>
  <c r="H48" i="3" s="1"/>
  <c r="F115" i="3"/>
  <c r="G114" i="3"/>
  <c r="H114" i="3" s="1"/>
  <c r="F70" i="3"/>
  <c r="F92" i="3"/>
  <c r="B13" i="3"/>
  <c r="C12" i="3"/>
  <c r="I147" i="3"/>
  <c r="J147" i="3" s="1"/>
  <c r="F159" i="3"/>
  <c r="G158" i="3"/>
  <c r="H158" i="3" s="1"/>
  <c r="G56" i="3"/>
  <c r="H56" i="3" s="1"/>
  <c r="G57" i="3"/>
  <c r="H57" i="3" s="1"/>
  <c r="G58" i="3"/>
  <c r="H58" i="3" s="1"/>
  <c r="P14" i="3"/>
  <c r="S13" i="3"/>
  <c r="G144" i="3"/>
  <c r="H144" i="3" s="1"/>
  <c r="G145" i="3"/>
  <c r="H145" i="3" s="1"/>
  <c r="G146" i="3"/>
  <c r="H146" i="3" s="1"/>
  <c r="F37" i="3"/>
  <c r="G59" i="3"/>
  <c r="H59" i="3" s="1"/>
  <c r="I158" i="3" l="1"/>
  <c r="J158" i="3" s="1"/>
  <c r="I18" i="3"/>
  <c r="J18" i="3" s="1"/>
  <c r="I146" i="3"/>
  <c r="J146" i="3" s="1"/>
  <c r="I145" i="3"/>
  <c r="J145" i="3" s="1"/>
  <c r="F160" i="3"/>
  <c r="G155" i="3"/>
  <c r="H155" i="3" s="1"/>
  <c r="G156" i="3"/>
  <c r="H156" i="3" s="1"/>
  <c r="G157" i="3"/>
  <c r="H157" i="3" s="1"/>
  <c r="F71" i="3"/>
  <c r="G70" i="3" s="1"/>
  <c r="H70" i="3" s="1"/>
  <c r="H19" i="3"/>
  <c r="G20" i="3"/>
  <c r="I56" i="3"/>
  <c r="J56" i="3" s="1"/>
  <c r="I81" i="3"/>
  <c r="J81" i="3"/>
  <c r="J102" i="3"/>
  <c r="I102" i="3"/>
  <c r="F93" i="3"/>
  <c r="G92" i="3"/>
  <c r="H92" i="3" s="1"/>
  <c r="G111" i="3"/>
  <c r="H111" i="3" s="1"/>
  <c r="G112" i="3"/>
  <c r="H112" i="3" s="1"/>
  <c r="G113" i="3"/>
  <c r="H113" i="3" s="1"/>
  <c r="G78" i="3"/>
  <c r="H78" i="3" s="1"/>
  <c r="G79" i="3"/>
  <c r="H79" i="3" s="1"/>
  <c r="G80" i="3"/>
  <c r="H80" i="3" s="1"/>
  <c r="I101" i="3"/>
  <c r="J101" i="3" s="1"/>
  <c r="J114" i="3"/>
  <c r="I114" i="3"/>
  <c r="D12" i="3"/>
  <c r="E12" i="3" s="1"/>
  <c r="J48" i="3"/>
  <c r="I48" i="3"/>
  <c r="I100" i="3"/>
  <c r="J100" i="3"/>
  <c r="G37" i="3"/>
  <c r="H37" i="3" s="1"/>
  <c r="F38" i="3"/>
  <c r="I144" i="3"/>
  <c r="J144" i="3" s="1"/>
  <c r="I59" i="3"/>
  <c r="J59" i="3" s="1"/>
  <c r="I58" i="3"/>
  <c r="J58" i="3" s="1"/>
  <c r="C13" i="3"/>
  <c r="B14" i="3"/>
  <c r="G45" i="3"/>
  <c r="H45" i="3" s="1"/>
  <c r="G46" i="3"/>
  <c r="H46" i="3" s="1"/>
  <c r="G47" i="3"/>
  <c r="H47" i="3" s="1"/>
  <c r="G136" i="3"/>
  <c r="H136" i="3" s="1"/>
  <c r="F137" i="3"/>
  <c r="G122" i="3"/>
  <c r="H122" i="3" s="1"/>
  <c r="G123" i="3"/>
  <c r="H123" i="3" s="1"/>
  <c r="G124" i="3"/>
  <c r="H124" i="3" s="1"/>
  <c r="S14" i="3"/>
  <c r="P15" i="3"/>
  <c r="J57" i="3"/>
  <c r="I57" i="3"/>
  <c r="G125" i="3"/>
  <c r="H125" i="3" s="1"/>
  <c r="I70" i="3" l="1"/>
  <c r="J70" i="3" s="1"/>
  <c r="I92" i="3"/>
  <c r="J92" i="3" s="1"/>
  <c r="I125" i="3"/>
  <c r="J125" i="3" s="1"/>
  <c r="G133" i="3"/>
  <c r="H133" i="3" s="1"/>
  <c r="G134" i="3"/>
  <c r="H134" i="3" s="1"/>
  <c r="G135" i="3"/>
  <c r="H135" i="3" s="1"/>
  <c r="G89" i="3"/>
  <c r="H89" i="3" s="1"/>
  <c r="G90" i="3"/>
  <c r="H90" i="3" s="1"/>
  <c r="G91" i="3"/>
  <c r="H91" i="3" s="1"/>
  <c r="I19" i="3"/>
  <c r="J19" i="3" s="1"/>
  <c r="H20" i="3"/>
  <c r="G21" i="3"/>
  <c r="H21" i="3" s="1"/>
  <c r="I136" i="3"/>
  <c r="J136" i="3" s="1"/>
  <c r="I80" i="3"/>
  <c r="J80" i="3" s="1"/>
  <c r="I79" i="3"/>
  <c r="J79" i="3" s="1"/>
  <c r="G67" i="3"/>
  <c r="H67" i="3" s="1"/>
  <c r="G68" i="3"/>
  <c r="H68" i="3" s="1"/>
  <c r="G69" i="3"/>
  <c r="H69" i="3" s="1"/>
  <c r="I46" i="3"/>
  <c r="J46" i="3" s="1"/>
  <c r="J78" i="3"/>
  <c r="I78" i="3"/>
  <c r="I157" i="3"/>
  <c r="J157" i="3" s="1"/>
  <c r="J122" i="3"/>
  <c r="I122" i="3"/>
  <c r="I47" i="3"/>
  <c r="J47" i="3" s="1"/>
  <c r="I45" i="3"/>
  <c r="J45" i="3" s="1"/>
  <c r="I113" i="3"/>
  <c r="J113" i="3"/>
  <c r="I156" i="3"/>
  <c r="J156" i="3" s="1"/>
  <c r="P16" i="3"/>
  <c r="S15" i="3"/>
  <c r="I124" i="3"/>
  <c r="J124" i="3" s="1"/>
  <c r="C14" i="3"/>
  <c r="B15" i="3"/>
  <c r="G34" i="3"/>
  <c r="H34" i="3" s="1"/>
  <c r="G35" i="3"/>
  <c r="H35" i="3" s="1"/>
  <c r="G36" i="3"/>
  <c r="H36" i="3" s="1"/>
  <c r="I112" i="3"/>
  <c r="J112" i="3" s="1"/>
  <c r="J155" i="3"/>
  <c r="I155" i="3"/>
  <c r="I123" i="3"/>
  <c r="J123" i="3" s="1"/>
  <c r="D13" i="3"/>
  <c r="E13" i="3" s="1"/>
  <c r="I37" i="3"/>
  <c r="J37" i="3"/>
  <c r="I111" i="3"/>
  <c r="J111" i="3" s="1"/>
  <c r="F161" i="3"/>
  <c r="I34" i="3" l="1"/>
  <c r="J34" i="3" s="1"/>
  <c r="I134" i="3"/>
  <c r="J134" i="3" s="1"/>
  <c r="F162" i="3"/>
  <c r="C15" i="3"/>
  <c r="B16" i="3"/>
  <c r="J67" i="3"/>
  <c r="I67" i="3"/>
  <c r="I20" i="3"/>
  <c r="J20" i="3" s="1"/>
  <c r="I133" i="3"/>
  <c r="J133" i="3"/>
  <c r="I21" i="3"/>
  <c r="J21" i="3" s="1"/>
  <c r="D14" i="3"/>
  <c r="E14" i="3" s="1"/>
  <c r="I68" i="3"/>
  <c r="J68" i="3"/>
  <c r="I91" i="3"/>
  <c r="J91" i="3" s="1"/>
  <c r="I90" i="3"/>
  <c r="J90" i="3"/>
  <c r="I36" i="3"/>
  <c r="J36" i="3" s="1"/>
  <c r="S16" i="3"/>
  <c r="P17" i="3"/>
  <c r="I89" i="3"/>
  <c r="J89" i="3" s="1"/>
  <c r="I35" i="3"/>
  <c r="J35" i="3"/>
  <c r="I69" i="3"/>
  <c r="J69" i="3" s="1"/>
  <c r="I135" i="3"/>
  <c r="J135" i="3" s="1"/>
  <c r="C16" i="3" l="1"/>
  <c r="B17" i="3"/>
  <c r="D15" i="3"/>
  <c r="E15" i="3" s="1"/>
  <c r="F163" i="3"/>
  <c r="S17" i="3"/>
  <c r="P18" i="3"/>
  <c r="F164" i="3" l="1"/>
  <c r="G163" i="3"/>
  <c r="H163" i="3" s="1"/>
  <c r="B18" i="3"/>
  <c r="C17" i="3"/>
  <c r="P19" i="3"/>
  <c r="S18" i="3"/>
  <c r="D16" i="3"/>
  <c r="E16" i="3" s="1"/>
  <c r="P20" i="3" l="1"/>
  <c r="S19" i="3"/>
  <c r="D17" i="3"/>
  <c r="E17" i="3"/>
  <c r="B19" i="3"/>
  <c r="C18" i="3"/>
  <c r="I163" i="3"/>
  <c r="J163" i="3" s="1"/>
  <c r="G160" i="3"/>
  <c r="H160" i="3" s="1"/>
  <c r="G161" i="3"/>
  <c r="H161" i="3" s="1"/>
  <c r="G162" i="3"/>
  <c r="H162" i="3" s="1"/>
  <c r="D18" i="3" l="1"/>
  <c r="E18" i="3" s="1"/>
  <c r="B20" i="3"/>
  <c r="C19" i="3"/>
  <c r="I162" i="3"/>
  <c r="J162" i="3" s="1"/>
  <c r="I161" i="3"/>
  <c r="J161" i="3" s="1"/>
  <c r="I160" i="3"/>
  <c r="J160" i="3" s="1"/>
  <c r="W2" i="3" s="1"/>
  <c r="P21" i="3"/>
  <c r="S20" i="3"/>
  <c r="D19" i="3" l="1"/>
  <c r="E19" i="3" s="1"/>
  <c r="P22" i="3"/>
  <c r="S21" i="3"/>
  <c r="C20" i="3"/>
  <c r="B21" i="3"/>
  <c r="B22" i="3" l="1"/>
  <c r="C21" i="3"/>
  <c r="D20" i="3"/>
  <c r="E20" i="3"/>
  <c r="P23" i="3"/>
  <c r="S22" i="3"/>
  <c r="P24" i="3" l="1"/>
  <c r="S23" i="3"/>
  <c r="D21" i="3"/>
  <c r="E21" i="3"/>
  <c r="B23" i="3"/>
  <c r="C22" i="3"/>
  <c r="D22" i="3" l="1"/>
  <c r="E22" i="3" s="1"/>
  <c r="B24" i="3"/>
  <c r="C23" i="3"/>
  <c r="P25" i="3"/>
  <c r="S24" i="3"/>
  <c r="D23" i="3" l="1"/>
  <c r="E23" i="3" s="1"/>
  <c r="B25" i="3"/>
  <c r="C24" i="3"/>
  <c r="P26" i="3"/>
  <c r="S25" i="3"/>
  <c r="P27" i="3" l="1"/>
  <c r="S26" i="3"/>
  <c r="D24" i="3"/>
  <c r="E24" i="3" s="1"/>
  <c r="B26" i="3"/>
  <c r="C25" i="3"/>
  <c r="B27" i="3" l="1"/>
  <c r="C26" i="3"/>
  <c r="D25" i="3"/>
  <c r="E25" i="3" s="1"/>
  <c r="S27" i="3"/>
  <c r="P28" i="3"/>
  <c r="S28" i="3" l="1"/>
  <c r="P29" i="3"/>
  <c r="D26" i="3"/>
  <c r="E26" i="3" s="1"/>
  <c r="B28" i="3"/>
  <c r="C27" i="3"/>
  <c r="D27" i="3" l="1"/>
  <c r="E27" i="3" s="1"/>
  <c r="C28" i="3"/>
  <c r="B29" i="3"/>
  <c r="S29" i="3"/>
  <c r="P30" i="3"/>
  <c r="S30" i="3" l="1"/>
  <c r="P31" i="3"/>
  <c r="D28" i="3"/>
  <c r="E28" i="3" s="1"/>
  <c r="B30" i="3"/>
  <c r="C29" i="3"/>
  <c r="E29" i="3" l="1"/>
  <c r="D29" i="3"/>
  <c r="C30" i="3"/>
  <c r="B31" i="3"/>
  <c r="S31" i="3"/>
  <c r="P32" i="3"/>
  <c r="S32" i="3" l="1"/>
  <c r="W14" i="3" s="1"/>
  <c r="P33" i="3"/>
  <c r="C31" i="3"/>
  <c r="B32" i="3"/>
  <c r="D30" i="3"/>
  <c r="E30" i="3" s="1"/>
  <c r="C32" i="3" l="1"/>
  <c r="B33" i="3"/>
  <c r="D31" i="3"/>
  <c r="E31" i="3" s="1"/>
  <c r="S33" i="3"/>
  <c r="P34" i="3"/>
  <c r="S34" i="3" l="1"/>
  <c r="P35" i="3"/>
  <c r="D32" i="3"/>
  <c r="E32" i="3" s="1"/>
  <c r="W5" i="3" s="1"/>
  <c r="W6" i="3" s="1"/>
  <c r="W10" i="3" s="1"/>
  <c r="W16" i="3" s="1"/>
  <c r="C33" i="3"/>
  <c r="B34" i="3"/>
  <c r="C34" i="3" l="1"/>
  <c r="B35" i="3"/>
  <c r="D33" i="3"/>
  <c r="E33" i="3" s="1"/>
  <c r="S35" i="3"/>
  <c r="P36" i="3"/>
  <c r="P37" i="3" l="1"/>
  <c r="S36" i="3"/>
  <c r="C35" i="3"/>
  <c r="B36" i="3"/>
  <c r="D34" i="3"/>
  <c r="E34" i="3"/>
  <c r="B37" i="3" l="1"/>
  <c r="C36" i="3"/>
  <c r="D35" i="3"/>
  <c r="E35" i="3" s="1"/>
  <c r="P38" i="3"/>
  <c r="S37" i="3"/>
  <c r="S38" i="3" l="1"/>
  <c r="P39" i="3"/>
  <c r="D36" i="3"/>
  <c r="E36" i="3" s="1"/>
  <c r="B38" i="3"/>
  <c r="C37" i="3"/>
  <c r="D37" i="3" l="1"/>
  <c r="E37" i="3" s="1"/>
  <c r="B39" i="3"/>
  <c r="C38" i="3"/>
  <c r="S39" i="3"/>
  <c r="P40" i="3"/>
  <c r="D38" i="3" l="1"/>
  <c r="E38" i="3"/>
  <c r="P41" i="3"/>
  <c r="S40" i="3"/>
  <c r="B40" i="3"/>
  <c r="C39" i="3"/>
  <c r="B41" i="3" l="1"/>
  <c r="C40" i="3"/>
  <c r="S41" i="3"/>
  <c r="P42" i="3"/>
  <c r="D39" i="3"/>
  <c r="E39" i="3" s="1"/>
  <c r="D40" i="3" l="1"/>
  <c r="E40" i="3" s="1"/>
  <c r="P43" i="3"/>
  <c r="S42" i="3"/>
  <c r="C41" i="3"/>
  <c r="B42" i="3"/>
  <c r="C42" i="3" l="1"/>
  <c r="B43" i="3"/>
  <c r="D41" i="3"/>
  <c r="E41" i="3" s="1"/>
  <c r="S43" i="3"/>
  <c r="P44" i="3"/>
  <c r="C43" i="3" l="1"/>
  <c r="B44" i="3"/>
  <c r="P45" i="3"/>
  <c r="S44" i="3"/>
  <c r="D42" i="3"/>
  <c r="E42" i="3" s="1"/>
  <c r="S45" i="3" l="1"/>
  <c r="P46" i="3"/>
  <c r="B45" i="3"/>
  <c r="C44" i="3"/>
  <c r="D43" i="3"/>
  <c r="E43" i="3" s="1"/>
  <c r="D44" i="3" l="1"/>
  <c r="E44" i="3" s="1"/>
  <c r="C45" i="3"/>
  <c r="B46" i="3"/>
  <c r="P47" i="3"/>
  <c r="S46" i="3"/>
  <c r="C46" i="3" l="1"/>
  <c r="B47" i="3"/>
  <c r="S47" i="3"/>
  <c r="P48" i="3"/>
  <c r="D45" i="3"/>
  <c r="E45" i="3"/>
  <c r="P49" i="3" l="1"/>
  <c r="S49" i="3" s="1"/>
  <c r="S48" i="3"/>
  <c r="C47" i="3"/>
  <c r="B48" i="3"/>
  <c r="D46" i="3"/>
  <c r="E46" i="3" s="1"/>
  <c r="B49" i="3" l="1"/>
  <c r="C48" i="3"/>
  <c r="D47" i="3"/>
  <c r="E47" i="3" s="1"/>
  <c r="D48" i="3" l="1"/>
  <c r="E48" i="3" s="1"/>
  <c r="C49" i="3"/>
  <c r="B50" i="3"/>
  <c r="C50" i="3" l="1"/>
  <c r="B51" i="3"/>
  <c r="D49" i="3"/>
  <c r="E49" i="3" s="1"/>
  <c r="B52" i="3" l="1"/>
  <c r="C51" i="3"/>
  <c r="D50" i="3"/>
  <c r="E50" i="3" s="1"/>
  <c r="D51" i="3" l="1"/>
  <c r="E51" i="3" s="1"/>
  <c r="B53" i="3"/>
  <c r="C52" i="3"/>
  <c r="D52" i="3" l="1"/>
  <c r="E52" i="3"/>
  <c r="B54" i="3"/>
  <c r="C53" i="3"/>
  <c r="D53" i="3" l="1"/>
  <c r="E53" i="3" s="1"/>
  <c r="C54" i="3"/>
  <c r="B55" i="3"/>
  <c r="D54" i="3" l="1"/>
  <c r="E54" i="3" s="1"/>
  <c r="B56" i="3"/>
  <c r="C55" i="3"/>
  <c r="B57" i="3" l="1"/>
  <c r="C56" i="3"/>
  <c r="D55" i="3"/>
  <c r="E55" i="3" s="1"/>
  <c r="D56" i="3" l="1"/>
  <c r="E56" i="3"/>
  <c r="C57" i="3"/>
  <c r="B58" i="3"/>
  <c r="C58" i="3" l="1"/>
  <c r="B59" i="3"/>
  <c r="D57" i="3"/>
  <c r="E57" i="3" s="1"/>
  <c r="B60" i="3" l="1"/>
  <c r="C59" i="3"/>
  <c r="D58" i="3"/>
  <c r="E58" i="3" s="1"/>
  <c r="D59" i="3" l="1"/>
  <c r="E59" i="3" s="1"/>
  <c r="B61" i="3"/>
  <c r="C60" i="3"/>
  <c r="B62" i="3" l="1"/>
  <c r="C61" i="3"/>
  <c r="D60" i="3"/>
  <c r="E60" i="3" s="1"/>
  <c r="D61" i="3" l="1"/>
  <c r="E61" i="3" s="1"/>
  <c r="B63" i="3"/>
  <c r="C62" i="3"/>
  <c r="D62" i="3" l="1"/>
  <c r="E62" i="3" s="1"/>
  <c r="C63" i="3"/>
  <c r="B64" i="3"/>
  <c r="B65" i="3" l="1"/>
  <c r="C64" i="3"/>
  <c r="D63" i="3"/>
  <c r="E63" i="3" s="1"/>
  <c r="D64" i="3" l="1"/>
  <c r="E64" i="3" s="1"/>
  <c r="B66" i="3"/>
  <c r="C65" i="3"/>
  <c r="C66" i="3" l="1"/>
  <c r="B67" i="3"/>
  <c r="D65" i="3"/>
  <c r="E65" i="3" s="1"/>
  <c r="C67" i="3" l="1"/>
  <c r="B68" i="3"/>
  <c r="D66" i="3"/>
  <c r="E66" i="3" s="1"/>
  <c r="B69" i="3" l="1"/>
  <c r="C68" i="3"/>
  <c r="D67" i="3"/>
  <c r="E67" i="3" s="1"/>
  <c r="D68" i="3" l="1"/>
  <c r="E68" i="3" s="1"/>
  <c r="B70" i="3"/>
  <c r="C69" i="3"/>
  <c r="C70" i="3" l="1"/>
  <c r="B71" i="3"/>
  <c r="D69" i="3"/>
  <c r="E69" i="3" s="1"/>
  <c r="C71" i="3" l="1"/>
  <c r="B72" i="3"/>
  <c r="D70" i="3"/>
  <c r="E70" i="3" s="1"/>
  <c r="B73" i="3" l="1"/>
  <c r="C72" i="3"/>
  <c r="D71" i="3"/>
  <c r="E71" i="3" s="1"/>
  <c r="D72" i="3" l="1"/>
  <c r="E72" i="3" s="1"/>
  <c r="B74" i="3"/>
  <c r="C73" i="3"/>
  <c r="D73" i="3" l="1"/>
  <c r="E73" i="3"/>
  <c r="C74" i="3"/>
  <c r="B75" i="3"/>
  <c r="C75" i="3" l="1"/>
  <c r="B76" i="3"/>
  <c r="D74" i="3"/>
  <c r="E74" i="3" s="1"/>
  <c r="C76" i="3" l="1"/>
  <c r="B77" i="3"/>
  <c r="D75" i="3"/>
  <c r="E75" i="3" s="1"/>
  <c r="B78" i="3" l="1"/>
  <c r="C77" i="3"/>
  <c r="D76" i="3"/>
  <c r="E76" i="3"/>
  <c r="D77" i="3" l="1"/>
  <c r="E77" i="3"/>
  <c r="B79" i="3"/>
  <c r="C78" i="3"/>
  <c r="D78" i="3" l="1"/>
  <c r="E78" i="3" s="1"/>
  <c r="B80" i="3"/>
  <c r="C79" i="3"/>
  <c r="C80" i="3" l="1"/>
  <c r="B81" i="3"/>
  <c r="D79" i="3"/>
  <c r="E79" i="3" s="1"/>
  <c r="B82" i="3" l="1"/>
  <c r="C81" i="3"/>
  <c r="D80" i="3"/>
  <c r="E80" i="3" s="1"/>
  <c r="D81" i="3" l="1"/>
  <c r="E81" i="3"/>
  <c r="B83" i="3"/>
  <c r="C82" i="3"/>
  <c r="D82" i="3" l="1"/>
  <c r="E82" i="3" s="1"/>
  <c r="C83" i="3"/>
  <c r="B84" i="3"/>
  <c r="D83" i="3" l="1"/>
  <c r="E83" i="3" s="1"/>
  <c r="C84" i="3"/>
  <c r="B85" i="3"/>
  <c r="C85" i="3" l="1"/>
  <c r="B86" i="3"/>
  <c r="D84" i="3"/>
  <c r="E84" i="3" s="1"/>
  <c r="B87" i="3" l="1"/>
  <c r="C86" i="3"/>
  <c r="D85" i="3"/>
  <c r="E85" i="3" s="1"/>
  <c r="D86" i="3" l="1"/>
  <c r="E86" i="3" s="1"/>
  <c r="B88" i="3"/>
  <c r="C87" i="3"/>
  <c r="D87" i="3" l="1"/>
  <c r="E87" i="3"/>
  <c r="C88" i="3"/>
  <c r="B89" i="3"/>
  <c r="B90" i="3" l="1"/>
  <c r="C89" i="3"/>
  <c r="D88" i="3"/>
  <c r="E88" i="3" s="1"/>
  <c r="D89" i="3" l="1"/>
  <c r="E89" i="3" s="1"/>
  <c r="B91" i="3"/>
  <c r="C90" i="3"/>
  <c r="D90" i="3" l="1"/>
  <c r="E90" i="3" s="1"/>
  <c r="B92" i="3"/>
  <c r="C91" i="3"/>
  <c r="B93" i="3" l="1"/>
  <c r="C92" i="3"/>
  <c r="D91" i="3"/>
  <c r="E91" i="3" s="1"/>
  <c r="D92" i="3" l="1"/>
  <c r="E92" i="3" s="1"/>
  <c r="B94" i="3"/>
  <c r="C93" i="3"/>
  <c r="D93" i="3" l="1"/>
  <c r="E93" i="3" s="1"/>
  <c r="C94" i="3"/>
  <c r="B95" i="3"/>
  <c r="C95" i="3" l="1"/>
  <c r="B96" i="3"/>
  <c r="D94" i="3"/>
  <c r="E94" i="3" s="1"/>
  <c r="B97" i="3" l="1"/>
  <c r="C96" i="3"/>
  <c r="D95" i="3"/>
  <c r="E95" i="3" s="1"/>
  <c r="D96" i="3" l="1"/>
  <c r="E96" i="3"/>
  <c r="B98" i="3"/>
  <c r="C97" i="3"/>
  <c r="B99" i="3" l="1"/>
  <c r="C98" i="3"/>
  <c r="D97" i="3"/>
  <c r="E97" i="3" s="1"/>
  <c r="D98" i="3" l="1"/>
  <c r="E98" i="3" s="1"/>
  <c r="B100" i="3"/>
  <c r="C99" i="3"/>
  <c r="D99" i="3" l="1"/>
  <c r="E99" i="3" s="1"/>
  <c r="B101" i="3"/>
  <c r="C100" i="3"/>
  <c r="B102" i="3" l="1"/>
  <c r="C101" i="3"/>
  <c r="D100" i="3"/>
  <c r="E100" i="3"/>
  <c r="D101" i="3" l="1"/>
  <c r="E101" i="3" s="1"/>
  <c r="B103" i="3"/>
  <c r="C102" i="3"/>
  <c r="B104" i="3" l="1"/>
  <c r="C103" i="3"/>
  <c r="D102" i="3"/>
  <c r="E102" i="3" s="1"/>
  <c r="D103" i="3" l="1"/>
  <c r="E103" i="3" s="1"/>
  <c r="B105" i="3"/>
  <c r="C104" i="3"/>
  <c r="D104" i="3" l="1"/>
  <c r="E104" i="3"/>
  <c r="B106" i="3"/>
  <c r="C105" i="3"/>
  <c r="B107" i="3" l="1"/>
  <c r="C106" i="3"/>
  <c r="D105" i="3"/>
  <c r="E105" i="3" s="1"/>
  <c r="D106" i="3" l="1"/>
  <c r="E106" i="3"/>
  <c r="C107" i="3"/>
  <c r="B108" i="3"/>
  <c r="C108" i="3" l="1"/>
  <c r="B109" i="3"/>
  <c r="D107" i="3"/>
  <c r="E107" i="3" s="1"/>
  <c r="B110" i="3" l="1"/>
  <c r="C109" i="3"/>
  <c r="D108" i="3"/>
  <c r="E108" i="3" s="1"/>
  <c r="D109" i="3" l="1"/>
  <c r="E109" i="3" s="1"/>
  <c r="B111" i="3"/>
  <c r="C110" i="3"/>
  <c r="C111" i="3" l="1"/>
  <c r="B112" i="3"/>
  <c r="D110" i="3"/>
  <c r="E110" i="3" s="1"/>
  <c r="B113" i="3" l="1"/>
  <c r="C112" i="3"/>
  <c r="D111" i="3"/>
  <c r="E111" i="3" s="1"/>
  <c r="D112" i="3" l="1"/>
  <c r="E112" i="3" s="1"/>
  <c r="B114" i="3"/>
  <c r="C113" i="3"/>
  <c r="D113" i="3" l="1"/>
  <c r="E113" i="3" s="1"/>
  <c r="B115" i="3"/>
  <c r="C114" i="3"/>
  <c r="B116" i="3" l="1"/>
  <c r="C115" i="3"/>
  <c r="D114" i="3"/>
  <c r="E114" i="3" s="1"/>
  <c r="D115" i="3" l="1"/>
  <c r="E115" i="3"/>
  <c r="C116" i="3"/>
  <c r="B117" i="3"/>
  <c r="B118" i="3" l="1"/>
  <c r="C117" i="3"/>
  <c r="D116" i="3"/>
  <c r="E116" i="3" s="1"/>
  <c r="D117" i="3" l="1"/>
  <c r="E117" i="3" s="1"/>
  <c r="B119" i="3"/>
  <c r="C118" i="3"/>
  <c r="C119" i="3" l="1"/>
  <c r="B120" i="3"/>
  <c r="D118" i="3"/>
  <c r="E118" i="3" s="1"/>
  <c r="C120" i="3" l="1"/>
  <c r="B121" i="3"/>
  <c r="D119" i="3"/>
  <c r="E119" i="3" s="1"/>
  <c r="B122" i="3" l="1"/>
  <c r="C121" i="3"/>
  <c r="D120" i="3"/>
  <c r="E120" i="3"/>
  <c r="D121" i="3" l="1"/>
  <c r="E121" i="3" s="1"/>
  <c r="B123" i="3"/>
  <c r="C122" i="3"/>
  <c r="D122" i="3" l="1"/>
  <c r="E122" i="3" s="1"/>
  <c r="C123" i="3"/>
  <c r="B124" i="3"/>
  <c r="C124" i="3" l="1"/>
  <c r="B125" i="3"/>
  <c r="D123" i="3"/>
  <c r="E123" i="3" s="1"/>
  <c r="C125" i="3" l="1"/>
  <c r="B126" i="3"/>
  <c r="D124" i="3"/>
  <c r="E124" i="3" s="1"/>
  <c r="B127" i="3" l="1"/>
  <c r="C126" i="3"/>
  <c r="D125" i="3"/>
  <c r="E125" i="3" s="1"/>
  <c r="D126" i="3" l="1"/>
  <c r="E126" i="3" s="1"/>
  <c r="C127" i="3"/>
  <c r="B128" i="3"/>
  <c r="D127" i="3" l="1"/>
  <c r="E127" i="3" s="1"/>
  <c r="C128" i="3"/>
  <c r="B129" i="3"/>
  <c r="D128" i="3" l="1"/>
  <c r="E128" i="3"/>
  <c r="B130" i="3"/>
  <c r="C129" i="3"/>
  <c r="D129" i="3" l="1"/>
  <c r="E129" i="3"/>
  <c r="C130" i="3"/>
  <c r="B131" i="3"/>
  <c r="B132" i="3" l="1"/>
  <c r="C131" i="3"/>
  <c r="D130" i="3"/>
  <c r="E130" i="3" s="1"/>
  <c r="D131" i="3" l="1"/>
  <c r="E131" i="3" s="1"/>
  <c r="C132" i="3"/>
  <c r="B133" i="3"/>
  <c r="D132" i="3" l="1"/>
  <c r="E132" i="3" s="1"/>
  <c r="C133" i="3"/>
  <c r="B134" i="3"/>
  <c r="C134" i="3" l="1"/>
  <c r="B135" i="3"/>
  <c r="D133" i="3"/>
  <c r="E133" i="3" s="1"/>
  <c r="B136" i="3" l="1"/>
  <c r="C135" i="3"/>
  <c r="D134" i="3"/>
  <c r="E134" i="3" s="1"/>
  <c r="D135" i="3" l="1"/>
  <c r="E135" i="3" s="1"/>
  <c r="C136" i="3"/>
  <c r="B137" i="3"/>
  <c r="C137" i="3" l="1"/>
  <c r="B138" i="3"/>
  <c r="D136" i="3"/>
  <c r="E136" i="3" s="1"/>
  <c r="C138" i="3" l="1"/>
  <c r="B139" i="3"/>
  <c r="D137" i="3"/>
  <c r="E137" i="3" s="1"/>
  <c r="B140" i="3" l="1"/>
  <c r="C139" i="3"/>
  <c r="D138" i="3"/>
  <c r="E138" i="3" s="1"/>
  <c r="D139" i="3" l="1"/>
  <c r="E139" i="3" s="1"/>
  <c r="B141" i="3"/>
  <c r="C140" i="3"/>
  <c r="D140" i="3" l="1"/>
  <c r="E140" i="3" s="1"/>
  <c r="C141" i="3"/>
  <c r="B142" i="3"/>
  <c r="C142" i="3" l="1"/>
  <c r="B143" i="3"/>
  <c r="D141" i="3"/>
  <c r="E141" i="3" s="1"/>
  <c r="B144" i="3" l="1"/>
  <c r="C143" i="3"/>
  <c r="D142" i="3"/>
  <c r="E142" i="3" s="1"/>
  <c r="D143" i="3" l="1"/>
  <c r="E143" i="3" s="1"/>
  <c r="B145" i="3"/>
  <c r="C144" i="3"/>
  <c r="C145" i="3" l="1"/>
  <c r="B146" i="3"/>
  <c r="D144" i="3"/>
  <c r="E144" i="3" s="1"/>
  <c r="C146" i="3" l="1"/>
  <c r="B147" i="3"/>
  <c r="D145" i="3"/>
  <c r="E145" i="3" s="1"/>
  <c r="C147" i="3" l="1"/>
  <c r="B148" i="3"/>
  <c r="D146" i="3"/>
  <c r="E146" i="3" s="1"/>
  <c r="B149" i="3" l="1"/>
  <c r="C148" i="3"/>
  <c r="D147" i="3"/>
  <c r="E147" i="3" s="1"/>
  <c r="D148" i="3" l="1"/>
  <c r="E148" i="3" s="1"/>
  <c r="C149" i="3"/>
  <c r="B150" i="3"/>
  <c r="C150" i="3" l="1"/>
  <c r="B151" i="3"/>
  <c r="D149" i="3"/>
  <c r="E149" i="3" s="1"/>
  <c r="C151" i="3" l="1"/>
  <c r="B152" i="3"/>
  <c r="C152" i="3" s="1"/>
  <c r="D150" i="3"/>
  <c r="E150" i="3" s="1"/>
  <c r="D152" i="3" l="1"/>
  <c r="E152" i="3" s="1"/>
  <c r="W3" i="3" s="1"/>
  <c r="W4" i="3" s="1"/>
  <c r="D151" i="3"/>
  <c r="E151" i="3" s="1"/>
</calcChain>
</file>

<file path=xl/sharedStrings.xml><?xml version="1.0" encoding="utf-8"?>
<sst xmlns="http://schemas.openxmlformats.org/spreadsheetml/2006/main" count="114" uniqueCount="99">
  <si>
    <t>Species</t>
  </si>
  <si>
    <t>Yield class</t>
  </si>
  <si>
    <t>Thinning treatment</t>
  </si>
  <si>
    <t>Initial spacing</t>
  </si>
  <si>
    <t>Stand area</t>
  </si>
  <si>
    <t>Oak</t>
  </si>
  <si>
    <t>Intermediate</t>
  </si>
  <si>
    <t>1st thin delay</t>
  </si>
  <si>
    <t>1st thin type</t>
  </si>
  <si>
    <t>1st thin age</t>
  </si>
  <si>
    <t>2nd thin age</t>
  </si>
  <si>
    <t>Max MAI age</t>
  </si>
  <si>
    <t>Sub thin type</t>
  </si>
  <si>
    <t>Late thin age</t>
  </si>
  <si>
    <t>Late thin cycle</t>
  </si>
  <si>
    <t>0 years</t>
  </si>
  <si>
    <t>INTERMEDIATE</t>
  </si>
  <si>
    <t>25 years</t>
  </si>
  <si>
    <t>30 years</t>
  </si>
  <si>
    <t>80 years</t>
  </si>
  <si>
    <t>N/A</t>
  </si>
  <si>
    <t>MAIN CROP after thinning</t>
  </si>
  <si>
    <t>Yield from THINNINGS</t>
  </si>
  <si>
    <t>CUMULATIVE PRODUCTION</t>
  </si>
  <si>
    <t>MAI</t>
  </si>
  <si>
    <t>Age yrs</t>
  </si>
  <si>
    <t>Top ht m</t>
  </si>
  <si>
    <t>Trees /ha</t>
  </si>
  <si>
    <t>Mean dbh cm</t>
  </si>
  <si>
    <t>BA m²/ha</t>
  </si>
  <si>
    <t>Mean vol m³</t>
  </si>
  <si>
    <t>Vol m³/ha</t>
  </si>
  <si>
    <t>Vol m³/ha /yr</t>
  </si>
  <si>
    <t>Publication</t>
  </si>
  <si>
    <t>Tables de production britanniques</t>
  </si>
  <si>
    <t>Auteurs</t>
  </si>
  <si>
    <t>Hamilton &amp; Christie</t>
  </si>
  <si>
    <t>Editeur</t>
  </si>
  <si>
    <t>Forestry Commission (Grande-Bretagne)</t>
  </si>
  <si>
    <t>Année</t>
  </si>
  <si>
    <t>Essence</t>
  </si>
  <si>
    <t>Chênes</t>
  </si>
  <si>
    <t>Nombre de classes</t>
  </si>
  <si>
    <t>Classe retenue</t>
  </si>
  <si>
    <t>AM</t>
  </si>
  <si>
    <r>
      <t>5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/ha/an</t>
    </r>
  </si>
  <si>
    <t>Remarque</t>
  </si>
  <si>
    <t>Volumes bois fort</t>
  </si>
  <si>
    <t>Synthèse des essences du projet</t>
  </si>
  <si>
    <t>Synthèse des REE par essence du projet</t>
  </si>
  <si>
    <t>Essences présentes</t>
  </si>
  <si>
    <t>Surface</t>
  </si>
  <si>
    <t>Répartition</t>
  </si>
  <si>
    <t>Classe de fertilité essence</t>
  </si>
  <si>
    <t>Révolution cible (années)</t>
  </si>
  <si>
    <t>REA forêt (tCO2/ha sur 30 ans)</t>
  </si>
  <si>
    <t>REA forêt générables (avec rabais)</t>
  </si>
  <si>
    <t>REA produits (tCO2/ha sur 30 ans)</t>
  </si>
  <si>
    <t>REA produits générables (avec rabais)</t>
  </si>
  <si>
    <t>REI substitution (tCO2/ha sur 30 ans)</t>
  </si>
  <si>
    <t>REI susbstittion générables (avec rabais)</t>
  </si>
  <si>
    <t>REE totales générables</t>
  </si>
  <si>
    <t>Chêne sessile</t>
  </si>
  <si>
    <t>Superficie totale plantation</t>
  </si>
  <si>
    <t>Total projet LBC</t>
  </si>
  <si>
    <t>Superficie totale projet LBC</t>
  </si>
  <si>
    <t>V (m³/ha)</t>
  </si>
  <si>
    <t>Biomasse aérienne 
(tMS/ha)</t>
  </si>
  <si>
    <t>Biomasse racinaire 
(tMS/ha)</t>
  </si>
  <si>
    <t>Biomasse 
totale accrus (tCO₂/ha)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</si>
  <si>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</si>
  <si>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r>
      <t>Biomasse totale chêne sessile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</si>
  <si>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</si>
  <si>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</si>
  <si>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</si>
  <si>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</si>
  <si>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</si>
  <si>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</si>
  <si>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</si>
  <si>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</si>
  <si>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Infradensité chêne sessile</t>
  </si>
  <si>
    <t>Infradensité moyenne 
accrus feuillus</t>
  </si>
  <si>
    <t>Tables de production britanniques de la Forestry Commission
Classe de fertilité 2/3 utilisé, AM = 5 m3/ha/an sur 150 ans
La table a été adaptée en limitant à des éclaircies tous les 10 ans, plus probable que les éclaircies tous les 5 ans programmées dans la table initiale</t>
  </si>
  <si>
    <t>CHS</t>
  </si>
  <si>
    <t>Stock moyen de long terme</t>
  </si>
  <si>
    <t>Accrus</t>
  </si>
  <si>
    <t>Diff. stock moyen de long terme</t>
  </si>
  <si>
    <t>Diff. stock (30 ans)</t>
  </si>
  <si>
    <t>Gain CO₂ dans la biomasse</t>
  </si>
  <si>
    <t>Gain CO₂ dans la litière</t>
  </si>
  <si>
    <t>Gain en CO₂ dans le bois mort</t>
  </si>
  <si>
    <t>Gain en CO₂ dans le sol</t>
  </si>
  <si>
    <t>REA forêt générables</t>
  </si>
  <si>
    <t>Récolte pendant 30 ans (m³/ha)</t>
  </si>
  <si>
    <t>Coefficient de substitution</t>
  </si>
  <si>
    <t>REI substitution</t>
  </si>
  <si>
    <t>REA produits</t>
  </si>
  <si>
    <t>REE</t>
  </si>
  <si>
    <t>Rabais appliqué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</si>
</sst>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25"/>
      <color indexed="8"/>
      <name val="Verdana"/>
      <family val="2"/>
    </font>
    <font>
      <sz val="8.25"/>
      <color indexed="8"/>
      <name val="Verdana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rgb="FFCFE7F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E6E6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9" fontId="10" fillId="5" borderId="15" xfId="1" applyFont="1" applyFill="1" applyBorder="1" applyAlignment="1" applyProtection="1">
      <alignment vertical="center" wrapText="1"/>
    </xf>
    <xf numFmtId="0" fontId="0" fillId="4" borderId="16" xfId="0" applyFill="1" applyBorder="1"/>
    <xf numFmtId="2" fontId="0" fillId="6" borderId="17" xfId="0" applyNumberFormat="1" applyFill="1" applyBorder="1"/>
    <xf numFmtId="2" fontId="0" fillId="6" borderId="18" xfId="0" applyNumberFormat="1" applyFill="1" applyBorder="1"/>
    <xf numFmtId="2" fontId="10" fillId="5" borderId="14" xfId="0" applyNumberFormat="1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9" fontId="8" fillId="3" borderId="20" xfId="1" applyFont="1" applyFill="1" applyBorder="1" applyAlignment="1" applyProtection="1">
      <alignment horizontal="center" vertical="center" wrapText="1"/>
    </xf>
    <xf numFmtId="2" fontId="8" fillId="7" borderId="11" xfId="0" applyNumberFormat="1" applyFont="1" applyFill="1" applyBorder="1"/>
    <xf numFmtId="9" fontId="8" fillId="3" borderId="21" xfId="1" applyFont="1" applyFill="1" applyBorder="1" applyAlignment="1" applyProtection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7" borderId="5" xfId="0" applyFont="1" applyFill="1" applyBorder="1" applyAlignment="1">
      <alignment horizont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" fontId="0" fillId="11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13" borderId="0" xfId="0" applyFont="1" applyFill="1" applyAlignment="1">
      <alignment horizontal="center" vertical="center"/>
    </xf>
    <xf numFmtId="1" fontId="1" fillId="13" borderId="0" xfId="0" applyNumberFormat="1" applyFont="1" applyFill="1" applyAlignment="1">
      <alignment horizontal="center"/>
    </xf>
    <xf numFmtId="1" fontId="1" fillId="13" borderId="0" xfId="0" applyNumberFormat="1" applyFont="1" applyFill="1" applyAlignment="1">
      <alignment horizontal="center" vertical="center"/>
    </xf>
    <xf numFmtId="9" fontId="0" fillId="6" borderId="0" xfId="0" applyNumberFormat="1" applyFill="1" applyAlignment="1">
      <alignment horizontal="center" vertic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10" fontId="0" fillId="6" borderId="0" xfId="0" applyNumberFormat="1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9" fontId="0" fillId="14" borderId="0" xfId="0" applyNumberFormat="1" applyFill="1" applyAlignment="1">
      <alignment horizontal="center" vertical="center"/>
    </xf>
    <xf numFmtId="1" fontId="0" fillId="6" borderId="0" xfId="0" applyNumberFormat="1" applyFill="1" applyAlignment="1">
      <alignment horizontal="center"/>
    </xf>
    <xf numFmtId="9" fontId="0" fillId="6" borderId="0" xfId="0" applyNumberFormat="1" applyFill="1" applyAlignment="1">
      <alignment horizontal="center"/>
    </xf>
    <xf numFmtId="1" fontId="0" fillId="14" borderId="0" xfId="0" applyNumberFormat="1" applyFill="1" applyAlignment="1">
      <alignment horizontal="center" vertical="center"/>
    </xf>
    <xf numFmtId="164" fontId="0" fillId="11" borderId="0" xfId="0" applyNumberFormat="1" applyFill="1" applyAlignment="1">
      <alignment horizontal="center"/>
    </xf>
    <xf numFmtId="164" fontId="0" fillId="10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0" fontId="0" fillId="4" borderId="11" xfId="0" applyFill="1" applyBorder="1"/>
    <xf numFmtId="9" fontId="0" fillId="4" borderId="22" xfId="0" applyNumberFormat="1" applyFill="1" applyBorder="1"/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1" fillId="11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chêne sessile</a:t>
            </a:r>
            <a:endParaRPr lang="fr-FR" b="1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'[2]Quantification C'!$J$1</c:f>
              <c:strCache>
                <c:ptCount val="1"/>
                <c:pt idx="0">
                  <c:v>Biomasse totale chêne sessile
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'[2]Quantification C'!$F$2:$F$166</c:f>
              <c:numCache>
                <c:formatCode>General</c:formatCode>
                <c:ptCount val="16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  <c:pt idx="53">
                  <c:v>50</c:v>
                </c:pt>
                <c:pt idx="54">
                  <c:v>51</c:v>
                </c:pt>
                <c:pt idx="55">
                  <c:v>52</c:v>
                </c:pt>
                <c:pt idx="56">
                  <c:v>53</c:v>
                </c:pt>
                <c:pt idx="57">
                  <c:v>54</c:v>
                </c:pt>
                <c:pt idx="58">
                  <c:v>55</c:v>
                </c:pt>
                <c:pt idx="59">
                  <c:v>55</c:v>
                </c:pt>
                <c:pt idx="60">
                  <c:v>56</c:v>
                </c:pt>
                <c:pt idx="61">
                  <c:v>57</c:v>
                </c:pt>
                <c:pt idx="62">
                  <c:v>58</c:v>
                </c:pt>
                <c:pt idx="63">
                  <c:v>59</c:v>
                </c:pt>
                <c:pt idx="64">
                  <c:v>60</c:v>
                </c:pt>
                <c:pt idx="65">
                  <c:v>61</c:v>
                </c:pt>
                <c:pt idx="66">
                  <c:v>62</c:v>
                </c:pt>
                <c:pt idx="67">
                  <c:v>63</c:v>
                </c:pt>
                <c:pt idx="68">
                  <c:v>64</c:v>
                </c:pt>
                <c:pt idx="69">
                  <c:v>65</c:v>
                </c:pt>
                <c:pt idx="70">
                  <c:v>65</c:v>
                </c:pt>
                <c:pt idx="71">
                  <c:v>66</c:v>
                </c:pt>
                <c:pt idx="72">
                  <c:v>67</c:v>
                </c:pt>
                <c:pt idx="73">
                  <c:v>68</c:v>
                </c:pt>
                <c:pt idx="74">
                  <c:v>69</c:v>
                </c:pt>
                <c:pt idx="75">
                  <c:v>70</c:v>
                </c:pt>
                <c:pt idx="76">
                  <c:v>71</c:v>
                </c:pt>
                <c:pt idx="77">
                  <c:v>72</c:v>
                </c:pt>
                <c:pt idx="78">
                  <c:v>73</c:v>
                </c:pt>
                <c:pt idx="79">
                  <c:v>74</c:v>
                </c:pt>
                <c:pt idx="80">
                  <c:v>75</c:v>
                </c:pt>
                <c:pt idx="81">
                  <c:v>75</c:v>
                </c:pt>
                <c:pt idx="82">
                  <c:v>76</c:v>
                </c:pt>
                <c:pt idx="83">
                  <c:v>77</c:v>
                </c:pt>
                <c:pt idx="84">
                  <c:v>78</c:v>
                </c:pt>
                <c:pt idx="85">
                  <c:v>79</c:v>
                </c:pt>
                <c:pt idx="86">
                  <c:v>80</c:v>
                </c:pt>
                <c:pt idx="87">
                  <c:v>81</c:v>
                </c:pt>
                <c:pt idx="88">
                  <c:v>82</c:v>
                </c:pt>
                <c:pt idx="89">
                  <c:v>83</c:v>
                </c:pt>
                <c:pt idx="90">
                  <c:v>84</c:v>
                </c:pt>
                <c:pt idx="91">
                  <c:v>85</c:v>
                </c:pt>
                <c:pt idx="92">
                  <c:v>85</c:v>
                </c:pt>
                <c:pt idx="93">
                  <c:v>86</c:v>
                </c:pt>
                <c:pt idx="94">
                  <c:v>87</c:v>
                </c:pt>
                <c:pt idx="95">
                  <c:v>88</c:v>
                </c:pt>
                <c:pt idx="96">
                  <c:v>89</c:v>
                </c:pt>
                <c:pt idx="97">
                  <c:v>90</c:v>
                </c:pt>
                <c:pt idx="98">
                  <c:v>91</c:v>
                </c:pt>
                <c:pt idx="99">
                  <c:v>92</c:v>
                </c:pt>
                <c:pt idx="100">
                  <c:v>93</c:v>
                </c:pt>
                <c:pt idx="101">
                  <c:v>94</c:v>
                </c:pt>
                <c:pt idx="102">
                  <c:v>95</c:v>
                </c:pt>
                <c:pt idx="103">
                  <c:v>95</c:v>
                </c:pt>
                <c:pt idx="104">
                  <c:v>96</c:v>
                </c:pt>
                <c:pt idx="105">
                  <c:v>97</c:v>
                </c:pt>
                <c:pt idx="106">
                  <c:v>98</c:v>
                </c:pt>
                <c:pt idx="107">
                  <c:v>99</c:v>
                </c:pt>
                <c:pt idx="108">
                  <c:v>100</c:v>
                </c:pt>
                <c:pt idx="109">
                  <c:v>101</c:v>
                </c:pt>
                <c:pt idx="110">
                  <c:v>102</c:v>
                </c:pt>
                <c:pt idx="111">
                  <c:v>103</c:v>
                </c:pt>
                <c:pt idx="112">
                  <c:v>104</c:v>
                </c:pt>
                <c:pt idx="113">
                  <c:v>105</c:v>
                </c:pt>
                <c:pt idx="114">
                  <c:v>105</c:v>
                </c:pt>
                <c:pt idx="115">
                  <c:v>106</c:v>
                </c:pt>
                <c:pt idx="116">
                  <c:v>107</c:v>
                </c:pt>
                <c:pt idx="117">
                  <c:v>108</c:v>
                </c:pt>
                <c:pt idx="118">
                  <c:v>109</c:v>
                </c:pt>
                <c:pt idx="119">
                  <c:v>110</c:v>
                </c:pt>
                <c:pt idx="120">
                  <c:v>111</c:v>
                </c:pt>
                <c:pt idx="121">
                  <c:v>112</c:v>
                </c:pt>
                <c:pt idx="122">
                  <c:v>113</c:v>
                </c:pt>
                <c:pt idx="123">
                  <c:v>114</c:v>
                </c:pt>
                <c:pt idx="124">
                  <c:v>115</c:v>
                </c:pt>
                <c:pt idx="125">
                  <c:v>115</c:v>
                </c:pt>
                <c:pt idx="126">
                  <c:v>116</c:v>
                </c:pt>
                <c:pt idx="127">
                  <c:v>117</c:v>
                </c:pt>
                <c:pt idx="128">
                  <c:v>118</c:v>
                </c:pt>
                <c:pt idx="129">
                  <c:v>119</c:v>
                </c:pt>
                <c:pt idx="130">
                  <c:v>120</c:v>
                </c:pt>
                <c:pt idx="131">
                  <c:v>121</c:v>
                </c:pt>
                <c:pt idx="132">
                  <c:v>122</c:v>
                </c:pt>
                <c:pt idx="133">
                  <c:v>123</c:v>
                </c:pt>
                <c:pt idx="134">
                  <c:v>124</c:v>
                </c:pt>
                <c:pt idx="135">
                  <c:v>125</c:v>
                </c:pt>
                <c:pt idx="136">
                  <c:v>125</c:v>
                </c:pt>
                <c:pt idx="137">
                  <c:v>126</c:v>
                </c:pt>
                <c:pt idx="138">
                  <c:v>127</c:v>
                </c:pt>
                <c:pt idx="139">
                  <c:v>128</c:v>
                </c:pt>
                <c:pt idx="140">
                  <c:v>129</c:v>
                </c:pt>
                <c:pt idx="141">
                  <c:v>130</c:v>
                </c:pt>
                <c:pt idx="142">
                  <c:v>131</c:v>
                </c:pt>
                <c:pt idx="143">
                  <c:v>132</c:v>
                </c:pt>
                <c:pt idx="144">
                  <c:v>133</c:v>
                </c:pt>
                <c:pt idx="145">
                  <c:v>134</c:v>
                </c:pt>
                <c:pt idx="146">
                  <c:v>135</c:v>
                </c:pt>
                <c:pt idx="147">
                  <c:v>135</c:v>
                </c:pt>
                <c:pt idx="148">
                  <c:v>136</c:v>
                </c:pt>
                <c:pt idx="149">
                  <c:v>137</c:v>
                </c:pt>
                <c:pt idx="150">
                  <c:v>138</c:v>
                </c:pt>
                <c:pt idx="151">
                  <c:v>139</c:v>
                </c:pt>
                <c:pt idx="152">
                  <c:v>140</c:v>
                </c:pt>
                <c:pt idx="153">
                  <c:v>141</c:v>
                </c:pt>
                <c:pt idx="154">
                  <c:v>142</c:v>
                </c:pt>
                <c:pt idx="155">
                  <c:v>143</c:v>
                </c:pt>
                <c:pt idx="156">
                  <c:v>144</c:v>
                </c:pt>
                <c:pt idx="157">
                  <c:v>145</c:v>
                </c:pt>
                <c:pt idx="158">
                  <c:v>146</c:v>
                </c:pt>
                <c:pt idx="159">
                  <c:v>147</c:v>
                </c:pt>
                <c:pt idx="160">
                  <c:v>148</c:v>
                </c:pt>
                <c:pt idx="161">
                  <c:v>149</c:v>
                </c:pt>
                <c:pt idx="162">
                  <c:v>150</c:v>
                </c:pt>
                <c:pt idx="163">
                  <c:v>150</c:v>
                </c:pt>
              </c:numCache>
            </c:numRef>
          </c:xVal>
          <c:yVal>
            <c:numRef>
              <c:f>'[2]Quantification C'!$J$2:$J$166</c:f>
              <c:numCache>
                <c:formatCode>General</c:formatCode>
                <c:ptCount val="165"/>
                <c:pt idx="0">
                  <c:v>0</c:v>
                </c:pt>
                <c:pt idx="1">
                  <c:v>1.1861626566213483</c:v>
                </c:pt>
                <c:pt idx="2">
                  <c:v>2.3105886501740986</c:v>
                </c:pt>
                <c:pt idx="3">
                  <c:v>3.4150768005423173</c:v>
                </c:pt>
                <c:pt idx="4">
                  <c:v>4.5072748004691539</c:v>
                </c:pt>
                <c:pt idx="5">
                  <c:v>5.5906488350137495</c:v>
                </c:pt>
                <c:pt idx="6">
                  <c:v>6.6671761608511035</c:v>
                </c:pt>
                <c:pt idx="7">
                  <c:v>8.8044025208429719</c:v>
                </c:pt>
                <c:pt idx="8">
                  <c:v>10.925348899606076</c:v>
                </c:pt>
                <c:pt idx="9">
                  <c:v>13.033663283069531</c:v>
                </c:pt>
                <c:pt idx="10">
                  <c:v>15.131697386710426</c:v>
                </c:pt>
                <c:pt idx="11">
                  <c:v>17.221089273204196</c:v>
                </c:pt>
                <c:pt idx="12">
                  <c:v>19.303042939455146</c:v>
                </c:pt>
                <c:pt idx="13">
                  <c:v>21.378479131358745</c:v>
                </c:pt>
                <c:pt idx="14">
                  <c:v>25.512563294459923</c:v>
                </c:pt>
                <c:pt idx="15">
                  <c:v>31.679106437289079</c:v>
                </c:pt>
                <c:pt idx="16">
                  <c:v>39.850427353608758</c:v>
                </c:pt>
                <c:pt idx="17">
                  <c:v>50.00160312094232</c:v>
                </c:pt>
                <c:pt idx="18">
                  <c:v>62.111611813038422</c:v>
                </c:pt>
                <c:pt idx="19">
                  <c:v>76.163060165576709</c:v>
                </c:pt>
                <c:pt idx="20">
                  <c:v>86.158510470515964</c:v>
                </c:pt>
                <c:pt idx="21">
                  <c:v>97.318927922969621</c:v>
                </c:pt>
                <c:pt idx="22">
                  <c:v>108.4475019129206</c:v>
                </c:pt>
                <c:pt idx="23">
                  <c:v>119.54796628555846</c:v>
                </c:pt>
                <c:pt idx="24">
                  <c:v>130.62330272297189</c:v>
                </c:pt>
                <c:pt idx="25">
                  <c:v>141.67594470663133</c:v>
                </c:pt>
                <c:pt idx="26">
                  <c:v>125.87964006712114</c:v>
                </c:pt>
                <c:pt idx="27">
                  <c:v>139.70382844505221</c:v>
                </c:pt>
                <c:pt idx="28">
                  <c:v>153.49516770691636</c:v>
                </c:pt>
                <c:pt idx="29">
                  <c:v>167.25702755094338</c:v>
                </c:pt>
                <c:pt idx="30">
                  <c:v>180.99217685858619</c:v>
                </c:pt>
                <c:pt idx="31">
                  <c:v>194.70292931794017</c:v>
                </c:pt>
                <c:pt idx="32">
                  <c:v>210.34498910896306</c:v>
                </c:pt>
                <c:pt idx="33">
                  <c:v>225.96022281826015</c:v>
                </c:pt>
                <c:pt idx="34">
                  <c:v>241.5507456503326</c:v>
                </c:pt>
                <c:pt idx="35">
                  <c:v>257.11837729187425</c:v>
                </c:pt>
                <c:pt idx="36">
                  <c:v>272.6646989766358</c:v>
                </c:pt>
                <c:pt idx="37">
                  <c:v>190.78794083960554</c:v>
                </c:pt>
                <c:pt idx="38">
                  <c:v>207.21879690654114</c:v>
                </c:pt>
                <c:pt idx="39">
                  <c:v>223.61956111075634</c:v>
                </c:pt>
                <c:pt idx="40">
                  <c:v>239.99275146392384</c:v>
                </c:pt>
                <c:pt idx="41">
                  <c:v>256.34051411178768</c:v>
                </c:pt>
                <c:pt idx="42">
                  <c:v>272.6646989766358</c:v>
                </c:pt>
                <c:pt idx="43">
                  <c:v>288.96691630985214</c:v>
                </c:pt>
                <c:pt idx="44">
                  <c:v>305.24857979967942</c:v>
                </c:pt>
                <c:pt idx="45">
                  <c:v>321.51093999187793</c:v>
                </c:pt>
                <c:pt idx="46">
                  <c:v>337.75511058999291</c:v>
                </c:pt>
                <c:pt idx="47">
                  <c:v>353.98208942867717</c:v>
                </c:pt>
                <c:pt idx="48">
                  <c:v>272.6646989766358</c:v>
                </c:pt>
                <c:pt idx="49">
                  <c:v>288.57901240448899</c:v>
                </c:pt>
                <c:pt idx="50">
                  <c:v>304.47370954373423</c:v>
                </c:pt>
                <c:pt idx="51">
                  <c:v>320.34995854628932</c:v>
                </c:pt>
                <c:pt idx="52">
                  <c:v>336.20880231759617</c:v>
                </c:pt>
                <c:pt idx="53">
                  <c:v>352.05117734371055</c:v>
                </c:pt>
                <c:pt idx="54">
                  <c:v>367.49209034996028</c:v>
                </c:pt>
                <c:pt idx="55">
                  <c:v>382.9188457551441</c:v>
                </c:pt>
                <c:pt idx="56">
                  <c:v>398.33209414857441</c:v>
                </c:pt>
                <c:pt idx="57">
                  <c:v>413.73243167051174</c:v>
                </c:pt>
                <c:pt idx="58">
                  <c:v>429.1204064684805</c:v>
                </c:pt>
                <c:pt idx="59">
                  <c:v>348.18865493629556</c:v>
                </c:pt>
                <c:pt idx="60">
                  <c:v>362.8613341480654</c:v>
                </c:pt>
                <c:pt idx="61">
                  <c:v>377.52104986809326</c:v>
                </c:pt>
                <c:pt idx="62">
                  <c:v>392.16837634017293</c:v>
                </c:pt>
                <c:pt idx="63">
                  <c:v>406.80384141548689</c:v>
                </c:pt>
                <c:pt idx="64">
                  <c:v>421.42793186976104</c:v>
                </c:pt>
                <c:pt idx="65">
                  <c:v>435.27224940464242</c:v>
                </c:pt>
                <c:pt idx="66">
                  <c:v>449.10711821530077</c:v>
                </c:pt>
                <c:pt idx="67">
                  <c:v>462.93287033289994</c:v>
                </c:pt>
                <c:pt idx="68">
                  <c:v>476.74981634160116</c:v>
                </c:pt>
                <c:pt idx="69">
                  <c:v>490.55824735832425</c:v>
                </c:pt>
                <c:pt idx="70">
                  <c:v>409.88352694182043</c:v>
                </c:pt>
                <c:pt idx="71">
                  <c:v>422.96666682108599</c:v>
                </c:pt>
                <c:pt idx="72">
                  <c:v>436.04109794385869</c:v>
                </c:pt>
                <c:pt idx="73">
                  <c:v>449.10711821530077</c:v>
                </c:pt>
                <c:pt idx="74">
                  <c:v>462.16500679362116</c:v>
                </c:pt>
                <c:pt idx="75">
                  <c:v>475.21502577729046</c:v>
                </c:pt>
                <c:pt idx="76">
                  <c:v>487.10692264565654</c:v>
                </c:pt>
                <c:pt idx="77">
                  <c:v>498.99265901764267</c:v>
                </c:pt>
                <c:pt idx="78">
                  <c:v>510.87240230317917</c:v>
                </c:pt>
                <c:pt idx="79">
                  <c:v>522.74631149207426</c:v>
                </c:pt>
                <c:pt idx="80">
                  <c:v>534.61453776319547</c:v>
                </c:pt>
                <c:pt idx="81">
                  <c:v>454.10078588624373</c:v>
                </c:pt>
                <c:pt idx="82">
                  <c:v>465.62017905920681</c:v>
                </c:pt>
                <c:pt idx="83">
                  <c:v>477.13349754486762</c:v>
                </c:pt>
                <c:pt idx="84">
                  <c:v>488.64090858857702</c:v>
                </c:pt>
                <c:pt idx="85">
                  <c:v>500.14257091604287</c:v>
                </c:pt>
                <c:pt idx="86">
                  <c:v>511.63863535742718</c:v>
                </c:pt>
                <c:pt idx="87">
                  <c:v>522.74631149207426</c:v>
                </c:pt>
                <c:pt idx="88">
                  <c:v>533.84901440052897</c:v>
                </c:pt>
                <c:pt idx="89">
                  <c:v>544.94686208460519</c:v>
                </c:pt>
                <c:pt idx="90">
                  <c:v>556.03996734839518</c:v>
                </c:pt>
                <c:pt idx="91">
                  <c:v>567.12843812854373</c:v>
                </c:pt>
                <c:pt idx="92">
                  <c:v>486.72341015001916</c:v>
                </c:pt>
                <c:pt idx="93">
                  <c:v>497.07601440225955</c:v>
                </c:pt>
                <c:pt idx="94">
                  <c:v>507.42405248193251</c:v>
                </c:pt>
                <c:pt idx="95">
                  <c:v>517.76763064124975</c:v>
                </c:pt>
                <c:pt idx="96">
                  <c:v>528.10685054075066</c:v>
                </c:pt>
                <c:pt idx="97">
                  <c:v>538.44180953565854</c:v>
                </c:pt>
                <c:pt idx="98">
                  <c:v>548.00749806060492</c:v>
                </c:pt>
                <c:pt idx="99">
                  <c:v>557.56968475025803</c:v>
                </c:pt>
                <c:pt idx="100">
                  <c:v>567.12843812854373</c:v>
                </c:pt>
                <c:pt idx="101">
                  <c:v>576.68382422111188</c:v>
                </c:pt>
                <c:pt idx="102">
                  <c:v>586.23590668718828</c:v>
                </c:pt>
                <c:pt idx="103">
                  <c:v>505.89129373820583</c:v>
                </c:pt>
                <c:pt idx="104">
                  <c:v>515.08638473795327</c:v>
                </c:pt>
                <c:pt idx="105">
                  <c:v>524.27801174542878</c:v>
                </c:pt>
                <c:pt idx="106">
                  <c:v>533.46624406259446</c:v>
                </c:pt>
                <c:pt idx="107">
                  <c:v>542.65114840915601</c:v>
                </c:pt>
                <c:pt idx="108">
                  <c:v>551.83278906179714</c:v>
                </c:pt>
                <c:pt idx="109">
                  <c:v>560.62885616584492</c:v>
                </c:pt>
                <c:pt idx="110">
                  <c:v>569.42203544921153</c:v>
                </c:pt>
                <c:pt idx="111">
                  <c:v>578.21237779735463</c:v>
                </c:pt>
                <c:pt idx="112">
                  <c:v>586.99993242228993</c:v>
                </c:pt>
                <c:pt idx="113">
                  <c:v>595.7847469423931</c:v>
                </c:pt>
                <c:pt idx="114">
                  <c:v>517.38461348648968</c:v>
                </c:pt>
                <c:pt idx="115">
                  <c:v>525.42672503969118</c:v>
                </c:pt>
                <c:pt idx="116">
                  <c:v>533.46624406259446</c:v>
                </c:pt>
                <c:pt idx="117">
                  <c:v>541.50321514452025</c:v>
                </c:pt>
                <c:pt idx="118">
                  <c:v>549.53768144295771</c:v>
                </c:pt>
                <c:pt idx="119">
                  <c:v>557.56968475025803</c:v>
                </c:pt>
                <c:pt idx="120">
                  <c:v>564.83464686291802</c:v>
                </c:pt>
                <c:pt idx="121">
                  <c:v>572.09765505476253</c:v>
                </c:pt>
                <c:pt idx="122">
                  <c:v>579.35873763530469</c:v>
                </c:pt>
                <c:pt idx="123">
                  <c:v>586.61792214643719</c:v>
                </c:pt>
                <c:pt idx="124">
                  <c:v>593.87523539269284</c:v>
                </c:pt>
                <c:pt idx="125">
                  <c:v>523.12924541243819</c:v>
                </c:pt>
                <c:pt idx="126">
                  <c:v>530.02105046908662</c:v>
                </c:pt>
                <c:pt idx="127">
                  <c:v>536.91096968482668</c:v>
                </c:pt>
                <c:pt idx="128">
                  <c:v>543.79903068153806</c:v>
                </c:pt>
                <c:pt idx="129">
                  <c:v>550.68526032404009</c:v>
                </c:pt>
                <c:pt idx="130">
                  <c:v>557.56968475025803</c:v>
                </c:pt>
                <c:pt idx="131">
                  <c:v>563.68767821983909</c:v>
                </c:pt>
                <c:pt idx="132">
                  <c:v>569.80428287631264</c:v>
                </c:pt>
                <c:pt idx="133">
                  <c:v>575.91951573593758</c:v>
                </c:pt>
                <c:pt idx="134">
                  <c:v>582.03339342401421</c:v>
                </c:pt>
                <c:pt idx="135">
                  <c:v>588.14593218796983</c:v>
                </c:pt>
                <c:pt idx="136">
                  <c:v>525.04382649327351</c:v>
                </c:pt>
                <c:pt idx="137">
                  <c:v>531.1695005439999</c:v>
                </c:pt>
                <c:pt idx="138">
                  <c:v>537.29368823845232</c:v>
                </c:pt>
                <c:pt idx="139">
                  <c:v>543.4164089156161</c:v>
                </c:pt>
                <c:pt idx="140">
                  <c:v>549.53768144295771</c:v>
                </c:pt>
                <c:pt idx="141">
                  <c:v>555.65752423315951</c:v>
                </c:pt>
                <c:pt idx="142">
                  <c:v>561.01122798366885</c:v>
                </c:pt>
                <c:pt idx="143">
                  <c:v>566.36386263371833</c:v>
                </c:pt>
                <c:pt idx="144">
                  <c:v>571.71543971696565</c:v>
                </c:pt>
                <c:pt idx="145">
                  <c:v>577.06597053344126</c:v>
                </c:pt>
                <c:pt idx="146">
                  <c:v>582.4154661564512</c:v>
                </c:pt>
                <c:pt idx="147">
                  <c:v>526.95826048952063</c:v>
                </c:pt>
                <c:pt idx="148">
                  <c:v>531.93510488968684</c:v>
                </c:pt>
                <c:pt idx="149">
                  <c:v>536.91096968482668</c:v>
                </c:pt>
                <c:pt idx="150">
                  <c:v>541.88586523948345</c:v>
                </c:pt>
                <c:pt idx="151">
                  <c:v>546.8598017122614</c:v>
                </c:pt>
                <c:pt idx="152">
                  <c:v>551.83278906179714</c:v>
                </c:pt>
                <c:pt idx="153">
                  <c:v>556.80483705250049</c:v>
                </c:pt>
                <c:pt idx="154">
                  <c:v>561.7759552600827</c:v>
                </c:pt>
                <c:pt idx="155">
                  <c:v>566.7461530768777</c:v>
                </c:pt>
                <c:pt idx="156">
                  <c:v>571.71543971696565</c:v>
                </c:pt>
                <c:pt idx="157">
                  <c:v>576.68382422111188</c:v>
                </c:pt>
                <c:pt idx="158">
                  <c:v>580.88714383067781</c:v>
                </c:pt>
                <c:pt idx="159">
                  <c:v>585.08982917045773</c:v>
                </c:pt>
                <c:pt idx="160">
                  <c:v>589.29188544145154</c:v>
                </c:pt>
                <c:pt idx="161">
                  <c:v>593.49331776439851</c:v>
                </c:pt>
                <c:pt idx="162">
                  <c:v>597.6941311815882</c:v>
                </c:pt>
                <c:pt idx="16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7D-47CA-A5FD-4DE9CEEC5498}"/>
            </c:ext>
          </c:extLst>
        </c:ser>
        <c:ser>
          <c:idx val="2"/>
          <c:order val="1"/>
          <c:tx>
            <c:strRef>
              <c:f>'[2]Quantification C'!$E$1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'[2]Quantification C'!$A$2:$A$152</c:f>
              <c:numCache>
                <c:formatCode>General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</c:numCache>
            </c:numRef>
          </c:xVal>
          <c:yVal>
            <c:numRef>
              <c:f>'[2]Quantification C'!$E$2:$E$152</c:f>
              <c:numCache>
                <c:formatCode>General</c:formatCode>
                <c:ptCount val="151"/>
                <c:pt idx="0">
                  <c:v>0</c:v>
                </c:pt>
                <c:pt idx="1">
                  <c:v>2.2722141346836602</c:v>
                </c:pt>
                <c:pt idx="2">
                  <c:v>4.4322627676630342</c:v>
                </c:pt>
                <c:pt idx="3">
                  <c:v>6.5560875739478979</c:v>
                </c:pt>
                <c:pt idx="4">
                  <c:v>8.6575831706227913</c:v>
                </c:pt>
                <c:pt idx="5">
                  <c:v>10.743047053646096</c:v>
                </c:pt>
                <c:pt idx="6">
                  <c:v>12.816071577640278</c:v>
                </c:pt>
                <c:pt idx="7">
                  <c:v>14.87897259473001</c:v>
                </c:pt>
                <c:pt idx="8">
                  <c:v>16.933363187349929</c:v>
                </c:pt>
                <c:pt idx="9">
                  <c:v>18.980428991609543</c:v>
                </c:pt>
                <c:pt idx="10">
                  <c:v>21.021076712150265</c:v>
                </c:pt>
                <c:pt idx="11">
                  <c:v>23.056021218970372</c:v>
                </c:pt>
                <c:pt idx="12">
                  <c:v>25.085839950688193</c:v>
                </c:pt>
                <c:pt idx="13">
                  <c:v>27.111008618154589</c:v>
                </c:pt>
                <c:pt idx="14">
                  <c:v>29.131925588483782</c:v>
                </c:pt>
                <c:pt idx="15">
                  <c:v>31.148929094436621</c:v>
                </c:pt>
                <c:pt idx="16">
                  <c:v>33.162309719687322</c:v>
                </c:pt>
                <c:pt idx="17">
                  <c:v>35.172319671970541</c:v>
                </c:pt>
                <c:pt idx="18">
                  <c:v>37.179179811358189</c:v>
                </c:pt>
                <c:pt idx="19">
                  <c:v>39.183085071920395</c:v>
                </c:pt>
                <c:pt idx="20">
                  <c:v>41.184208709422556</c:v>
                </c:pt>
                <c:pt idx="21">
                  <c:v>43.182705675340429</c:v>
                </c:pt>
                <c:pt idx="22">
                  <c:v>45.178715329996784</c:v>
                </c:pt>
                <c:pt idx="23">
                  <c:v>47.172363648455985</c:v>
                </c:pt>
                <c:pt idx="24">
                  <c:v>49.163765031959791</c:v>
                </c:pt>
                <c:pt idx="25">
                  <c:v>51.153023808950088</c:v>
                </c:pt>
                <c:pt idx="26">
                  <c:v>53.140235489167587</c:v>
                </c:pt>
                <c:pt idx="27">
                  <c:v>55.125487819385427</c:v>
                </c:pt>
                <c:pt idx="28">
                  <c:v>57.10886167834105</c:v>
                </c:pt>
                <c:pt idx="29">
                  <c:v>59.090431840228007</c:v>
                </c:pt>
                <c:pt idx="30">
                  <c:v>61.07026762991989</c:v>
                </c:pt>
                <c:pt idx="31">
                  <c:v>63.048433488376901</c:v>
                </c:pt>
                <c:pt idx="32">
                  <c:v>65.024989463047447</c:v>
                </c:pt>
                <c:pt idx="33">
                  <c:v>66.999991635247355</c:v>
                </c:pt>
                <c:pt idx="34">
                  <c:v>68.97349249428018</c:v>
                </c:pt>
                <c:pt idx="35">
                  <c:v>70.945541266306407</c:v>
                </c:pt>
                <c:pt idx="36">
                  <c:v>72.916184204571309</c:v>
                </c:pt>
                <c:pt idx="37">
                  <c:v>74.885464846478598</c:v>
                </c:pt>
                <c:pt idx="38">
                  <c:v>76.853424242090853</c:v>
                </c:pt>
                <c:pt idx="39">
                  <c:v>78.820101157900638</c:v>
                </c:pt>
                <c:pt idx="40">
                  <c:v>80.785532259113808</c:v>
                </c:pt>
                <c:pt idx="41">
                  <c:v>82.749752273191604</c:v>
                </c:pt>
                <c:pt idx="42">
                  <c:v>84.712794136987995</c:v>
                </c:pt>
                <c:pt idx="43">
                  <c:v>86.674689129479319</c:v>
                </c:pt>
                <c:pt idx="44">
                  <c:v>88.635466991799021</c:v>
                </c:pt>
                <c:pt idx="45">
                  <c:v>90.595156036052515</c:v>
                </c:pt>
                <c:pt idx="46">
                  <c:v>92.553783244187045</c:v>
                </c:pt>
                <c:pt idx="47">
                  <c:v>94.511374358021442</c:v>
                </c:pt>
                <c:pt idx="48">
                  <c:v>96.467953961397711</c:v>
                </c:pt>
                <c:pt idx="49">
                  <c:v>98.423545555293359</c:v>
                </c:pt>
                <c:pt idx="50">
                  <c:v>100.37817162662895</c:v>
                </c:pt>
                <c:pt idx="51">
                  <c:v>102.33185371141566</c:v>
                </c:pt>
                <c:pt idx="52">
                  <c:v>104.28461245280987</c:v>
                </c:pt>
                <c:pt idx="53">
                  <c:v>106.23646765457613</c:v>
                </c:pt>
                <c:pt idx="54">
                  <c:v>108.18743833040095</c:v>
                </c:pt>
                <c:pt idx="55">
                  <c:v>110.13754274945018</c:v>
                </c:pt>
                <c:pt idx="56">
                  <c:v>112.08679847851977</c:v>
                </c:pt>
                <c:pt idx="57">
                  <c:v>114.03522242109018</c:v>
                </c:pt>
                <c:pt idx="58">
                  <c:v>115.98283085356282</c:v>
                </c:pt>
                <c:pt idx="59">
                  <c:v>117.92963945892645</c:v>
                </c:pt>
                <c:pt idx="60">
                  <c:v>119.87566335807644</c:v>
                </c:pt>
                <c:pt idx="61">
                  <c:v>121.82091713898713</c:v>
                </c:pt>
                <c:pt idx="62">
                  <c:v>123.7654148839167</c:v>
                </c:pt>
                <c:pt idx="63">
                  <c:v>125.70917019480748</c:v>
                </c:pt>
                <c:pt idx="64">
                  <c:v>127.65219621702742</c:v>
                </c:pt>
                <c:pt idx="65">
                  <c:v>129.59450566158586</c:v>
                </c:pt>
                <c:pt idx="66">
                  <c:v>131.53611082594338</c:v>
                </c:pt>
                <c:pt idx="67">
                  <c:v>133.47702361352444</c:v>
                </c:pt>
                <c:pt idx="68">
                  <c:v>135.41725555203229</c:v>
                </c:pt>
                <c:pt idx="69">
                  <c:v>137.35681781065566</c:v>
                </c:pt>
                <c:pt idx="70">
                  <c:v>139.29572121624977</c:v>
                </c:pt>
                <c:pt idx="71">
                  <c:v>141.23397626856661</c:v>
                </c:pt>
                <c:pt idx="72">
                  <c:v>143.17159315460216</c:v>
                </c:pt>
                <c:pt idx="73">
                  <c:v>145.10858176212471</c:v>
                </c:pt>
                <c:pt idx="74">
                  <c:v>147.04495169244021</c:v>
                </c:pt>
                <c:pt idx="75">
                  <c:v>148.98071227244827</c:v>
                </c:pt>
                <c:pt idx="76">
                  <c:v>150.91587256603665</c:v>
                </c:pt>
                <c:pt idx="77">
                  <c:v>152.85044138485929</c:v>
                </c:pt>
                <c:pt idx="78">
                  <c:v>154.78442729853825</c:v>
                </c:pt>
                <c:pt idx="79">
                  <c:v>156.7178386443274</c:v>
                </c:pt>
                <c:pt idx="80">
                  <c:v>158.65068353627368</c:v>
                </c:pt>
                <c:pt idx="81">
                  <c:v>160.58296987390614</c:v>
                </c:pt>
                <c:pt idx="82">
                  <c:v>162.51470535048455</c:v>
                </c:pt>
                <c:pt idx="83">
                  <c:v>164.44589746083363</c:v>
                </c:pt>
                <c:pt idx="84">
                  <c:v>166.37655350878956</c:v>
                </c:pt>
                <c:pt idx="85">
                  <c:v>168.30668061428082</c:v>
                </c:pt>
                <c:pt idx="86">
                  <c:v>170.23628572006746</c:v>
                </c:pt>
                <c:pt idx="87">
                  <c:v>172.165375598157</c:v>
                </c:pt>
                <c:pt idx="88">
                  <c:v>174.09395685591764</c:v>
                </c:pt>
                <c:pt idx="89">
                  <c:v>176.02203594190519</c:v>
                </c:pt>
                <c:pt idx="90">
                  <c:v>177.94961915142096</c:v>
                </c:pt>
                <c:pt idx="91">
                  <c:v>179.87671263181528</c:v>
                </c:pt>
                <c:pt idx="92">
                  <c:v>181.80332238755173</c:v>
                </c:pt>
                <c:pt idx="93">
                  <c:v>183.72945428504417</c:v>
                </c:pt>
                <c:pt idx="94">
                  <c:v>185.65511405728049</c:v>
                </c:pt>
                <c:pt idx="95">
                  <c:v>187.5803073082437</c:v>
                </c:pt>
                <c:pt idx="96">
                  <c:v>189.50503951714131</c:v>
                </c:pt>
                <c:pt idx="97">
                  <c:v>191.42931604245396</c:v>
                </c:pt>
                <c:pt idx="98">
                  <c:v>193.35314212581196</c:v>
                </c:pt>
                <c:pt idx="99">
                  <c:v>195.27652289570918</c:v>
                </c:pt>
                <c:pt idx="100">
                  <c:v>197.19946337106239</c:v>
                </c:pt>
                <c:pt idx="101">
                  <c:v>199.12196846462484</c:v>
                </c:pt>
                <c:pt idx="102">
                  <c:v>201.04404298625983</c:v>
                </c:pt>
                <c:pt idx="103">
                  <c:v>202.96569164608289</c:v>
                </c:pt>
                <c:pt idx="104">
                  <c:v>204.88691905747837</c:v>
                </c:pt>
                <c:pt idx="105">
                  <c:v>206.80772973999626</c:v>
                </c:pt>
                <c:pt idx="106">
                  <c:v>208.72812812213627</c:v>
                </c:pt>
                <c:pt idx="107">
                  <c:v>210.64811854402308</c:v>
                </c:pt>
                <c:pt idx="108">
                  <c:v>212.56770525997899</c:v>
                </c:pt>
                <c:pt idx="109">
                  <c:v>214.48689244099899</c:v>
                </c:pt>
                <c:pt idx="110">
                  <c:v>216.40568417713132</c:v>
                </c:pt>
                <c:pt idx="111">
                  <c:v>218.32408447977059</c:v>
                </c:pt>
                <c:pt idx="112">
                  <c:v>220.24209728386407</c:v>
                </c:pt>
                <c:pt idx="113">
                  <c:v>222.15972645003862</c:v>
                </c:pt>
                <c:pt idx="114">
                  <c:v>224.0769757666487</c:v>
                </c:pt>
                <c:pt idx="115">
                  <c:v>225.99384895175194</c:v>
                </c:pt>
                <c:pt idx="116">
                  <c:v>227.91034965501251</c:v>
                </c:pt>
                <c:pt idx="117">
                  <c:v>229.8264814595382</c:v>
                </c:pt>
                <c:pt idx="118">
                  <c:v>231.7422478836522</c:v>
                </c:pt>
                <c:pt idx="119">
                  <c:v>233.65765238260346</c:v>
                </c:pt>
                <c:pt idx="120">
                  <c:v>235.57269835021734</c:v>
                </c:pt>
                <c:pt idx="121">
                  <c:v>237.48738912049089</c:v>
                </c:pt>
                <c:pt idx="122">
                  <c:v>239.40172796913217</c:v>
                </c:pt>
                <c:pt idx="123">
                  <c:v>241.31571811504921</c:v>
                </c:pt>
                <c:pt idx="124">
                  <c:v>243.22936272178819</c:v>
                </c:pt>
                <c:pt idx="125">
                  <c:v>245.14266489892438</c:v>
                </c:pt>
                <c:pt idx="126">
                  <c:v>247.05562770340683</c:v>
                </c:pt>
                <c:pt idx="127">
                  <c:v>248.96825414086001</c:v>
                </c:pt>
                <c:pt idx="128">
                  <c:v>250.88054716684209</c:v>
                </c:pt>
                <c:pt idx="129">
                  <c:v>252.79250968806375</c:v>
                </c:pt>
                <c:pt idx="130">
                  <c:v>254.70414456356775</c:v>
                </c:pt>
                <c:pt idx="131">
                  <c:v>256.61545460587098</c:v>
                </c:pt>
                <c:pt idx="132">
                  <c:v>258.52644258207124</c:v>
                </c:pt>
                <c:pt idx="133">
                  <c:v>260.43711121491833</c:v>
                </c:pt>
                <c:pt idx="134">
                  <c:v>262.34746318385379</c:v>
                </c:pt>
                <c:pt idx="135">
                  <c:v>264.25750112601685</c:v>
                </c:pt>
                <c:pt idx="136">
                  <c:v>266.16722763722106</c:v>
                </c:pt>
                <c:pt idx="137">
                  <c:v>268.07664527290075</c:v>
                </c:pt>
                <c:pt idx="138">
                  <c:v>269.98575654902891</c:v>
                </c:pt>
                <c:pt idx="139">
                  <c:v>271.89456394300873</c:v>
                </c:pt>
                <c:pt idx="140">
                  <c:v>273.80306989453715</c:v>
                </c:pt>
                <c:pt idx="141">
                  <c:v>275.71127680644446</c:v>
                </c:pt>
                <c:pt idx="142">
                  <c:v>277.6191870455084</c:v>
                </c:pt>
                <c:pt idx="143">
                  <c:v>279.52680294324551</c:v>
                </c:pt>
                <c:pt idx="144">
                  <c:v>281.43412679667932</c:v>
                </c:pt>
                <c:pt idx="145">
                  <c:v>283.34116086908551</c:v>
                </c:pt>
                <c:pt idx="146">
                  <c:v>285.24790739071892</c:v>
                </c:pt>
                <c:pt idx="147">
                  <c:v>287.15436855951606</c:v>
                </c:pt>
                <c:pt idx="148">
                  <c:v>289.06054654178126</c:v>
                </c:pt>
                <c:pt idx="149">
                  <c:v>290.9664434728524</c:v>
                </c:pt>
                <c:pt idx="150">
                  <c:v>292.8720614577478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7D-47CA-A5FD-4DE9CEEC5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80109312"/>
        <c:axId val="-1480106592"/>
      </c:scatterChart>
      <c:valAx>
        <c:axId val="-1480109312"/>
        <c:scaling>
          <c:orientation val="minMax"/>
          <c:max val="15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80106592"/>
        <c:crosses val="autoZero"/>
        <c:crossBetween val="midCat"/>
      </c:valAx>
      <c:valAx>
        <c:axId val="-1480106592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80109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255106</xdr:colOff>
      <xdr:row>20</xdr:row>
      <xdr:rowOff>76286</xdr:rowOff>
    </xdr:from>
    <xdr:to>
      <xdr:col>25</xdr:col>
      <xdr:colOff>612014</xdr:colOff>
      <xdr:row>45</xdr:row>
      <xdr:rowOff>45470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4E5EB1-D2C6-405E-8EBC-C1FF2E1AB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8_10et11_calculVAN_calculRE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/PARTAGE/Solutions_Forets/CNPF/Bois%20Boudran/Quantification%20ch&#234;ne%20sess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_signalétique_projet"/>
      <sheetName val="Annexe_îlots_boisements"/>
      <sheetName val="listes déroulantes"/>
      <sheetName val="VAN_PROJET"/>
      <sheetName val="VAN_Accrus"/>
      <sheetName val="Chêne Rouge"/>
      <sheetName val="Chêne"/>
      <sheetName val="Peuplier"/>
      <sheetName val="Mélèze"/>
      <sheetName val="Cèdre"/>
      <sheetName val="Douglas"/>
      <sheetName val="Pin laricio"/>
      <sheetName val="Pin maritime"/>
      <sheetName val="Sapin"/>
      <sheetName val="Recapitulatif REE"/>
      <sheetName val="REE Chêne sessile"/>
      <sheetName val="table Chêne sessile"/>
      <sheetName val="REE Tilleul"/>
      <sheetName val="table Tilleul"/>
      <sheetName val="REE Chêne rouge"/>
      <sheetName val="table Chêne rouge"/>
      <sheetName val="REE peuliers Koster"/>
      <sheetName val="table peuplier Koster"/>
    </sheetNames>
    <sheetDataSet>
      <sheetData sheetId="0"/>
      <sheetData sheetId="1"/>
      <sheetData sheetId="2">
        <row r="2">
          <cell r="D2" t="str">
            <v>Chêne rouge</v>
          </cell>
        </row>
        <row r="3">
          <cell r="D3" t="str">
            <v>Chêne sessile</v>
          </cell>
        </row>
        <row r="4">
          <cell r="D4" t="str">
            <v>Peuplier</v>
          </cell>
        </row>
        <row r="5">
          <cell r="D5" t="str">
            <v>Mélèze</v>
          </cell>
        </row>
        <row r="6">
          <cell r="D6" t="str">
            <v>Cèdre</v>
          </cell>
        </row>
        <row r="7">
          <cell r="D7" t="str">
            <v>Douglas</v>
          </cell>
        </row>
        <row r="8">
          <cell r="D8" t="str">
            <v>Pin laricio</v>
          </cell>
        </row>
        <row r="9">
          <cell r="D9" t="str">
            <v>Pin maritime</v>
          </cell>
        </row>
        <row r="10">
          <cell r="D10" t="str">
            <v>Sapin</v>
          </cell>
        </row>
        <row r="11">
          <cell r="D11" t="str">
            <v>Tilleul</v>
          </cell>
        </row>
        <row r="12">
          <cell r="D12" t="str">
            <v>Chêne vert</v>
          </cell>
        </row>
        <row r="13">
          <cell r="D13" t="str">
            <v>Bouleau</v>
          </cell>
        </row>
        <row r="14">
          <cell r="D14" t="str">
            <v>Alisier</v>
          </cell>
        </row>
        <row r="15">
          <cell r="D15" t="str">
            <v>Aulne</v>
          </cell>
        </row>
        <row r="16">
          <cell r="D16" t="str">
            <v>Charme</v>
          </cell>
        </row>
        <row r="17">
          <cell r="D17" t="str">
            <v>Châtaignier</v>
          </cell>
        </row>
        <row r="18">
          <cell r="D18" t="str">
            <v>Epicéa</v>
          </cell>
        </row>
        <row r="19">
          <cell r="D19" t="str">
            <v>Erable champêtre</v>
          </cell>
        </row>
        <row r="20">
          <cell r="D20" t="str">
            <v>Erable plane</v>
          </cell>
        </row>
        <row r="21">
          <cell r="D21" t="str">
            <v>Erable sycomore</v>
          </cell>
        </row>
        <row r="22">
          <cell r="D22" t="str">
            <v>Eucalyptus</v>
          </cell>
        </row>
        <row r="23">
          <cell r="D23" t="str">
            <v>Frêne commun</v>
          </cell>
        </row>
        <row r="24">
          <cell r="D24" t="str">
            <v>Hêtre</v>
          </cell>
        </row>
        <row r="25">
          <cell r="D25" t="str">
            <v>Merisier</v>
          </cell>
        </row>
        <row r="26">
          <cell r="D26" t="str">
            <v>Pin laricio</v>
          </cell>
        </row>
        <row r="27">
          <cell r="D27" t="str">
            <v>Pin noir d'Autriche</v>
          </cell>
        </row>
        <row r="28">
          <cell r="D28" t="str">
            <v>Pin sylvestre</v>
          </cell>
        </row>
        <row r="29">
          <cell r="D29" t="str">
            <v>Pin taeda</v>
          </cell>
        </row>
        <row r="30">
          <cell r="D30" t="str">
            <v>Saule</v>
          </cell>
        </row>
        <row r="31">
          <cell r="D31" t="str">
            <v>Tremble</v>
          </cell>
        </row>
        <row r="32">
          <cell r="D32" t="str">
            <v>Chêne chevelu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Quantification C"/>
    </sheetNames>
    <sheetDataSet>
      <sheetData sheetId="0"/>
      <sheetData sheetId="1">
        <row r="1">
          <cell r="E1" t="str">
            <v>Biomasse 
totale accrus (tCO₂/ha)</v>
          </cell>
          <cell r="J1" t="str">
            <v>Biomasse totale chêne sessile
(tCO₂/ha)</v>
          </cell>
        </row>
        <row r="2">
          <cell r="A2">
            <v>0</v>
          </cell>
          <cell r="E2">
            <v>0</v>
          </cell>
          <cell r="F2">
            <v>0</v>
          </cell>
          <cell r="J2">
            <v>0</v>
          </cell>
        </row>
        <row r="3">
          <cell r="A3">
            <v>1</v>
          </cell>
          <cell r="E3">
            <v>2.2722141346836602</v>
          </cell>
          <cell r="F3">
            <v>1</v>
          </cell>
          <cell r="J3">
            <v>1.1861626566213483</v>
          </cell>
        </row>
        <row r="4">
          <cell r="A4">
            <v>2</v>
          </cell>
          <cell r="E4">
            <v>4.4322627676630342</v>
          </cell>
          <cell r="F4">
            <v>2</v>
          </cell>
          <cell r="J4">
            <v>2.3105886501740986</v>
          </cell>
        </row>
        <row r="5">
          <cell r="A5">
            <v>3</v>
          </cell>
          <cell r="E5">
            <v>6.5560875739478979</v>
          </cell>
          <cell r="F5">
            <v>3</v>
          </cell>
          <cell r="J5">
            <v>3.4150768005423173</v>
          </cell>
        </row>
        <row r="6">
          <cell r="A6">
            <v>4</v>
          </cell>
          <cell r="E6">
            <v>8.6575831706227913</v>
          </cell>
          <cell r="F6">
            <v>4</v>
          </cell>
          <cell r="J6">
            <v>4.5072748004691539</v>
          </cell>
        </row>
        <row r="7">
          <cell r="A7">
            <v>5</v>
          </cell>
          <cell r="E7">
            <v>10.743047053646096</v>
          </cell>
          <cell r="F7">
            <v>5</v>
          </cell>
          <cell r="J7">
            <v>5.5906488350137495</v>
          </cell>
        </row>
        <row r="8">
          <cell r="A8">
            <v>6</v>
          </cell>
          <cell r="E8">
            <v>12.816071577640278</v>
          </cell>
          <cell r="F8">
            <v>6</v>
          </cell>
          <cell r="J8">
            <v>6.6671761608511035</v>
          </cell>
        </row>
        <row r="9">
          <cell r="A9">
            <v>7</v>
          </cell>
          <cell r="E9">
            <v>14.87897259473001</v>
          </cell>
          <cell r="F9">
            <v>7</v>
          </cell>
          <cell r="J9">
            <v>8.8044025208429719</v>
          </cell>
        </row>
        <row r="10">
          <cell r="A10">
            <v>8</v>
          </cell>
          <cell r="E10">
            <v>16.933363187349929</v>
          </cell>
          <cell r="F10">
            <v>8</v>
          </cell>
          <cell r="J10">
            <v>10.925348899606076</v>
          </cell>
        </row>
        <row r="11">
          <cell r="A11">
            <v>9</v>
          </cell>
          <cell r="E11">
            <v>18.980428991609543</v>
          </cell>
          <cell r="F11">
            <v>9</v>
          </cell>
          <cell r="J11">
            <v>13.033663283069531</v>
          </cell>
        </row>
        <row r="12">
          <cell r="A12">
            <v>10</v>
          </cell>
          <cell r="E12">
            <v>21.021076712150265</v>
          </cell>
          <cell r="F12">
            <v>10</v>
          </cell>
          <cell r="J12">
            <v>15.131697386710426</v>
          </cell>
        </row>
        <row r="13">
          <cell r="A13">
            <v>11</v>
          </cell>
          <cell r="E13">
            <v>23.056021218970372</v>
          </cell>
          <cell r="F13">
            <v>11</v>
          </cell>
          <cell r="J13">
            <v>17.221089273204196</v>
          </cell>
        </row>
        <row r="14">
          <cell r="A14">
            <v>12</v>
          </cell>
          <cell r="E14">
            <v>25.085839950688193</v>
          </cell>
          <cell r="F14">
            <v>12</v>
          </cell>
          <cell r="J14">
            <v>19.303042939455146</v>
          </cell>
        </row>
        <row r="15">
          <cell r="A15">
            <v>13</v>
          </cell>
          <cell r="E15">
            <v>27.111008618154589</v>
          </cell>
          <cell r="F15">
            <v>13</v>
          </cell>
          <cell r="J15">
            <v>21.378479131358745</v>
          </cell>
        </row>
        <row r="16">
          <cell r="A16">
            <v>14</v>
          </cell>
          <cell r="E16">
            <v>29.131925588483782</v>
          </cell>
          <cell r="F16">
            <v>14</v>
          </cell>
          <cell r="J16">
            <v>25.512563294459923</v>
          </cell>
        </row>
        <row r="17">
          <cell r="A17">
            <v>15</v>
          </cell>
          <cell r="E17">
            <v>31.148929094436621</v>
          </cell>
          <cell r="F17">
            <v>15</v>
          </cell>
          <cell r="J17">
            <v>31.679106437289079</v>
          </cell>
        </row>
        <row r="18">
          <cell r="A18">
            <v>16</v>
          </cell>
          <cell r="E18">
            <v>33.162309719687322</v>
          </cell>
          <cell r="F18">
            <v>16</v>
          </cell>
          <cell r="J18">
            <v>39.850427353608758</v>
          </cell>
        </row>
        <row r="19">
          <cell r="A19">
            <v>17</v>
          </cell>
          <cell r="E19">
            <v>35.172319671970541</v>
          </cell>
          <cell r="F19">
            <v>17</v>
          </cell>
          <cell r="J19">
            <v>50.00160312094232</v>
          </cell>
        </row>
        <row r="20">
          <cell r="A20">
            <v>18</v>
          </cell>
          <cell r="E20">
            <v>37.179179811358189</v>
          </cell>
          <cell r="F20">
            <v>18</v>
          </cell>
          <cell r="J20">
            <v>62.111611813038422</v>
          </cell>
        </row>
        <row r="21">
          <cell r="A21">
            <v>19</v>
          </cell>
          <cell r="E21">
            <v>39.183085071920395</v>
          </cell>
          <cell r="F21">
            <v>19</v>
          </cell>
          <cell r="J21">
            <v>76.163060165576709</v>
          </cell>
        </row>
        <row r="22">
          <cell r="A22">
            <v>20</v>
          </cell>
          <cell r="E22">
            <v>41.184208709422556</v>
          </cell>
          <cell r="F22">
            <v>20</v>
          </cell>
          <cell r="J22">
            <v>86.158510470515964</v>
          </cell>
        </row>
        <row r="23">
          <cell r="A23">
            <v>21</v>
          </cell>
          <cell r="E23">
            <v>43.182705675340429</v>
          </cell>
          <cell r="F23">
            <v>21</v>
          </cell>
          <cell r="J23">
            <v>97.318927922969621</v>
          </cell>
        </row>
        <row r="24">
          <cell r="A24">
            <v>22</v>
          </cell>
          <cell r="E24">
            <v>45.178715329996784</v>
          </cell>
          <cell r="F24">
            <v>22</v>
          </cell>
          <cell r="J24">
            <v>108.4475019129206</v>
          </cell>
        </row>
        <row r="25">
          <cell r="A25">
            <v>23</v>
          </cell>
          <cell r="E25">
            <v>47.172363648455985</v>
          </cell>
          <cell r="F25">
            <v>23</v>
          </cell>
          <cell r="J25">
            <v>119.54796628555846</v>
          </cell>
        </row>
        <row r="26">
          <cell r="A26">
            <v>24</v>
          </cell>
          <cell r="E26">
            <v>49.163765031959791</v>
          </cell>
          <cell r="F26">
            <v>24</v>
          </cell>
          <cell r="J26">
            <v>130.62330272297189</v>
          </cell>
        </row>
        <row r="27">
          <cell r="A27">
            <v>25</v>
          </cell>
          <cell r="E27">
            <v>51.153023808950088</v>
          </cell>
          <cell r="F27">
            <v>25</v>
          </cell>
          <cell r="J27">
            <v>141.67594470663133</v>
          </cell>
        </row>
        <row r="28">
          <cell r="A28">
            <v>26</v>
          </cell>
          <cell r="E28">
            <v>53.140235489167587</v>
          </cell>
          <cell r="F28">
            <v>25</v>
          </cell>
          <cell r="J28">
            <v>125.87964006712114</v>
          </cell>
        </row>
        <row r="29">
          <cell r="A29">
            <v>27</v>
          </cell>
          <cell r="E29">
            <v>55.125487819385427</v>
          </cell>
          <cell r="F29">
            <v>26</v>
          </cell>
          <cell r="J29">
            <v>139.70382844505221</v>
          </cell>
        </row>
        <row r="30">
          <cell r="A30">
            <v>28</v>
          </cell>
          <cell r="E30">
            <v>57.10886167834105</v>
          </cell>
          <cell r="F30">
            <v>27</v>
          </cell>
          <cell r="J30">
            <v>153.49516770691636</v>
          </cell>
        </row>
        <row r="31">
          <cell r="A31">
            <v>29</v>
          </cell>
          <cell r="E31">
            <v>59.090431840228007</v>
          </cell>
          <cell r="F31">
            <v>28</v>
          </cell>
          <cell r="J31">
            <v>167.25702755094338</v>
          </cell>
        </row>
        <row r="32">
          <cell r="A32">
            <v>30</v>
          </cell>
          <cell r="E32">
            <v>61.07026762991989</v>
          </cell>
          <cell r="F32">
            <v>29</v>
          </cell>
          <cell r="J32">
            <v>180.99217685858619</v>
          </cell>
        </row>
        <row r="33">
          <cell r="A33">
            <v>31</v>
          </cell>
          <cell r="E33">
            <v>63.048433488376901</v>
          </cell>
          <cell r="F33">
            <v>30</v>
          </cell>
          <cell r="J33">
            <v>194.70292931794017</v>
          </cell>
        </row>
        <row r="34">
          <cell r="A34">
            <v>32</v>
          </cell>
          <cell r="E34">
            <v>65.024989463047447</v>
          </cell>
          <cell r="F34">
            <v>31</v>
          </cell>
          <cell r="J34">
            <v>210.34498910896306</v>
          </cell>
        </row>
        <row r="35">
          <cell r="A35">
            <v>33</v>
          </cell>
          <cell r="E35">
            <v>66.999991635247355</v>
          </cell>
          <cell r="F35">
            <v>32</v>
          </cell>
          <cell r="J35">
            <v>225.96022281826015</v>
          </cell>
        </row>
        <row r="36">
          <cell r="A36">
            <v>34</v>
          </cell>
          <cell r="E36">
            <v>68.97349249428018</v>
          </cell>
          <cell r="F36">
            <v>33</v>
          </cell>
          <cell r="J36">
            <v>241.5507456503326</v>
          </cell>
        </row>
        <row r="37">
          <cell r="A37">
            <v>35</v>
          </cell>
          <cell r="E37">
            <v>70.945541266306407</v>
          </cell>
          <cell r="F37">
            <v>34</v>
          </cell>
          <cell r="J37">
            <v>257.11837729187425</v>
          </cell>
        </row>
        <row r="38">
          <cell r="A38">
            <v>36</v>
          </cell>
          <cell r="E38">
            <v>72.916184204571309</v>
          </cell>
          <cell r="F38">
            <v>35</v>
          </cell>
          <cell r="J38">
            <v>272.6646989766358</v>
          </cell>
        </row>
        <row r="39">
          <cell r="A39">
            <v>37</v>
          </cell>
          <cell r="E39">
            <v>74.885464846478598</v>
          </cell>
          <cell r="F39">
            <v>35</v>
          </cell>
          <cell r="J39">
            <v>190.78794083960554</v>
          </cell>
        </row>
        <row r="40">
          <cell r="A40">
            <v>38</v>
          </cell>
          <cell r="E40">
            <v>76.853424242090853</v>
          </cell>
          <cell r="F40">
            <v>36</v>
          </cell>
          <cell r="J40">
            <v>207.21879690654114</v>
          </cell>
        </row>
        <row r="41">
          <cell r="A41">
            <v>39</v>
          </cell>
          <cell r="E41">
            <v>78.820101157900638</v>
          </cell>
          <cell r="F41">
            <v>37</v>
          </cell>
          <cell r="J41">
            <v>223.61956111075634</v>
          </cell>
        </row>
        <row r="42">
          <cell r="A42">
            <v>40</v>
          </cell>
          <cell r="E42">
            <v>80.785532259113808</v>
          </cell>
          <cell r="F42">
            <v>38</v>
          </cell>
          <cell r="J42">
            <v>239.99275146392384</v>
          </cell>
        </row>
        <row r="43">
          <cell r="A43">
            <v>41</v>
          </cell>
          <cell r="E43">
            <v>82.749752273191604</v>
          </cell>
          <cell r="F43">
            <v>39</v>
          </cell>
          <cell r="J43">
            <v>256.34051411178768</v>
          </cell>
        </row>
        <row r="44">
          <cell r="A44">
            <v>42</v>
          </cell>
          <cell r="E44">
            <v>84.712794136987995</v>
          </cell>
          <cell r="F44">
            <v>40</v>
          </cell>
          <cell r="J44">
            <v>272.6646989766358</v>
          </cell>
        </row>
        <row r="45">
          <cell r="A45">
            <v>43</v>
          </cell>
          <cell r="E45">
            <v>86.674689129479319</v>
          </cell>
          <cell r="F45">
            <v>41</v>
          </cell>
          <cell r="J45">
            <v>288.96691630985214</v>
          </cell>
        </row>
        <row r="46">
          <cell r="A46">
            <v>44</v>
          </cell>
          <cell r="E46">
            <v>88.635466991799021</v>
          </cell>
          <cell r="F46">
            <v>42</v>
          </cell>
          <cell r="J46">
            <v>305.24857979967942</v>
          </cell>
        </row>
        <row r="47">
          <cell r="A47">
            <v>45</v>
          </cell>
          <cell r="E47">
            <v>90.595156036052515</v>
          </cell>
          <cell r="F47">
            <v>43</v>
          </cell>
          <cell r="J47">
            <v>321.51093999187793</v>
          </cell>
        </row>
        <row r="48">
          <cell r="A48">
            <v>46</v>
          </cell>
          <cell r="E48">
            <v>92.553783244187045</v>
          </cell>
          <cell r="F48">
            <v>44</v>
          </cell>
          <cell r="J48">
            <v>337.75511058999291</v>
          </cell>
        </row>
        <row r="49">
          <cell r="A49">
            <v>47</v>
          </cell>
          <cell r="E49">
            <v>94.511374358021442</v>
          </cell>
          <cell r="F49">
            <v>45</v>
          </cell>
          <cell r="J49">
            <v>353.98208942867717</v>
          </cell>
        </row>
        <row r="50">
          <cell r="A50">
            <v>48</v>
          </cell>
          <cell r="E50">
            <v>96.467953961397711</v>
          </cell>
          <cell r="F50">
            <v>45</v>
          </cell>
          <cell r="J50">
            <v>272.6646989766358</v>
          </cell>
        </row>
        <row r="51">
          <cell r="A51">
            <v>49</v>
          </cell>
          <cell r="E51">
            <v>98.423545555293359</v>
          </cell>
          <cell r="F51">
            <v>46</v>
          </cell>
          <cell r="J51">
            <v>288.57901240448899</v>
          </cell>
        </row>
        <row r="52">
          <cell r="A52">
            <v>50</v>
          </cell>
          <cell r="E52">
            <v>100.37817162662895</v>
          </cell>
          <cell r="F52">
            <v>47</v>
          </cell>
          <cell r="J52">
            <v>304.47370954373423</v>
          </cell>
        </row>
        <row r="53">
          <cell r="A53">
            <v>51</v>
          </cell>
          <cell r="E53">
            <v>102.33185371141566</v>
          </cell>
          <cell r="F53">
            <v>48</v>
          </cell>
          <cell r="J53">
            <v>320.34995854628932</v>
          </cell>
        </row>
        <row r="54">
          <cell r="A54">
            <v>52</v>
          </cell>
          <cell r="E54">
            <v>104.28461245280987</v>
          </cell>
          <cell r="F54">
            <v>49</v>
          </cell>
          <cell r="J54">
            <v>336.20880231759617</v>
          </cell>
        </row>
        <row r="55">
          <cell r="A55">
            <v>53</v>
          </cell>
          <cell r="E55">
            <v>106.23646765457613</v>
          </cell>
          <cell r="F55">
            <v>50</v>
          </cell>
          <cell r="J55">
            <v>352.05117734371055</v>
          </cell>
        </row>
        <row r="56">
          <cell r="A56">
            <v>54</v>
          </cell>
          <cell r="E56">
            <v>108.18743833040095</v>
          </cell>
          <cell r="F56">
            <v>51</v>
          </cell>
          <cell r="J56">
            <v>367.49209034996028</v>
          </cell>
        </row>
        <row r="57">
          <cell r="A57">
            <v>55</v>
          </cell>
          <cell r="E57">
            <v>110.13754274945018</v>
          </cell>
          <cell r="F57">
            <v>52</v>
          </cell>
          <cell r="J57">
            <v>382.9188457551441</v>
          </cell>
        </row>
        <row r="58">
          <cell r="A58">
            <v>56</v>
          </cell>
          <cell r="E58">
            <v>112.08679847851977</v>
          </cell>
          <cell r="F58">
            <v>53</v>
          </cell>
          <cell r="J58">
            <v>398.33209414857441</v>
          </cell>
        </row>
        <row r="59">
          <cell r="A59">
            <v>57</v>
          </cell>
          <cell r="E59">
            <v>114.03522242109018</v>
          </cell>
          <cell r="F59">
            <v>54</v>
          </cell>
          <cell r="J59">
            <v>413.73243167051174</v>
          </cell>
        </row>
        <row r="60">
          <cell r="A60">
            <v>58</v>
          </cell>
          <cell r="E60">
            <v>115.98283085356282</v>
          </cell>
          <cell r="F60">
            <v>55</v>
          </cell>
          <cell r="J60">
            <v>429.1204064684805</v>
          </cell>
        </row>
        <row r="61">
          <cell r="A61">
            <v>59</v>
          </cell>
          <cell r="E61">
            <v>117.92963945892645</v>
          </cell>
          <cell r="F61">
            <v>55</v>
          </cell>
          <cell r="J61">
            <v>348.18865493629556</v>
          </cell>
        </row>
        <row r="62">
          <cell r="A62">
            <v>60</v>
          </cell>
          <cell r="E62">
            <v>119.87566335807644</v>
          </cell>
          <cell r="F62">
            <v>56</v>
          </cell>
          <cell r="J62">
            <v>362.8613341480654</v>
          </cell>
        </row>
        <row r="63">
          <cell r="A63">
            <v>61</v>
          </cell>
          <cell r="E63">
            <v>121.82091713898713</v>
          </cell>
          <cell r="F63">
            <v>57</v>
          </cell>
          <cell r="J63">
            <v>377.52104986809326</v>
          </cell>
        </row>
        <row r="64">
          <cell r="A64">
            <v>62</v>
          </cell>
          <cell r="E64">
            <v>123.7654148839167</v>
          </cell>
          <cell r="F64">
            <v>58</v>
          </cell>
          <cell r="J64">
            <v>392.16837634017293</v>
          </cell>
        </row>
        <row r="65">
          <cell r="A65">
            <v>63</v>
          </cell>
          <cell r="E65">
            <v>125.70917019480748</v>
          </cell>
          <cell r="F65">
            <v>59</v>
          </cell>
          <cell r="J65">
            <v>406.80384141548689</v>
          </cell>
        </row>
        <row r="66">
          <cell r="A66">
            <v>64</v>
          </cell>
          <cell r="E66">
            <v>127.65219621702742</v>
          </cell>
          <cell r="F66">
            <v>60</v>
          </cell>
          <cell r="J66">
            <v>421.42793186976104</v>
          </cell>
        </row>
        <row r="67">
          <cell r="A67">
            <v>65</v>
          </cell>
          <cell r="E67">
            <v>129.59450566158586</v>
          </cell>
          <cell r="F67">
            <v>61</v>
          </cell>
          <cell r="J67">
            <v>435.27224940464242</v>
          </cell>
        </row>
        <row r="68">
          <cell r="A68">
            <v>66</v>
          </cell>
          <cell r="E68">
            <v>131.53611082594338</v>
          </cell>
          <cell r="F68">
            <v>62</v>
          </cell>
          <cell r="J68">
            <v>449.10711821530077</v>
          </cell>
        </row>
        <row r="69">
          <cell r="A69">
            <v>67</v>
          </cell>
          <cell r="E69">
            <v>133.47702361352444</v>
          </cell>
          <cell r="F69">
            <v>63</v>
          </cell>
          <cell r="J69">
            <v>462.93287033289994</v>
          </cell>
        </row>
        <row r="70">
          <cell r="A70">
            <v>68</v>
          </cell>
          <cell r="E70">
            <v>135.41725555203229</v>
          </cell>
          <cell r="F70">
            <v>64</v>
          </cell>
          <cell r="J70">
            <v>476.74981634160116</v>
          </cell>
        </row>
        <row r="71">
          <cell r="A71">
            <v>69</v>
          </cell>
          <cell r="E71">
            <v>137.35681781065566</v>
          </cell>
          <cell r="F71">
            <v>65</v>
          </cell>
          <cell r="J71">
            <v>490.55824735832425</v>
          </cell>
        </row>
        <row r="72">
          <cell r="A72">
            <v>70</v>
          </cell>
          <cell r="E72">
            <v>139.29572121624977</v>
          </cell>
          <cell r="F72">
            <v>65</v>
          </cell>
          <cell r="J72">
            <v>409.88352694182043</v>
          </cell>
        </row>
        <row r="73">
          <cell r="A73">
            <v>71</v>
          </cell>
          <cell r="E73">
            <v>141.23397626856661</v>
          </cell>
          <cell r="F73">
            <v>66</v>
          </cell>
          <cell r="J73">
            <v>422.96666682108599</v>
          </cell>
        </row>
        <row r="74">
          <cell r="A74">
            <v>72</v>
          </cell>
          <cell r="E74">
            <v>143.17159315460216</v>
          </cell>
          <cell r="F74">
            <v>67</v>
          </cell>
          <cell r="J74">
            <v>436.04109794385869</v>
          </cell>
        </row>
        <row r="75">
          <cell r="A75">
            <v>73</v>
          </cell>
          <cell r="E75">
            <v>145.10858176212471</v>
          </cell>
          <cell r="F75">
            <v>68</v>
          </cell>
          <cell r="J75">
            <v>449.10711821530077</v>
          </cell>
        </row>
        <row r="76">
          <cell r="A76">
            <v>74</v>
          </cell>
          <cell r="E76">
            <v>147.04495169244021</v>
          </cell>
          <cell r="F76">
            <v>69</v>
          </cell>
          <cell r="J76">
            <v>462.16500679362116</v>
          </cell>
        </row>
        <row r="77">
          <cell r="A77">
            <v>75</v>
          </cell>
          <cell r="E77">
            <v>148.98071227244827</v>
          </cell>
          <cell r="F77">
            <v>70</v>
          </cell>
          <cell r="J77">
            <v>475.21502577729046</v>
          </cell>
        </row>
        <row r="78">
          <cell r="A78">
            <v>76</v>
          </cell>
          <cell r="E78">
            <v>150.91587256603665</v>
          </cell>
          <cell r="F78">
            <v>71</v>
          </cell>
          <cell r="J78">
            <v>487.10692264565654</v>
          </cell>
        </row>
        <row r="79">
          <cell r="A79">
            <v>77</v>
          </cell>
          <cell r="E79">
            <v>152.85044138485929</v>
          </cell>
          <cell r="F79">
            <v>72</v>
          </cell>
          <cell r="J79">
            <v>498.99265901764267</v>
          </cell>
        </row>
        <row r="80">
          <cell r="A80">
            <v>78</v>
          </cell>
          <cell r="E80">
            <v>154.78442729853825</v>
          </cell>
          <cell r="F80">
            <v>73</v>
          </cell>
          <cell r="J80">
            <v>510.87240230317917</v>
          </cell>
        </row>
        <row r="81">
          <cell r="A81">
            <v>79</v>
          </cell>
          <cell r="E81">
            <v>156.7178386443274</v>
          </cell>
          <cell r="F81">
            <v>74</v>
          </cell>
          <cell r="J81">
            <v>522.74631149207426</v>
          </cell>
        </row>
        <row r="82">
          <cell r="A82">
            <v>80</v>
          </cell>
          <cell r="E82">
            <v>158.65068353627368</v>
          </cell>
          <cell r="F82">
            <v>75</v>
          </cell>
          <cell r="J82">
            <v>534.61453776319547</v>
          </cell>
        </row>
        <row r="83">
          <cell r="A83">
            <v>81</v>
          </cell>
          <cell r="E83">
            <v>160.58296987390614</v>
          </cell>
          <cell r="F83">
            <v>75</v>
          </cell>
          <cell r="J83">
            <v>454.10078588624373</v>
          </cell>
        </row>
        <row r="84">
          <cell r="A84">
            <v>82</v>
          </cell>
          <cell r="E84">
            <v>162.51470535048455</v>
          </cell>
          <cell r="F84">
            <v>76</v>
          </cell>
          <cell r="J84">
            <v>465.62017905920681</v>
          </cell>
        </row>
        <row r="85">
          <cell r="A85">
            <v>83</v>
          </cell>
          <cell r="E85">
            <v>164.44589746083363</v>
          </cell>
          <cell r="F85">
            <v>77</v>
          </cell>
          <cell r="J85">
            <v>477.13349754486762</v>
          </cell>
        </row>
        <row r="86">
          <cell r="A86">
            <v>84</v>
          </cell>
          <cell r="E86">
            <v>166.37655350878956</v>
          </cell>
          <cell r="F86">
            <v>78</v>
          </cell>
          <cell r="J86">
            <v>488.64090858857702</v>
          </cell>
        </row>
        <row r="87">
          <cell r="A87">
            <v>85</v>
          </cell>
          <cell r="E87">
            <v>168.30668061428082</v>
          </cell>
          <cell r="F87">
            <v>79</v>
          </cell>
          <cell r="J87">
            <v>500.14257091604287</v>
          </cell>
        </row>
        <row r="88">
          <cell r="A88">
            <v>86</v>
          </cell>
          <cell r="E88">
            <v>170.23628572006746</v>
          </cell>
          <cell r="F88">
            <v>80</v>
          </cell>
          <cell r="J88">
            <v>511.63863535742718</v>
          </cell>
        </row>
        <row r="89">
          <cell r="A89">
            <v>87</v>
          </cell>
          <cell r="E89">
            <v>172.165375598157</v>
          </cell>
          <cell r="F89">
            <v>81</v>
          </cell>
          <cell r="J89">
            <v>522.74631149207426</v>
          </cell>
        </row>
        <row r="90">
          <cell r="A90">
            <v>88</v>
          </cell>
          <cell r="E90">
            <v>174.09395685591764</v>
          </cell>
          <cell r="F90">
            <v>82</v>
          </cell>
          <cell r="J90">
            <v>533.84901440052897</v>
          </cell>
        </row>
        <row r="91">
          <cell r="A91">
            <v>89</v>
          </cell>
          <cell r="E91">
            <v>176.02203594190519</v>
          </cell>
          <cell r="F91">
            <v>83</v>
          </cell>
          <cell r="J91">
            <v>544.94686208460519</v>
          </cell>
        </row>
        <row r="92">
          <cell r="A92">
            <v>90</v>
          </cell>
          <cell r="E92">
            <v>177.94961915142096</v>
          </cell>
          <cell r="F92">
            <v>84</v>
          </cell>
          <cell r="J92">
            <v>556.03996734839518</v>
          </cell>
        </row>
        <row r="93">
          <cell r="A93">
            <v>91</v>
          </cell>
          <cell r="E93">
            <v>179.87671263181528</v>
          </cell>
          <cell r="F93">
            <v>85</v>
          </cell>
          <cell r="J93">
            <v>567.12843812854373</v>
          </cell>
        </row>
        <row r="94">
          <cell r="A94">
            <v>92</v>
          </cell>
          <cell r="E94">
            <v>181.80332238755173</v>
          </cell>
          <cell r="F94">
            <v>85</v>
          </cell>
          <cell r="J94">
            <v>486.72341015001916</v>
          </cell>
        </row>
        <row r="95">
          <cell r="A95">
            <v>93</v>
          </cell>
          <cell r="E95">
            <v>183.72945428504417</v>
          </cell>
          <cell r="F95">
            <v>86</v>
          </cell>
          <cell r="J95">
            <v>497.07601440225955</v>
          </cell>
        </row>
        <row r="96">
          <cell r="A96">
            <v>94</v>
          </cell>
          <cell r="E96">
            <v>185.65511405728049</v>
          </cell>
          <cell r="F96">
            <v>87</v>
          </cell>
          <cell r="J96">
            <v>507.42405248193251</v>
          </cell>
        </row>
        <row r="97">
          <cell r="A97">
            <v>95</v>
          </cell>
          <cell r="E97">
            <v>187.5803073082437</v>
          </cell>
          <cell r="F97">
            <v>88</v>
          </cell>
          <cell r="J97">
            <v>517.76763064124975</v>
          </cell>
        </row>
        <row r="98">
          <cell r="A98">
            <v>96</v>
          </cell>
          <cell r="E98">
            <v>189.50503951714131</v>
          </cell>
          <cell r="F98">
            <v>89</v>
          </cell>
          <cell r="J98">
            <v>528.10685054075066</v>
          </cell>
        </row>
        <row r="99">
          <cell r="A99">
            <v>97</v>
          </cell>
          <cell r="E99">
            <v>191.42931604245396</v>
          </cell>
          <cell r="F99">
            <v>90</v>
          </cell>
          <cell r="J99">
            <v>538.44180953565854</v>
          </cell>
        </row>
        <row r="100">
          <cell r="A100">
            <v>98</v>
          </cell>
          <cell r="E100">
            <v>193.35314212581196</v>
          </cell>
          <cell r="F100">
            <v>91</v>
          </cell>
          <cell r="J100">
            <v>548.00749806060492</v>
          </cell>
        </row>
        <row r="101">
          <cell r="A101">
            <v>99</v>
          </cell>
          <cell r="E101">
            <v>195.27652289570918</v>
          </cell>
          <cell r="F101">
            <v>92</v>
          </cell>
          <cell r="J101">
            <v>557.56968475025803</v>
          </cell>
        </row>
        <row r="102">
          <cell r="A102">
            <v>100</v>
          </cell>
          <cell r="E102">
            <v>197.19946337106239</v>
          </cell>
          <cell r="F102">
            <v>93</v>
          </cell>
          <cell r="J102">
            <v>567.12843812854373</v>
          </cell>
        </row>
        <row r="103">
          <cell r="A103">
            <v>101</v>
          </cell>
          <cell r="E103">
            <v>199.12196846462484</v>
          </cell>
          <cell r="F103">
            <v>94</v>
          </cell>
          <cell r="J103">
            <v>576.68382422111188</v>
          </cell>
        </row>
        <row r="104">
          <cell r="A104">
            <v>102</v>
          </cell>
          <cell r="E104">
            <v>201.04404298625983</v>
          </cell>
          <cell r="F104">
            <v>95</v>
          </cell>
          <cell r="J104">
            <v>586.23590668718828</v>
          </cell>
        </row>
        <row r="105">
          <cell r="A105">
            <v>103</v>
          </cell>
          <cell r="E105">
            <v>202.96569164608289</v>
          </cell>
          <cell r="F105">
            <v>95</v>
          </cell>
          <cell r="J105">
            <v>505.89129373820583</v>
          </cell>
        </row>
        <row r="106">
          <cell r="A106">
            <v>104</v>
          </cell>
          <cell r="E106">
            <v>204.88691905747837</v>
          </cell>
          <cell r="F106">
            <v>96</v>
          </cell>
          <cell r="J106">
            <v>515.08638473795327</v>
          </cell>
        </row>
        <row r="107">
          <cell r="A107">
            <v>105</v>
          </cell>
          <cell r="E107">
            <v>206.80772973999626</v>
          </cell>
          <cell r="F107">
            <v>97</v>
          </cell>
          <cell r="J107">
            <v>524.27801174542878</v>
          </cell>
        </row>
        <row r="108">
          <cell r="A108">
            <v>106</v>
          </cell>
          <cell r="E108">
            <v>208.72812812213627</v>
          </cell>
          <cell r="F108">
            <v>98</v>
          </cell>
          <cell r="J108">
            <v>533.46624406259446</v>
          </cell>
        </row>
        <row r="109">
          <cell r="A109">
            <v>107</v>
          </cell>
          <cell r="E109">
            <v>210.64811854402308</v>
          </cell>
          <cell r="F109">
            <v>99</v>
          </cell>
          <cell r="J109">
            <v>542.65114840915601</v>
          </cell>
        </row>
        <row r="110">
          <cell r="A110">
            <v>108</v>
          </cell>
          <cell r="E110">
            <v>212.56770525997899</v>
          </cell>
          <cell r="F110">
            <v>100</v>
          </cell>
          <cell r="J110">
            <v>551.83278906179714</v>
          </cell>
        </row>
        <row r="111">
          <cell r="A111">
            <v>109</v>
          </cell>
          <cell r="E111">
            <v>214.48689244099899</v>
          </cell>
          <cell r="F111">
            <v>101</v>
          </cell>
          <cell r="J111">
            <v>560.62885616584492</v>
          </cell>
        </row>
        <row r="112">
          <cell r="A112">
            <v>110</v>
          </cell>
          <cell r="E112">
            <v>216.40568417713132</v>
          </cell>
          <cell r="F112">
            <v>102</v>
          </cell>
          <cell r="J112">
            <v>569.42203544921153</v>
          </cell>
        </row>
        <row r="113">
          <cell r="A113">
            <v>111</v>
          </cell>
          <cell r="E113">
            <v>218.32408447977059</v>
          </cell>
          <cell r="F113">
            <v>103</v>
          </cell>
          <cell r="J113">
            <v>578.21237779735463</v>
          </cell>
        </row>
        <row r="114">
          <cell r="A114">
            <v>112</v>
          </cell>
          <cell r="E114">
            <v>220.24209728386407</v>
          </cell>
          <cell r="F114">
            <v>104</v>
          </cell>
          <cell r="J114">
            <v>586.99993242228993</v>
          </cell>
        </row>
        <row r="115">
          <cell r="A115">
            <v>113</v>
          </cell>
          <cell r="E115">
            <v>222.15972645003862</v>
          </cell>
          <cell r="F115">
            <v>105</v>
          </cell>
          <cell r="J115">
            <v>595.7847469423931</v>
          </cell>
        </row>
        <row r="116">
          <cell r="A116">
            <v>114</v>
          </cell>
          <cell r="E116">
            <v>224.0769757666487</v>
          </cell>
          <cell r="F116">
            <v>105</v>
          </cell>
          <cell r="J116">
            <v>517.38461348648968</v>
          </cell>
        </row>
        <row r="117">
          <cell r="A117">
            <v>115</v>
          </cell>
          <cell r="E117">
            <v>225.99384895175194</v>
          </cell>
          <cell r="F117">
            <v>106</v>
          </cell>
          <cell r="J117">
            <v>525.42672503969118</v>
          </cell>
        </row>
        <row r="118">
          <cell r="A118">
            <v>116</v>
          </cell>
          <cell r="E118">
            <v>227.91034965501251</v>
          </cell>
          <cell r="F118">
            <v>107</v>
          </cell>
          <cell r="J118">
            <v>533.46624406259446</v>
          </cell>
        </row>
        <row r="119">
          <cell r="A119">
            <v>117</v>
          </cell>
          <cell r="E119">
            <v>229.8264814595382</v>
          </cell>
          <cell r="F119">
            <v>108</v>
          </cell>
          <cell r="J119">
            <v>541.50321514452025</v>
          </cell>
        </row>
        <row r="120">
          <cell r="A120">
            <v>118</v>
          </cell>
          <cell r="E120">
            <v>231.7422478836522</v>
          </cell>
          <cell r="F120">
            <v>109</v>
          </cell>
          <cell r="J120">
            <v>549.53768144295771</v>
          </cell>
        </row>
        <row r="121">
          <cell r="A121">
            <v>119</v>
          </cell>
          <cell r="E121">
            <v>233.65765238260346</v>
          </cell>
          <cell r="F121">
            <v>110</v>
          </cell>
          <cell r="J121">
            <v>557.56968475025803</v>
          </cell>
        </row>
        <row r="122">
          <cell r="A122">
            <v>120</v>
          </cell>
          <cell r="E122">
            <v>235.57269835021734</v>
          </cell>
          <cell r="F122">
            <v>111</v>
          </cell>
          <cell r="J122">
            <v>564.83464686291802</v>
          </cell>
        </row>
        <row r="123">
          <cell r="A123">
            <v>121</v>
          </cell>
          <cell r="E123">
            <v>237.48738912049089</v>
          </cell>
          <cell r="F123">
            <v>112</v>
          </cell>
          <cell r="J123">
            <v>572.09765505476253</v>
          </cell>
        </row>
        <row r="124">
          <cell r="A124">
            <v>122</v>
          </cell>
          <cell r="E124">
            <v>239.40172796913217</v>
          </cell>
          <cell r="F124">
            <v>113</v>
          </cell>
          <cell r="J124">
            <v>579.35873763530469</v>
          </cell>
        </row>
        <row r="125">
          <cell r="A125">
            <v>123</v>
          </cell>
          <cell r="E125">
            <v>241.31571811504921</v>
          </cell>
          <cell r="F125">
            <v>114</v>
          </cell>
          <cell r="J125">
            <v>586.61792214643719</v>
          </cell>
        </row>
        <row r="126">
          <cell r="A126">
            <v>124</v>
          </cell>
          <cell r="E126">
            <v>243.22936272178819</v>
          </cell>
          <cell r="F126">
            <v>115</v>
          </cell>
          <cell r="J126">
            <v>593.87523539269284</v>
          </cell>
        </row>
        <row r="127">
          <cell r="A127">
            <v>125</v>
          </cell>
          <cell r="E127">
            <v>245.14266489892438</v>
          </cell>
          <cell r="F127">
            <v>115</v>
          </cell>
          <cell r="J127">
            <v>523.12924541243819</v>
          </cell>
        </row>
        <row r="128">
          <cell r="A128">
            <v>126</v>
          </cell>
          <cell r="E128">
            <v>247.05562770340683</v>
          </cell>
          <cell r="F128">
            <v>116</v>
          </cell>
          <cell r="J128">
            <v>530.02105046908662</v>
          </cell>
        </row>
        <row r="129">
          <cell r="A129">
            <v>127</v>
          </cell>
          <cell r="E129">
            <v>248.96825414086001</v>
          </cell>
          <cell r="F129">
            <v>117</v>
          </cell>
          <cell r="J129">
            <v>536.91096968482668</v>
          </cell>
        </row>
        <row r="130">
          <cell r="A130">
            <v>128</v>
          </cell>
          <cell r="E130">
            <v>250.88054716684209</v>
          </cell>
          <cell r="F130">
            <v>118</v>
          </cell>
          <cell r="J130">
            <v>543.79903068153806</v>
          </cell>
        </row>
        <row r="131">
          <cell r="A131">
            <v>129</v>
          </cell>
          <cell r="E131">
            <v>252.79250968806375</v>
          </cell>
          <cell r="F131">
            <v>119</v>
          </cell>
          <cell r="J131">
            <v>550.68526032404009</v>
          </cell>
        </row>
        <row r="132">
          <cell r="A132">
            <v>130</v>
          </cell>
          <cell r="E132">
            <v>254.70414456356775</v>
          </cell>
          <cell r="F132">
            <v>120</v>
          </cell>
          <cell r="J132">
            <v>557.56968475025803</v>
          </cell>
        </row>
        <row r="133">
          <cell r="A133">
            <v>131</v>
          </cell>
          <cell r="E133">
            <v>256.61545460587098</v>
          </cell>
          <cell r="F133">
            <v>121</v>
          </cell>
          <cell r="J133">
            <v>563.68767821983909</v>
          </cell>
        </row>
        <row r="134">
          <cell r="A134">
            <v>132</v>
          </cell>
          <cell r="E134">
            <v>258.52644258207124</v>
          </cell>
          <cell r="F134">
            <v>122</v>
          </cell>
          <cell r="J134">
            <v>569.80428287631264</v>
          </cell>
        </row>
        <row r="135">
          <cell r="A135">
            <v>133</v>
          </cell>
          <cell r="E135">
            <v>260.43711121491833</v>
          </cell>
          <cell r="F135">
            <v>123</v>
          </cell>
          <cell r="J135">
            <v>575.91951573593758</v>
          </cell>
        </row>
        <row r="136">
          <cell r="A136">
            <v>134</v>
          </cell>
          <cell r="E136">
            <v>262.34746318385379</v>
          </cell>
          <cell r="F136">
            <v>124</v>
          </cell>
          <cell r="J136">
            <v>582.03339342401421</v>
          </cell>
        </row>
        <row r="137">
          <cell r="A137">
            <v>135</v>
          </cell>
          <cell r="E137">
            <v>264.25750112601685</v>
          </cell>
          <cell r="F137">
            <v>125</v>
          </cell>
          <cell r="J137">
            <v>588.14593218796983</v>
          </cell>
        </row>
        <row r="138">
          <cell r="A138">
            <v>136</v>
          </cell>
          <cell r="E138">
            <v>266.16722763722106</v>
          </cell>
          <cell r="F138">
            <v>125</v>
          </cell>
          <cell r="J138">
            <v>525.04382649327351</v>
          </cell>
        </row>
        <row r="139">
          <cell r="A139">
            <v>137</v>
          </cell>
          <cell r="E139">
            <v>268.07664527290075</v>
          </cell>
          <cell r="F139">
            <v>126</v>
          </cell>
          <cell r="J139">
            <v>531.1695005439999</v>
          </cell>
        </row>
        <row r="140">
          <cell r="A140">
            <v>138</v>
          </cell>
          <cell r="E140">
            <v>269.98575654902891</v>
          </cell>
          <cell r="F140">
            <v>127</v>
          </cell>
          <cell r="J140">
            <v>537.29368823845232</v>
          </cell>
        </row>
        <row r="141">
          <cell r="A141">
            <v>139</v>
          </cell>
          <cell r="E141">
            <v>271.89456394300873</v>
          </cell>
          <cell r="F141">
            <v>128</v>
          </cell>
          <cell r="J141">
            <v>543.4164089156161</v>
          </cell>
        </row>
        <row r="142">
          <cell r="A142">
            <v>140</v>
          </cell>
          <cell r="E142">
            <v>273.80306989453715</v>
          </cell>
          <cell r="F142">
            <v>129</v>
          </cell>
          <cell r="J142">
            <v>549.53768144295771</v>
          </cell>
        </row>
        <row r="143">
          <cell r="A143">
            <v>141</v>
          </cell>
          <cell r="E143">
            <v>275.71127680644446</v>
          </cell>
          <cell r="F143">
            <v>130</v>
          </cell>
          <cell r="J143">
            <v>555.65752423315951</v>
          </cell>
        </row>
        <row r="144">
          <cell r="A144">
            <v>142</v>
          </cell>
          <cell r="E144">
            <v>277.6191870455084</v>
          </cell>
          <cell r="F144">
            <v>131</v>
          </cell>
          <cell r="J144">
            <v>561.01122798366885</v>
          </cell>
        </row>
        <row r="145">
          <cell r="A145">
            <v>143</v>
          </cell>
          <cell r="E145">
            <v>279.52680294324551</v>
          </cell>
          <cell r="F145">
            <v>132</v>
          </cell>
          <cell r="J145">
            <v>566.36386263371833</v>
          </cell>
        </row>
        <row r="146">
          <cell r="A146">
            <v>144</v>
          </cell>
          <cell r="E146">
            <v>281.43412679667932</v>
          </cell>
          <cell r="F146">
            <v>133</v>
          </cell>
          <cell r="J146">
            <v>571.71543971696565</v>
          </cell>
        </row>
        <row r="147">
          <cell r="A147">
            <v>145</v>
          </cell>
          <cell r="E147">
            <v>283.34116086908551</v>
          </cell>
          <cell r="F147">
            <v>134</v>
          </cell>
          <cell r="J147">
            <v>577.06597053344126</v>
          </cell>
        </row>
        <row r="148">
          <cell r="A148">
            <v>146</v>
          </cell>
          <cell r="E148">
            <v>285.24790739071892</v>
          </cell>
          <cell r="F148">
            <v>135</v>
          </cell>
          <cell r="J148">
            <v>582.4154661564512</v>
          </cell>
        </row>
        <row r="149">
          <cell r="A149">
            <v>147</v>
          </cell>
          <cell r="E149">
            <v>287.15436855951606</v>
          </cell>
          <cell r="F149">
            <v>135</v>
          </cell>
          <cell r="J149">
            <v>526.95826048952063</v>
          </cell>
        </row>
        <row r="150">
          <cell r="A150">
            <v>148</v>
          </cell>
          <cell r="E150">
            <v>289.06054654178126</v>
          </cell>
          <cell r="F150">
            <v>136</v>
          </cell>
          <cell r="J150">
            <v>531.93510488968684</v>
          </cell>
        </row>
        <row r="151">
          <cell r="A151">
            <v>149</v>
          </cell>
          <cell r="E151">
            <v>290.9664434728524</v>
          </cell>
          <cell r="F151">
            <v>137</v>
          </cell>
          <cell r="J151">
            <v>536.91096968482668</v>
          </cell>
        </row>
        <row r="152">
          <cell r="A152">
            <v>150</v>
          </cell>
          <cell r="E152">
            <v>292.8720614577478</v>
          </cell>
          <cell r="F152">
            <v>138</v>
          </cell>
          <cell r="J152">
            <v>541.88586523948345</v>
          </cell>
        </row>
        <row r="153">
          <cell r="F153">
            <v>139</v>
          </cell>
          <cell r="J153">
            <v>546.8598017122614</v>
          </cell>
        </row>
        <row r="154">
          <cell r="F154">
            <v>140</v>
          </cell>
          <cell r="J154">
            <v>551.83278906179714</v>
          </cell>
        </row>
        <row r="155">
          <cell r="F155">
            <v>141</v>
          </cell>
          <cell r="J155">
            <v>556.80483705250049</v>
          </cell>
        </row>
        <row r="156">
          <cell r="F156">
            <v>142</v>
          </cell>
          <cell r="J156">
            <v>561.7759552600827</v>
          </cell>
        </row>
        <row r="157">
          <cell r="F157">
            <v>143</v>
          </cell>
          <cell r="J157">
            <v>566.7461530768777</v>
          </cell>
        </row>
        <row r="158">
          <cell r="F158">
            <v>144</v>
          </cell>
          <cell r="J158">
            <v>571.71543971696565</v>
          </cell>
        </row>
        <row r="159">
          <cell r="F159">
            <v>145</v>
          </cell>
          <cell r="J159">
            <v>576.68382422111188</v>
          </cell>
        </row>
        <row r="160">
          <cell r="F160">
            <v>146</v>
          </cell>
          <cell r="J160">
            <v>580.88714383067781</v>
          </cell>
        </row>
        <row r="161">
          <cell r="F161">
            <v>147</v>
          </cell>
          <cell r="J161">
            <v>585.08982917045773</v>
          </cell>
        </row>
        <row r="162">
          <cell r="F162">
            <v>148</v>
          </cell>
          <cell r="J162">
            <v>589.29188544145154</v>
          </cell>
        </row>
        <row r="163">
          <cell r="F163">
            <v>149</v>
          </cell>
          <cell r="J163">
            <v>593.49331776439851</v>
          </cell>
        </row>
        <row r="164">
          <cell r="F164">
            <v>150</v>
          </cell>
          <cell r="J164">
            <v>597.6941311815882</v>
          </cell>
        </row>
        <row r="165">
          <cell r="F165">
            <v>150</v>
          </cell>
          <cell r="J165">
            <v>0</v>
          </cell>
        </row>
        <row r="166">
          <cell r="F166"/>
          <cell r="J166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3035-7055-44C5-873E-85F9BD0B2434}">
  <dimension ref="A4:O9"/>
  <sheetViews>
    <sheetView tabSelected="1" workbookViewId="0">
      <selection activeCell="H7" sqref="H7"/>
    </sheetView>
  </sheetViews>
  <sheetFormatPr baseColWidth="10" defaultRowHeight="15" x14ac:dyDescent="0.25"/>
  <cols>
    <col min="5" max="5" width="15.140625" customWidth="1"/>
  </cols>
  <sheetData>
    <row r="4" spans="1:15" ht="15.75" thickBot="1" x14ac:dyDescent="0.3"/>
    <row r="5" spans="1:15" ht="21.75" thickBot="1" x14ac:dyDescent="0.4">
      <c r="A5" s="76" t="s">
        <v>48</v>
      </c>
      <c r="B5" s="77"/>
      <c r="C5" s="77"/>
      <c r="D5" s="77"/>
      <c r="E5" s="78"/>
      <c r="F5" s="79" t="s">
        <v>49</v>
      </c>
      <c r="G5" s="80"/>
      <c r="H5" s="80"/>
      <c r="I5" s="80"/>
      <c r="J5" s="80"/>
      <c r="K5" s="80"/>
      <c r="L5" s="80"/>
      <c r="M5" s="80"/>
      <c r="N5" s="80"/>
      <c r="O5" s="81"/>
    </row>
    <row r="6" spans="1:15" ht="75.75" thickBot="1" x14ac:dyDescent="0.3">
      <c r="A6" s="82" t="s">
        <v>50</v>
      </c>
      <c r="B6" s="83"/>
      <c r="C6" s="84"/>
      <c r="D6" s="10" t="s">
        <v>51</v>
      </c>
      <c r="E6" s="11" t="s">
        <v>52</v>
      </c>
      <c r="F6" s="12" t="s">
        <v>53</v>
      </c>
      <c r="G6" s="13" t="s">
        <v>54</v>
      </c>
      <c r="H6" s="13" t="s">
        <v>98</v>
      </c>
      <c r="I6" s="14" t="s">
        <v>55</v>
      </c>
      <c r="J6" s="15" t="s">
        <v>56</v>
      </c>
      <c r="K6" s="14" t="s">
        <v>57</v>
      </c>
      <c r="L6" s="15" t="s">
        <v>58</v>
      </c>
      <c r="M6" s="14" t="s">
        <v>59</v>
      </c>
      <c r="N6" s="14" t="s">
        <v>60</v>
      </c>
      <c r="O6" s="16" t="s">
        <v>61</v>
      </c>
    </row>
    <row r="7" spans="1:15" ht="30.75" thickBot="1" x14ac:dyDescent="0.3">
      <c r="A7" s="26" t="s">
        <v>62</v>
      </c>
      <c r="B7" s="27"/>
      <c r="C7" s="27"/>
      <c r="D7" s="21">
        <v>3.52</v>
      </c>
      <c r="E7" s="17">
        <v>0.92</v>
      </c>
      <c r="F7" s="18">
        <v>2</v>
      </c>
      <c r="G7" s="71">
        <v>150</v>
      </c>
      <c r="H7" s="72">
        <v>0.1</v>
      </c>
      <c r="I7" s="19">
        <f>'REE Chêne sessile'!W10</f>
        <v>133.63266168802028</v>
      </c>
      <c r="J7" s="19">
        <f>I7*(1-$H$7)</f>
        <v>120.26939551921825</v>
      </c>
      <c r="K7" s="19">
        <f>'REE Chêne sessile'!W14</f>
        <v>0</v>
      </c>
      <c r="L7" s="19">
        <f>K7*(1-$H$7)</f>
        <v>0</v>
      </c>
      <c r="M7" s="19">
        <f>'REE Chêne sessile'!W13</f>
        <v>2</v>
      </c>
      <c r="N7" s="19">
        <f>M7*(1-$H$7)</f>
        <v>1.8</v>
      </c>
      <c r="O7" s="20">
        <f>J7+L7+N7</f>
        <v>122.06939551921825</v>
      </c>
    </row>
    <row r="8" spans="1:15" ht="16.5" thickBot="1" x14ac:dyDescent="0.3">
      <c r="A8" s="73" t="s">
        <v>63</v>
      </c>
      <c r="B8" s="74"/>
      <c r="C8" s="75"/>
      <c r="D8" s="22">
        <f>SUM(D7:D7)</f>
        <v>3.52</v>
      </c>
      <c r="E8" s="23">
        <v>1</v>
      </c>
      <c r="F8" s="85" t="s">
        <v>64</v>
      </c>
      <c r="G8" s="86"/>
      <c r="H8" s="28"/>
      <c r="I8" s="24">
        <f>I7*$D$8</f>
        <v>470.3869691418314</v>
      </c>
      <c r="J8" s="24">
        <f>J7*$D$8</f>
        <v>423.34827222764824</v>
      </c>
      <c r="K8" s="24">
        <f t="shared" ref="K8:L8" si="0">K7*$D$8</f>
        <v>0</v>
      </c>
      <c r="L8" s="24">
        <f t="shared" si="0"/>
        <v>0</v>
      </c>
      <c r="M8" s="24">
        <f t="shared" ref="M8" si="1">M7*$D$8</f>
        <v>7.04</v>
      </c>
      <c r="N8" s="24">
        <f t="shared" ref="N8" si="2">N7*$D$8</f>
        <v>6.3360000000000003</v>
      </c>
      <c r="O8" s="24">
        <f>J8+L8+N8</f>
        <v>429.68427222764825</v>
      </c>
    </row>
    <row r="9" spans="1:15" ht="16.5" thickBot="1" x14ac:dyDescent="0.3">
      <c r="A9" s="73" t="s">
        <v>65</v>
      </c>
      <c r="B9" s="74"/>
      <c r="C9" s="75"/>
      <c r="D9" s="22">
        <v>3.84</v>
      </c>
      <c r="E9" s="25">
        <f>SUM(E7:E7)</f>
        <v>0.92</v>
      </c>
    </row>
  </sheetData>
  <mergeCells count="6">
    <mergeCell ref="A9:C9"/>
    <mergeCell ref="A5:E5"/>
    <mergeCell ref="F5:O5"/>
    <mergeCell ref="A6:C6"/>
    <mergeCell ref="A8:C8"/>
    <mergeCell ref="F8:G8"/>
  </mergeCells>
  <dataValidations count="1">
    <dataValidation type="list" allowBlank="1" showInputMessage="1" showErrorMessage="1" sqref="A7" xr:uid="{4FED7B84-5F6E-4279-9B79-85D026D9DE0D}">
      <formula1>essences_projets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0CEE-08E9-4BF1-AB01-3AD4DE3B7597}">
  <dimension ref="A1:Z243"/>
  <sheetViews>
    <sheetView topLeftCell="S1" workbookViewId="0">
      <selection sqref="A1:XFD1048576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10.28515625" customWidth="1"/>
    <col min="4" max="4" width="10.5703125" bestFit="1" customWidth="1"/>
    <col min="5" max="5" width="9.42578125" bestFit="1" customWidth="1"/>
    <col min="6" max="6" width="6.85546875" bestFit="1" customWidth="1"/>
    <col min="7" max="7" width="9.5703125" bestFit="1" customWidth="1"/>
    <col min="8" max="9" width="9.42578125" bestFit="1" customWidth="1"/>
    <col min="10" max="10" width="12.140625" customWidth="1"/>
    <col min="11" max="11" width="6.85546875" bestFit="1" customWidth="1"/>
    <col min="12" max="12" width="9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2" max="22" width="32.7109375" bestFit="1" customWidth="1"/>
    <col min="23" max="23" width="10.5703125" bestFit="1" customWidth="1"/>
    <col min="24" max="24" width="26.140625" bestFit="1" customWidth="1"/>
    <col min="25" max="25" width="12.28515625" bestFit="1" customWidth="1"/>
    <col min="26" max="26" width="27.7109375" customWidth="1"/>
  </cols>
  <sheetData>
    <row r="1" spans="1:26" ht="60" x14ac:dyDescent="0.25">
      <c r="A1" s="29" t="s">
        <v>39</v>
      </c>
      <c r="B1" s="29" t="s">
        <v>66</v>
      </c>
      <c r="C1" s="30" t="s">
        <v>67</v>
      </c>
      <c r="D1" s="30" t="s">
        <v>68</v>
      </c>
      <c r="E1" s="30" t="s">
        <v>69</v>
      </c>
      <c r="F1" s="31" t="s">
        <v>39</v>
      </c>
      <c r="G1" s="32" t="s">
        <v>70</v>
      </c>
      <c r="H1" s="33" t="s">
        <v>67</v>
      </c>
      <c r="I1" s="33" t="s">
        <v>68</v>
      </c>
      <c r="J1" s="33" t="s">
        <v>71</v>
      </c>
      <c r="K1" s="34" t="s">
        <v>39</v>
      </c>
      <c r="L1" s="35" t="s">
        <v>72</v>
      </c>
      <c r="M1" s="36" t="s">
        <v>73</v>
      </c>
      <c r="N1" s="36" t="s">
        <v>74</v>
      </c>
      <c r="O1" s="35" t="s">
        <v>75</v>
      </c>
      <c r="P1" s="35" t="s">
        <v>76</v>
      </c>
      <c r="Q1" s="35" t="s">
        <v>77</v>
      </c>
      <c r="R1" s="35" t="s">
        <v>78</v>
      </c>
      <c r="S1" s="35" t="s">
        <v>79</v>
      </c>
      <c r="V1" s="33" t="s">
        <v>80</v>
      </c>
      <c r="W1" s="32">
        <v>0.57999999999999996</v>
      </c>
      <c r="X1" s="30" t="s">
        <v>81</v>
      </c>
      <c r="Y1" s="37">
        <v>0.56999999999999995</v>
      </c>
      <c r="Z1" s="87" t="s">
        <v>82</v>
      </c>
    </row>
    <row r="2" spans="1:26" x14ac:dyDescent="0.25">
      <c r="A2" s="38">
        <v>0</v>
      </c>
      <c r="B2" s="38">
        <v>0</v>
      </c>
      <c r="C2" s="38">
        <f>B2*$Y$1*1.56</f>
        <v>0</v>
      </c>
      <c r="D2" s="38">
        <v>0</v>
      </c>
      <c r="E2" s="39">
        <f>(C2+D2)*0.475*44/12</f>
        <v>0</v>
      </c>
      <c r="F2" s="40">
        <v>0</v>
      </c>
      <c r="G2" s="41">
        <v>0</v>
      </c>
      <c r="H2" s="42">
        <f>G2*1.56*$W$1</f>
        <v>0</v>
      </c>
      <c r="I2" s="41">
        <v>0</v>
      </c>
      <c r="J2" s="41">
        <v>0</v>
      </c>
      <c r="K2" s="43">
        <v>0</v>
      </c>
      <c r="L2" s="44"/>
      <c r="M2" s="44"/>
      <c r="N2" s="44"/>
      <c r="O2" s="44"/>
      <c r="P2" s="44">
        <v>0</v>
      </c>
      <c r="Q2" s="44">
        <v>0</v>
      </c>
      <c r="R2" s="44">
        <v>0</v>
      </c>
      <c r="S2" s="44">
        <f>SUM(P2:R2)</f>
        <v>0</v>
      </c>
      <c r="U2" s="45" t="s">
        <v>83</v>
      </c>
      <c r="V2" s="45" t="s">
        <v>84</v>
      </c>
      <c r="W2" s="46">
        <f>AVERAGE(J2:J164)</f>
        <v>398.30422880211916</v>
      </c>
      <c r="X2" s="45"/>
      <c r="Y2" s="45"/>
      <c r="Z2" s="87"/>
    </row>
    <row r="3" spans="1:26" x14ac:dyDescent="0.25">
      <c r="A3" s="38">
        <v>1</v>
      </c>
      <c r="B3" s="38">
        <f>B2+1</f>
        <v>1</v>
      </c>
      <c r="C3" s="39">
        <f t="shared" ref="C3:C66" si="0">B3*$Y$1*1.56</f>
        <v>0.88919999999999999</v>
      </c>
      <c r="D3" s="39">
        <f>EXP(-1.0587+0.8836*LN(C3)+0.284)</f>
        <v>0.41542055579923082</v>
      </c>
      <c r="E3" s="39">
        <f>(C3+D3)*0.475*44/12</f>
        <v>2.2722141346836602</v>
      </c>
      <c r="F3" s="40">
        <f>F2+1</f>
        <v>1</v>
      </c>
      <c r="G3" s="42">
        <v>0.5</v>
      </c>
      <c r="H3" s="42">
        <f t="shared" ref="H3:H66" si="1">G3*1.56*$W$1</f>
        <v>0.45239999999999997</v>
      </c>
      <c r="I3" s="42">
        <f t="shared" ref="I3:I66" si="2">EXP(-1.0587+0.8836*LN(H3)+0.284)</f>
        <v>0.22865032916058284</v>
      </c>
      <c r="J3" s="42">
        <f t="shared" ref="J3:J66" si="3">(H3+I3)*0.475*44/12</f>
        <v>1.1861626566213483</v>
      </c>
      <c r="K3" s="43">
        <f>K2+1</f>
        <v>1</v>
      </c>
      <c r="L3" s="44"/>
      <c r="M3" s="44"/>
      <c r="N3" s="44"/>
      <c r="O3" s="44"/>
      <c r="P3" s="47">
        <f>EXP(-LN(2)/35)*P2+(1-EXP(-LN(2)/35))/(LN(2)/35)*M3*L3*$W$1*0.475*44/12</f>
        <v>0</v>
      </c>
      <c r="Q3" s="47">
        <f>EXP(-LN(2)/25)*Q2+(1-EXP(-LN(2)/25))/(LN(2)/25)*N3*L3*$W$1*0.475*44/12</f>
        <v>0</v>
      </c>
      <c r="R3" s="47">
        <f>EXP(-LN(2)/2)*R2+(1-EXP(-LN(2)/2))/(LN(2)/2)*O3*L3*$W$1*0.475*44/12</f>
        <v>0</v>
      </c>
      <c r="S3" s="47">
        <f>SUM(P3:R3)</f>
        <v>0</v>
      </c>
      <c r="U3" s="45" t="s">
        <v>85</v>
      </c>
      <c r="V3" s="45" t="s">
        <v>84</v>
      </c>
      <c r="W3" s="46">
        <f>AVERAGE(E2:E152)</f>
        <v>148.29479800321812</v>
      </c>
      <c r="X3" s="45"/>
      <c r="Y3" s="45"/>
      <c r="Z3" s="87"/>
    </row>
    <row r="4" spans="1:26" x14ac:dyDescent="0.25">
      <c r="A4" s="38">
        <v>2</v>
      </c>
      <c r="B4" s="38">
        <f t="shared" ref="B4:B67" si="4">B3+1</f>
        <v>2</v>
      </c>
      <c r="C4" s="39">
        <f t="shared" si="0"/>
        <v>1.7784</v>
      </c>
      <c r="D4" s="39">
        <f t="shared" ref="D4:D67" si="5">EXP(-1.0587+0.8836*LN(C4)+0.284)</f>
        <v>0.76643986660078545</v>
      </c>
      <c r="E4" s="39">
        <f t="shared" ref="E4:E67" si="6">(C4+D4)*0.475*44/12</f>
        <v>4.4322627676630342</v>
      </c>
      <c r="F4" s="40">
        <f t="shared" ref="F4:G19" si="7">F3+1</f>
        <v>2</v>
      </c>
      <c r="G4" s="48">
        <v>1</v>
      </c>
      <c r="H4" s="42">
        <f t="shared" si="1"/>
        <v>0.90479999999999994</v>
      </c>
      <c r="I4" s="42">
        <f t="shared" si="2"/>
        <v>0.42185377043488931</v>
      </c>
      <c r="J4" s="42">
        <f t="shared" si="3"/>
        <v>2.3105886501740986</v>
      </c>
      <c r="K4" s="43">
        <f t="shared" ref="K4:K67" si="8">K3+1</f>
        <v>2</v>
      </c>
      <c r="L4" s="44"/>
      <c r="M4" s="44"/>
      <c r="N4" s="44"/>
      <c r="O4" s="44"/>
      <c r="P4" s="47">
        <f t="shared" ref="P4:P49" si="9">EXP(-LN(2)/35)*P3+(1-EXP(-LN(2)/35))/(LN(2)/35)*M4*L4*$W$1*0.475*44/12</f>
        <v>0</v>
      </c>
      <c r="Q4" s="47">
        <f t="shared" ref="Q4:Q49" si="10">EXP(-LN(2)/25)*Q3+(1-EXP(-LN(2)/25))/(LN(2)/25)*N4*L4*$W$1*0.475*44/12</f>
        <v>0</v>
      </c>
      <c r="R4" s="47">
        <f t="shared" ref="R4:R49" si="11">EXP(-LN(2)/2)*R3+(1-EXP(-LN(2)/2))/(LN(2)/2)*O4*L4*$W$1*0.475*44/12</f>
        <v>0</v>
      </c>
      <c r="S4" s="47">
        <f>SUM(P4:R4)</f>
        <v>0</v>
      </c>
      <c r="U4" s="45"/>
      <c r="V4" s="49" t="s">
        <v>86</v>
      </c>
      <c r="W4" s="46">
        <f>W2-W3</f>
        <v>250.00943079890104</v>
      </c>
      <c r="X4" s="45"/>
      <c r="Y4" s="45"/>
      <c r="Z4" s="87"/>
    </row>
    <row r="5" spans="1:26" x14ac:dyDescent="0.25">
      <c r="A5" s="38">
        <v>3</v>
      </c>
      <c r="B5" s="38">
        <f t="shared" si="4"/>
        <v>3</v>
      </c>
      <c r="C5" s="39">
        <f t="shared" si="0"/>
        <v>2.6676000000000002</v>
      </c>
      <c r="D5" s="39">
        <f t="shared" si="5"/>
        <v>1.0966608080083624</v>
      </c>
      <c r="E5" s="39">
        <f t="shared" si="6"/>
        <v>6.5560875739478979</v>
      </c>
      <c r="F5" s="40">
        <f t="shared" si="7"/>
        <v>3</v>
      </c>
      <c r="G5" s="42">
        <v>1.5</v>
      </c>
      <c r="H5" s="42">
        <f t="shared" si="1"/>
        <v>1.3571999999999997</v>
      </c>
      <c r="I5" s="42">
        <f t="shared" si="2"/>
        <v>0.60360964624439295</v>
      </c>
      <c r="J5" s="42">
        <f t="shared" si="3"/>
        <v>3.4150768005423173</v>
      </c>
      <c r="K5" s="43">
        <f t="shared" si="8"/>
        <v>3</v>
      </c>
      <c r="L5" s="44"/>
      <c r="M5" s="44"/>
      <c r="N5" s="44"/>
      <c r="O5" s="44"/>
      <c r="P5" s="47">
        <f t="shared" si="9"/>
        <v>0</v>
      </c>
      <c r="Q5" s="47">
        <f t="shared" si="10"/>
        <v>0</v>
      </c>
      <c r="R5" s="47">
        <f t="shared" si="11"/>
        <v>0</v>
      </c>
      <c r="S5" s="47">
        <f t="shared" ref="S5:S49" si="12">SUM(P5:R5)</f>
        <v>0</v>
      </c>
      <c r="U5" s="45"/>
      <c r="V5" s="45" t="s">
        <v>87</v>
      </c>
      <c r="W5" s="46">
        <f>J33-E32</f>
        <v>133.63266168802028</v>
      </c>
      <c r="X5" s="45"/>
      <c r="Y5" s="45"/>
      <c r="Z5" s="87"/>
    </row>
    <row r="6" spans="1:26" x14ac:dyDescent="0.25">
      <c r="A6" s="38">
        <v>4</v>
      </c>
      <c r="B6" s="38">
        <f t="shared" si="4"/>
        <v>4</v>
      </c>
      <c r="C6" s="39">
        <f t="shared" si="0"/>
        <v>3.5568</v>
      </c>
      <c r="D6" s="39">
        <f t="shared" si="5"/>
        <v>1.4140611505968179</v>
      </c>
      <c r="E6" s="39">
        <f t="shared" si="6"/>
        <v>8.6575831706227913</v>
      </c>
      <c r="F6" s="40">
        <f t="shared" si="7"/>
        <v>4</v>
      </c>
      <c r="G6" s="48">
        <v>2</v>
      </c>
      <c r="H6" s="42">
        <f t="shared" si="1"/>
        <v>1.8095999999999999</v>
      </c>
      <c r="I6" s="42">
        <f t="shared" si="2"/>
        <v>0.778308976345926</v>
      </c>
      <c r="J6" s="42">
        <f t="shared" si="3"/>
        <v>4.5072748004691539</v>
      </c>
      <c r="K6" s="43">
        <f t="shared" si="8"/>
        <v>4</v>
      </c>
      <c r="L6" s="44"/>
      <c r="M6" s="44"/>
      <c r="N6" s="44"/>
      <c r="O6" s="44"/>
      <c r="P6" s="47">
        <f t="shared" si="9"/>
        <v>0</v>
      </c>
      <c r="Q6" s="47">
        <f t="shared" si="10"/>
        <v>0</v>
      </c>
      <c r="R6" s="47">
        <f t="shared" si="11"/>
        <v>0</v>
      </c>
      <c r="S6" s="47">
        <f t="shared" si="12"/>
        <v>0</v>
      </c>
      <c r="U6" s="45"/>
      <c r="V6" s="45" t="s">
        <v>88</v>
      </c>
      <c r="W6" s="46">
        <f>W5</f>
        <v>133.63266168802028</v>
      </c>
      <c r="X6" s="45"/>
      <c r="Y6" s="45"/>
      <c r="Z6" s="87"/>
    </row>
    <row r="7" spans="1:26" x14ac:dyDescent="0.25">
      <c r="A7" s="38">
        <v>5</v>
      </c>
      <c r="B7" s="38">
        <f t="shared" si="4"/>
        <v>5</v>
      </c>
      <c r="C7" s="39">
        <f t="shared" si="0"/>
        <v>4.4459999999999997</v>
      </c>
      <c r="D7" s="39">
        <f t="shared" si="5"/>
        <v>1.7222566815192897</v>
      </c>
      <c r="E7" s="39">
        <f t="shared" si="6"/>
        <v>10.743047053646096</v>
      </c>
      <c r="F7" s="40">
        <f t="shared" si="7"/>
        <v>5</v>
      </c>
      <c r="G7" s="42">
        <v>2.5</v>
      </c>
      <c r="H7" s="42">
        <f t="shared" si="1"/>
        <v>2.262</v>
      </c>
      <c r="I7" s="42">
        <f t="shared" si="2"/>
        <v>0.94794191484043044</v>
      </c>
      <c r="J7" s="42">
        <f t="shared" si="3"/>
        <v>5.5906488350137495</v>
      </c>
      <c r="K7" s="43">
        <f t="shared" si="8"/>
        <v>5</v>
      </c>
      <c r="L7" s="44"/>
      <c r="M7" s="44"/>
      <c r="N7" s="44"/>
      <c r="O7" s="44"/>
      <c r="P7" s="47">
        <f t="shared" si="9"/>
        <v>0</v>
      </c>
      <c r="Q7" s="47">
        <f t="shared" si="10"/>
        <v>0</v>
      </c>
      <c r="R7" s="47">
        <f t="shared" si="11"/>
        <v>0</v>
      </c>
      <c r="S7" s="47">
        <f t="shared" si="12"/>
        <v>0</v>
      </c>
      <c r="U7" s="45"/>
      <c r="V7" s="45" t="s">
        <v>89</v>
      </c>
      <c r="W7" s="50">
        <v>0</v>
      </c>
      <c r="Z7" s="87"/>
    </row>
    <row r="8" spans="1:26" x14ac:dyDescent="0.25">
      <c r="A8" s="38">
        <v>6</v>
      </c>
      <c r="B8" s="38">
        <f t="shared" si="4"/>
        <v>6</v>
      </c>
      <c r="C8" s="39">
        <f t="shared" si="0"/>
        <v>5.3352000000000004</v>
      </c>
      <c r="D8" s="39">
        <f t="shared" si="5"/>
        <v>2.0233099967312582</v>
      </c>
      <c r="E8" s="39">
        <f t="shared" si="6"/>
        <v>12.816071577640278</v>
      </c>
      <c r="F8" s="40">
        <f t="shared" si="7"/>
        <v>6</v>
      </c>
      <c r="G8" s="42">
        <v>3</v>
      </c>
      <c r="H8" s="42">
        <f t="shared" si="1"/>
        <v>2.7143999999999995</v>
      </c>
      <c r="I8" s="42">
        <f t="shared" si="2"/>
        <v>1.1136437287183381</v>
      </c>
      <c r="J8" s="42">
        <f t="shared" si="3"/>
        <v>6.6671761608511035</v>
      </c>
      <c r="K8" s="43">
        <f t="shared" si="8"/>
        <v>6</v>
      </c>
      <c r="L8" s="44"/>
      <c r="M8" s="44"/>
      <c r="N8" s="44"/>
      <c r="O8" s="44"/>
      <c r="P8" s="47">
        <f t="shared" si="9"/>
        <v>0</v>
      </c>
      <c r="Q8" s="47">
        <f t="shared" si="10"/>
        <v>0</v>
      </c>
      <c r="R8" s="47">
        <f t="shared" si="11"/>
        <v>0</v>
      </c>
      <c r="S8" s="47">
        <f t="shared" si="12"/>
        <v>0</v>
      </c>
      <c r="U8" s="45"/>
      <c r="V8" s="45" t="s">
        <v>90</v>
      </c>
      <c r="W8" s="50">
        <v>0</v>
      </c>
      <c r="Z8" s="87"/>
    </row>
    <row r="9" spans="1:26" x14ac:dyDescent="0.25">
      <c r="A9" s="38">
        <v>7</v>
      </c>
      <c r="B9" s="38">
        <f t="shared" si="4"/>
        <v>7</v>
      </c>
      <c r="C9" s="39">
        <f t="shared" si="0"/>
        <v>6.2244000000000002</v>
      </c>
      <c r="D9" s="39">
        <f t="shared" si="5"/>
        <v>2.318550772093785</v>
      </c>
      <c r="E9" s="39">
        <f t="shared" si="6"/>
        <v>14.87897259473001</v>
      </c>
      <c r="F9" s="40">
        <f t="shared" si="7"/>
        <v>7</v>
      </c>
      <c r="G9" s="42">
        <f t="shared" si="7"/>
        <v>4</v>
      </c>
      <c r="H9" s="42">
        <f t="shared" si="1"/>
        <v>3.6191999999999998</v>
      </c>
      <c r="I9" s="42">
        <f t="shared" si="2"/>
        <v>1.4359593421107981</v>
      </c>
      <c r="J9" s="42">
        <f t="shared" si="3"/>
        <v>8.8044025208429719</v>
      </c>
      <c r="K9" s="43">
        <f t="shared" si="8"/>
        <v>7</v>
      </c>
      <c r="L9" s="44"/>
      <c r="M9" s="44"/>
      <c r="N9" s="44"/>
      <c r="O9" s="44"/>
      <c r="P9" s="47">
        <f t="shared" si="9"/>
        <v>0</v>
      </c>
      <c r="Q9" s="47">
        <f t="shared" si="10"/>
        <v>0</v>
      </c>
      <c r="R9" s="47">
        <f t="shared" si="11"/>
        <v>0</v>
      </c>
      <c r="S9" s="47">
        <f t="shared" si="12"/>
        <v>0</v>
      </c>
      <c r="U9" s="45"/>
      <c r="V9" s="45" t="s">
        <v>91</v>
      </c>
      <c r="W9" s="50">
        <v>0</v>
      </c>
      <c r="X9" s="45"/>
      <c r="Y9" s="45"/>
      <c r="Z9" s="87"/>
    </row>
    <row r="10" spans="1:26" x14ac:dyDescent="0.25">
      <c r="A10" s="38">
        <v>8</v>
      </c>
      <c r="B10" s="38">
        <f t="shared" si="4"/>
        <v>8</v>
      </c>
      <c r="C10" s="39">
        <f t="shared" si="0"/>
        <v>7.1135999999999999</v>
      </c>
      <c r="D10" s="39">
        <f t="shared" si="5"/>
        <v>2.6089051793396725</v>
      </c>
      <c r="E10" s="39">
        <f t="shared" si="6"/>
        <v>16.933363187349929</v>
      </c>
      <c r="F10" s="40">
        <f t="shared" si="7"/>
        <v>8</v>
      </c>
      <c r="G10" s="42">
        <f t="shared" si="7"/>
        <v>5</v>
      </c>
      <c r="H10" s="42">
        <f t="shared" si="1"/>
        <v>4.524</v>
      </c>
      <c r="I10" s="42">
        <f t="shared" si="2"/>
        <v>1.7489275978599472</v>
      </c>
      <c r="J10" s="42">
        <f t="shared" si="3"/>
        <v>10.925348899606076</v>
      </c>
      <c r="K10" s="43">
        <f t="shared" si="8"/>
        <v>8</v>
      </c>
      <c r="L10" s="44"/>
      <c r="M10" s="44"/>
      <c r="N10" s="44"/>
      <c r="O10" s="44"/>
      <c r="P10" s="47">
        <f t="shared" si="9"/>
        <v>0</v>
      </c>
      <c r="Q10" s="47">
        <f t="shared" si="10"/>
        <v>0</v>
      </c>
      <c r="R10" s="47">
        <f t="shared" si="11"/>
        <v>0</v>
      </c>
      <c r="S10" s="47">
        <f t="shared" si="12"/>
        <v>0</v>
      </c>
      <c r="U10" s="45"/>
      <c r="V10" s="51" t="s">
        <v>92</v>
      </c>
      <c r="W10" s="52">
        <f>SUM(W6:W9)</f>
        <v>133.63266168802028</v>
      </c>
      <c r="X10" s="45"/>
      <c r="Y10" s="45"/>
      <c r="Z10" s="87"/>
    </row>
    <row r="11" spans="1:26" x14ac:dyDescent="0.25">
      <c r="A11" s="38">
        <v>9</v>
      </c>
      <c r="B11" s="38">
        <f t="shared" si="4"/>
        <v>9</v>
      </c>
      <c r="C11" s="39">
        <f t="shared" si="0"/>
        <v>8.0028000000000006</v>
      </c>
      <c r="D11" s="39">
        <f t="shared" si="5"/>
        <v>2.8950539664743791</v>
      </c>
      <c r="E11" s="39">
        <f t="shared" si="6"/>
        <v>18.980428991609543</v>
      </c>
      <c r="F11" s="40">
        <f t="shared" si="7"/>
        <v>9</v>
      </c>
      <c r="G11" s="42">
        <f t="shared" si="7"/>
        <v>6</v>
      </c>
      <c r="H11" s="42">
        <f t="shared" si="1"/>
        <v>5.428799999999999</v>
      </c>
      <c r="I11" s="42">
        <f t="shared" si="2"/>
        <v>2.0546430333413581</v>
      </c>
      <c r="J11" s="42">
        <f t="shared" si="3"/>
        <v>13.033663283069531</v>
      </c>
      <c r="K11" s="43">
        <f t="shared" si="8"/>
        <v>9</v>
      </c>
      <c r="L11" s="44"/>
      <c r="M11" s="44"/>
      <c r="N11" s="44"/>
      <c r="O11" s="44"/>
      <c r="P11" s="47">
        <f t="shared" si="9"/>
        <v>0</v>
      </c>
      <c r="Q11" s="47">
        <f t="shared" si="10"/>
        <v>0</v>
      </c>
      <c r="R11" s="47">
        <f t="shared" si="11"/>
        <v>0</v>
      </c>
      <c r="S11" s="47">
        <f t="shared" si="12"/>
        <v>0</v>
      </c>
      <c r="U11" s="45"/>
      <c r="V11" s="45" t="s">
        <v>93</v>
      </c>
      <c r="W11" s="46">
        <f>SUM(L3:L32)</f>
        <v>8</v>
      </c>
      <c r="X11" s="45"/>
      <c r="Y11" s="45"/>
      <c r="Z11" s="87"/>
    </row>
    <row r="12" spans="1:26" x14ac:dyDescent="0.25">
      <c r="A12" s="38">
        <v>10</v>
      </c>
      <c r="B12" s="38">
        <f t="shared" si="4"/>
        <v>10</v>
      </c>
      <c r="C12" s="39">
        <f t="shared" si="0"/>
        <v>8.8919999999999995</v>
      </c>
      <c r="D12" s="39">
        <f t="shared" si="5"/>
        <v>3.177517729464268</v>
      </c>
      <c r="E12" s="39">
        <f t="shared" si="6"/>
        <v>21.021076712150265</v>
      </c>
      <c r="F12" s="40">
        <f t="shared" si="7"/>
        <v>10</v>
      </c>
      <c r="G12" s="42">
        <f t="shared" si="7"/>
        <v>7</v>
      </c>
      <c r="H12" s="42">
        <f t="shared" si="1"/>
        <v>6.3335999999999997</v>
      </c>
      <c r="I12" s="42">
        <f t="shared" si="2"/>
        <v>2.3544559158145972</v>
      </c>
      <c r="J12" s="42">
        <f t="shared" si="3"/>
        <v>15.131697386710426</v>
      </c>
      <c r="K12" s="43">
        <f t="shared" si="8"/>
        <v>10</v>
      </c>
      <c r="L12" s="44"/>
      <c r="M12" s="44"/>
      <c r="N12" s="44"/>
      <c r="O12" s="44"/>
      <c r="P12" s="47">
        <f t="shared" si="9"/>
        <v>0</v>
      </c>
      <c r="Q12" s="47">
        <f t="shared" si="10"/>
        <v>0</v>
      </c>
      <c r="R12" s="47">
        <f t="shared" si="11"/>
        <v>0</v>
      </c>
      <c r="S12" s="47">
        <f t="shared" si="12"/>
        <v>0</v>
      </c>
      <c r="U12" s="45"/>
      <c r="V12" s="45" t="s">
        <v>94</v>
      </c>
      <c r="W12" s="45">
        <v>0.25</v>
      </c>
      <c r="X12" s="45"/>
      <c r="Y12" s="45"/>
      <c r="Z12" s="87"/>
    </row>
    <row r="13" spans="1:26" x14ac:dyDescent="0.25">
      <c r="A13" s="38">
        <v>11</v>
      </c>
      <c r="B13" s="38">
        <f t="shared" si="4"/>
        <v>11</v>
      </c>
      <c r="C13" s="39">
        <f t="shared" si="0"/>
        <v>9.7812000000000001</v>
      </c>
      <c r="D13" s="39">
        <f t="shared" si="5"/>
        <v>3.4567069199829903</v>
      </c>
      <c r="E13" s="39">
        <f t="shared" si="6"/>
        <v>23.056021218970372</v>
      </c>
      <c r="F13" s="40">
        <f t="shared" si="7"/>
        <v>11</v>
      </c>
      <c r="G13" s="42">
        <f t="shared" si="7"/>
        <v>8</v>
      </c>
      <c r="H13" s="42">
        <f t="shared" si="1"/>
        <v>7.2383999999999995</v>
      </c>
      <c r="I13" s="42">
        <f t="shared" si="2"/>
        <v>2.6493067597344675</v>
      </c>
      <c r="J13" s="42">
        <f>(H13+I13)*0.475*44/12</f>
        <v>17.221089273204196</v>
      </c>
      <c r="K13" s="43">
        <f t="shared" si="8"/>
        <v>11</v>
      </c>
      <c r="L13" s="44"/>
      <c r="M13" s="44"/>
      <c r="N13" s="44"/>
      <c r="O13" s="44"/>
      <c r="P13" s="47">
        <f t="shared" si="9"/>
        <v>0</v>
      </c>
      <c r="Q13" s="47">
        <f t="shared" si="10"/>
        <v>0</v>
      </c>
      <c r="R13" s="47">
        <f t="shared" si="11"/>
        <v>0</v>
      </c>
      <c r="S13" s="47">
        <f t="shared" si="12"/>
        <v>0</v>
      </c>
      <c r="U13" s="45"/>
      <c r="V13" s="51" t="s">
        <v>95</v>
      </c>
      <c r="W13" s="53">
        <f>W11*W12</f>
        <v>2</v>
      </c>
      <c r="X13" s="45"/>
      <c r="Y13" s="45"/>
      <c r="Z13" s="87"/>
    </row>
    <row r="14" spans="1:26" x14ac:dyDescent="0.25">
      <c r="A14" s="38">
        <v>12</v>
      </c>
      <c r="B14" s="38">
        <f t="shared" si="4"/>
        <v>12</v>
      </c>
      <c r="C14" s="39">
        <f t="shared" si="0"/>
        <v>10.670400000000001</v>
      </c>
      <c r="D14" s="39">
        <f t="shared" si="5"/>
        <v>3.7329530817348471</v>
      </c>
      <c r="E14" s="39">
        <f t="shared" si="6"/>
        <v>25.085839950688193</v>
      </c>
      <c r="F14" s="40">
        <f t="shared" si="7"/>
        <v>12</v>
      </c>
      <c r="G14" s="42">
        <f t="shared" si="7"/>
        <v>9</v>
      </c>
      <c r="H14" s="42">
        <f t="shared" si="1"/>
        <v>8.1432000000000002</v>
      </c>
      <c r="I14" s="42">
        <f t="shared" si="2"/>
        <v>2.9398868551895574</v>
      </c>
      <c r="J14" s="42">
        <f t="shared" si="3"/>
        <v>19.303042939455146</v>
      </c>
      <c r="K14" s="43">
        <f t="shared" si="8"/>
        <v>12</v>
      </c>
      <c r="L14" s="44"/>
      <c r="M14" s="44"/>
      <c r="N14" s="44"/>
      <c r="O14" s="44"/>
      <c r="P14" s="47">
        <f t="shared" si="9"/>
        <v>0</v>
      </c>
      <c r="Q14" s="47">
        <f t="shared" si="10"/>
        <v>0</v>
      </c>
      <c r="R14" s="47">
        <f t="shared" si="11"/>
        <v>0</v>
      </c>
      <c r="S14" s="47">
        <f t="shared" si="12"/>
        <v>0</v>
      </c>
      <c r="U14" s="45"/>
      <c r="V14" s="51" t="s">
        <v>96</v>
      </c>
      <c r="W14" s="52">
        <f>AVERAGE(S2:S32)</f>
        <v>0</v>
      </c>
      <c r="X14" s="45"/>
      <c r="Y14" s="45"/>
      <c r="Z14" s="87"/>
    </row>
    <row r="15" spans="1:26" x14ac:dyDescent="0.25">
      <c r="A15" s="38">
        <v>13</v>
      </c>
      <c r="B15" s="38">
        <f t="shared" si="4"/>
        <v>13</v>
      </c>
      <c r="C15" s="39">
        <f t="shared" si="0"/>
        <v>11.5596</v>
      </c>
      <c r="D15" s="39">
        <f t="shared" si="5"/>
        <v>4.0065293501366055</v>
      </c>
      <c r="E15" s="39">
        <f t="shared" si="6"/>
        <v>27.111008618154589</v>
      </c>
      <c r="F15" s="40">
        <f t="shared" si="7"/>
        <v>13</v>
      </c>
      <c r="G15" s="42">
        <f t="shared" si="7"/>
        <v>10</v>
      </c>
      <c r="H15" s="42">
        <f t="shared" si="1"/>
        <v>9.048</v>
      </c>
      <c r="I15" s="42">
        <f t="shared" si="2"/>
        <v>3.226724860110286</v>
      </c>
      <c r="J15" s="42">
        <f t="shared" si="3"/>
        <v>21.378479131358745</v>
      </c>
      <c r="K15" s="43">
        <f t="shared" si="8"/>
        <v>13</v>
      </c>
      <c r="L15" s="44"/>
      <c r="M15" s="44"/>
      <c r="N15" s="44"/>
      <c r="O15" s="44"/>
      <c r="P15" s="47">
        <f t="shared" si="9"/>
        <v>0</v>
      </c>
      <c r="Q15" s="47">
        <f t="shared" si="10"/>
        <v>0</v>
      </c>
      <c r="R15" s="47">
        <f t="shared" si="11"/>
        <v>0</v>
      </c>
      <c r="S15" s="47">
        <f t="shared" si="12"/>
        <v>0</v>
      </c>
      <c r="U15" s="45"/>
      <c r="X15" s="45"/>
      <c r="Y15" s="45"/>
      <c r="Z15" s="87"/>
    </row>
    <row r="16" spans="1:26" x14ac:dyDescent="0.25">
      <c r="A16" s="38">
        <v>14</v>
      </c>
      <c r="B16" s="38">
        <f t="shared" si="4"/>
        <v>14</v>
      </c>
      <c r="C16" s="39">
        <f t="shared" si="0"/>
        <v>12.4488</v>
      </c>
      <c r="D16" s="39">
        <f t="shared" si="5"/>
        <v>4.2776644527179633</v>
      </c>
      <c r="E16" s="39">
        <f t="shared" si="6"/>
        <v>29.131925588483782</v>
      </c>
      <c r="F16" s="40">
        <f t="shared" si="7"/>
        <v>14</v>
      </c>
      <c r="G16" s="48">
        <f t="shared" ref="G16:G21" si="13">G15+G15-G14+1</f>
        <v>12</v>
      </c>
      <c r="H16" s="42">
        <f t="shared" si="1"/>
        <v>10.857599999999998</v>
      </c>
      <c r="I16" s="42">
        <f t="shared" si="2"/>
        <v>3.7907617001683773</v>
      </c>
      <c r="J16" s="42">
        <f t="shared" si="3"/>
        <v>25.512563294459923</v>
      </c>
      <c r="K16" s="43">
        <f t="shared" si="8"/>
        <v>14</v>
      </c>
      <c r="L16" s="44"/>
      <c r="M16" s="54"/>
      <c r="N16" s="54"/>
      <c r="O16" s="54"/>
      <c r="P16" s="47">
        <f t="shared" si="9"/>
        <v>0</v>
      </c>
      <c r="Q16" s="47">
        <f t="shared" si="10"/>
        <v>0</v>
      </c>
      <c r="R16" s="47">
        <f t="shared" si="11"/>
        <v>0</v>
      </c>
      <c r="S16" s="47">
        <f t="shared" si="12"/>
        <v>0</v>
      </c>
      <c r="U16" s="45"/>
      <c r="V16" s="55" t="s">
        <v>97</v>
      </c>
      <c r="W16" s="52">
        <f>W10+W13+W14</f>
        <v>135.63266168802028</v>
      </c>
      <c r="X16" s="45"/>
      <c r="Y16" s="45"/>
      <c r="Z16" s="87"/>
    </row>
    <row r="17" spans="1:25" x14ac:dyDescent="0.25">
      <c r="A17" s="38">
        <v>15</v>
      </c>
      <c r="B17" s="38">
        <f t="shared" si="4"/>
        <v>15</v>
      </c>
      <c r="C17" s="39">
        <f t="shared" si="0"/>
        <v>13.337999999999999</v>
      </c>
      <c r="D17" s="39">
        <f t="shared" si="5"/>
        <v>4.5465525901071517</v>
      </c>
      <c r="E17" s="39">
        <f t="shared" si="6"/>
        <v>31.148929094436621</v>
      </c>
      <c r="F17" s="40">
        <f t="shared" si="7"/>
        <v>15</v>
      </c>
      <c r="G17" s="48">
        <f t="shared" si="13"/>
        <v>15</v>
      </c>
      <c r="H17" s="42">
        <f t="shared" si="1"/>
        <v>13.572000000000001</v>
      </c>
      <c r="I17" s="42">
        <f t="shared" si="2"/>
        <v>4.616960633850189</v>
      </c>
      <c r="J17" s="42">
        <f t="shared" si="3"/>
        <v>31.679106437289079</v>
      </c>
      <c r="K17" s="43">
        <f t="shared" si="8"/>
        <v>15</v>
      </c>
      <c r="L17" s="44"/>
      <c r="M17" s="44"/>
      <c r="N17" s="44"/>
      <c r="O17" s="44"/>
      <c r="P17" s="47">
        <f t="shared" si="9"/>
        <v>0</v>
      </c>
      <c r="Q17" s="47">
        <f t="shared" si="10"/>
        <v>0</v>
      </c>
      <c r="R17" s="47">
        <f t="shared" si="11"/>
        <v>0</v>
      </c>
      <c r="S17" s="47">
        <f t="shared" si="12"/>
        <v>0</v>
      </c>
    </row>
    <row r="18" spans="1:25" x14ac:dyDescent="0.25">
      <c r="A18" s="38">
        <v>16</v>
      </c>
      <c r="B18" s="38">
        <f t="shared" si="4"/>
        <v>16</v>
      </c>
      <c r="C18" s="39">
        <f t="shared" si="0"/>
        <v>14.2272</v>
      </c>
      <c r="D18" s="39">
        <f t="shared" si="5"/>
        <v>4.81336060460516</v>
      </c>
      <c r="E18" s="39">
        <f t="shared" si="6"/>
        <v>33.162309719687322</v>
      </c>
      <c r="F18" s="40">
        <f t="shared" si="7"/>
        <v>16</v>
      </c>
      <c r="G18" s="48">
        <f>G17+G17-G16+1</f>
        <v>19</v>
      </c>
      <c r="H18" s="42">
        <f t="shared" si="1"/>
        <v>17.191199999999998</v>
      </c>
      <c r="I18" s="42">
        <f t="shared" si="2"/>
        <v>5.6894281456126885</v>
      </c>
      <c r="J18" s="42">
        <f t="shared" si="3"/>
        <v>39.850427353608758</v>
      </c>
      <c r="K18" s="43">
        <f t="shared" si="8"/>
        <v>16</v>
      </c>
      <c r="L18" s="44"/>
      <c r="M18" s="44"/>
      <c r="N18" s="54"/>
      <c r="O18" s="54"/>
      <c r="P18" s="47">
        <f t="shared" si="9"/>
        <v>0</v>
      </c>
      <c r="Q18" s="47">
        <f t="shared" si="10"/>
        <v>0</v>
      </c>
      <c r="R18" s="47">
        <f t="shared" si="11"/>
        <v>0</v>
      </c>
      <c r="S18" s="47">
        <f t="shared" si="12"/>
        <v>0</v>
      </c>
      <c r="X18" s="45"/>
      <c r="Y18" s="45"/>
    </row>
    <row r="19" spans="1:25" x14ac:dyDescent="0.25">
      <c r="A19" s="38">
        <v>17</v>
      </c>
      <c r="B19" s="38">
        <f t="shared" si="4"/>
        <v>17</v>
      </c>
      <c r="C19" s="39">
        <f t="shared" si="0"/>
        <v>15.116400000000001</v>
      </c>
      <c r="D19" s="39">
        <f t="shared" si="5"/>
        <v>5.0782333044806913</v>
      </c>
      <c r="E19" s="39">
        <f t="shared" si="6"/>
        <v>35.172319671970541</v>
      </c>
      <c r="F19" s="40">
        <f t="shared" si="7"/>
        <v>17</v>
      </c>
      <c r="G19" s="48">
        <f t="shared" si="13"/>
        <v>24</v>
      </c>
      <c r="H19" s="42">
        <f t="shared" si="1"/>
        <v>21.715199999999996</v>
      </c>
      <c r="I19" s="42">
        <f t="shared" si="2"/>
        <v>6.9938544235075568</v>
      </c>
      <c r="J19" s="42">
        <f t="shared" si="3"/>
        <v>50.00160312094232</v>
      </c>
      <c r="K19" s="43">
        <f t="shared" si="8"/>
        <v>17</v>
      </c>
      <c r="L19" s="44"/>
      <c r="M19" s="44"/>
      <c r="N19" s="44"/>
      <c r="O19" s="44"/>
      <c r="P19" s="47">
        <f t="shared" si="9"/>
        <v>0</v>
      </c>
      <c r="Q19" s="47">
        <f t="shared" si="10"/>
        <v>0</v>
      </c>
      <c r="R19" s="47">
        <f t="shared" si="11"/>
        <v>0</v>
      </c>
      <c r="S19" s="47">
        <f t="shared" si="12"/>
        <v>0</v>
      </c>
      <c r="X19" s="45"/>
      <c r="Y19" s="45"/>
    </row>
    <row r="20" spans="1:25" x14ac:dyDescent="0.25">
      <c r="A20" s="38">
        <v>18</v>
      </c>
      <c r="B20" s="38">
        <f t="shared" si="4"/>
        <v>18</v>
      </c>
      <c r="C20" s="39">
        <f t="shared" si="0"/>
        <v>16.005600000000001</v>
      </c>
      <c r="D20" s="39">
        <f t="shared" si="5"/>
        <v>5.3412974993444156</v>
      </c>
      <c r="E20" s="39">
        <f t="shared" si="6"/>
        <v>37.179179811358189</v>
      </c>
      <c r="F20" s="40">
        <f t="shared" ref="F20:F82" si="14">F19+1</f>
        <v>18</v>
      </c>
      <c r="G20" s="48">
        <f t="shared" si="13"/>
        <v>30</v>
      </c>
      <c r="H20" s="42">
        <f t="shared" si="1"/>
        <v>27.144000000000002</v>
      </c>
      <c r="I20" s="42">
        <f t="shared" si="2"/>
        <v>8.5181694620316346</v>
      </c>
      <c r="J20" s="42">
        <f t="shared" si="3"/>
        <v>62.111611813038422</v>
      </c>
      <c r="K20" s="43">
        <f t="shared" si="8"/>
        <v>18</v>
      </c>
      <c r="L20" s="44"/>
      <c r="M20" s="54"/>
      <c r="N20" s="54"/>
      <c r="O20" s="54"/>
      <c r="P20" s="47">
        <f t="shared" si="9"/>
        <v>0</v>
      </c>
      <c r="Q20" s="47">
        <f t="shared" si="10"/>
        <v>0</v>
      </c>
      <c r="R20" s="47">
        <f t="shared" si="11"/>
        <v>0</v>
      </c>
      <c r="S20" s="47">
        <f t="shared" si="12"/>
        <v>0</v>
      </c>
      <c r="V20" s="56"/>
      <c r="W20" s="57"/>
    </row>
    <row r="21" spans="1:25" x14ac:dyDescent="0.25">
      <c r="A21" s="38">
        <v>19</v>
      </c>
      <c r="B21" s="38">
        <f t="shared" si="4"/>
        <v>19</v>
      </c>
      <c r="C21" s="39">
        <f t="shared" si="0"/>
        <v>16.894799999999996</v>
      </c>
      <c r="D21" s="39">
        <f t="shared" si="5"/>
        <v>5.6026651130643454</v>
      </c>
      <c r="E21" s="39">
        <f t="shared" si="6"/>
        <v>39.183085071920395</v>
      </c>
      <c r="F21" s="40">
        <f>F20+1</f>
        <v>19</v>
      </c>
      <c r="G21" s="48">
        <f t="shared" si="13"/>
        <v>37</v>
      </c>
      <c r="H21" s="42">
        <f t="shared" si="1"/>
        <v>33.477599999999995</v>
      </c>
      <c r="I21" s="42">
        <f t="shared" si="2"/>
        <v>10.252386697938791</v>
      </c>
      <c r="J21" s="42">
        <f t="shared" si="3"/>
        <v>76.163060165576709</v>
      </c>
      <c r="K21" s="43">
        <f t="shared" si="8"/>
        <v>19</v>
      </c>
      <c r="L21" s="58"/>
      <c r="M21" s="59"/>
      <c r="N21" s="59"/>
      <c r="O21" s="59"/>
      <c r="P21" s="47">
        <f t="shared" si="9"/>
        <v>0</v>
      </c>
      <c r="Q21" s="47">
        <f t="shared" si="10"/>
        <v>0</v>
      </c>
      <c r="R21" s="47">
        <f t="shared" si="11"/>
        <v>0</v>
      </c>
      <c r="S21" s="47">
        <f t="shared" si="12"/>
        <v>0</v>
      </c>
      <c r="W21" s="45"/>
    </row>
    <row r="22" spans="1:25" x14ac:dyDescent="0.25">
      <c r="A22" s="38">
        <v>20</v>
      </c>
      <c r="B22" s="38">
        <f t="shared" si="4"/>
        <v>20</v>
      </c>
      <c r="C22" s="39">
        <f t="shared" si="0"/>
        <v>17.783999999999999</v>
      </c>
      <c r="D22" s="39">
        <f t="shared" si="5"/>
        <v>5.862435622634961</v>
      </c>
      <c r="E22" s="39">
        <f t="shared" si="6"/>
        <v>41.184208709422556</v>
      </c>
      <c r="F22" s="40">
        <f t="shared" si="14"/>
        <v>20</v>
      </c>
      <c r="G22" s="42">
        <f>42</f>
        <v>42</v>
      </c>
      <c r="H22" s="42">
        <f>G22*1.56*$W$1</f>
        <v>38.001599999999996</v>
      </c>
      <c r="I22" s="42">
        <f t="shared" si="2"/>
        <v>11.467401227090512</v>
      </c>
      <c r="J22" s="42">
        <f t="shared" si="3"/>
        <v>86.158510470515964</v>
      </c>
      <c r="K22" s="43">
        <f t="shared" si="8"/>
        <v>20</v>
      </c>
      <c r="L22" s="44"/>
      <c r="M22" s="54"/>
      <c r="N22" s="60"/>
      <c r="O22" s="60"/>
      <c r="P22" s="47">
        <f t="shared" si="9"/>
        <v>0</v>
      </c>
      <c r="Q22" s="47">
        <f t="shared" si="10"/>
        <v>0</v>
      </c>
      <c r="R22" s="47">
        <f t="shared" si="11"/>
        <v>0</v>
      </c>
      <c r="S22" s="47">
        <f t="shared" si="12"/>
        <v>0</v>
      </c>
      <c r="W22" s="45"/>
    </row>
    <row r="23" spans="1:25" x14ac:dyDescent="0.25">
      <c r="A23" s="38">
        <v>21</v>
      </c>
      <c r="B23" s="38">
        <f t="shared" si="4"/>
        <v>21</v>
      </c>
      <c r="C23" s="39">
        <f t="shared" si="0"/>
        <v>18.673199999999998</v>
      </c>
      <c r="D23" s="39">
        <f t="shared" si="5"/>
        <v>6.120697995410775</v>
      </c>
      <c r="E23" s="39">
        <f t="shared" si="6"/>
        <v>43.182705675340429</v>
      </c>
      <c r="F23" s="40">
        <f t="shared" si="14"/>
        <v>21</v>
      </c>
      <c r="G23" s="42">
        <f>$G$22+(F23-$F$22)*($G$27-$G$22)/($F$27-$F$22)</f>
        <v>47.6</v>
      </c>
      <c r="H23" s="42">
        <f t="shared" si="1"/>
        <v>43.068479999999994</v>
      </c>
      <c r="I23" s="42">
        <f t="shared" si="2"/>
        <v>12.808416415102187</v>
      </c>
      <c r="J23" s="42">
        <f t="shared" si="3"/>
        <v>97.318927922969621</v>
      </c>
      <c r="K23" s="43">
        <f t="shared" si="8"/>
        <v>21</v>
      </c>
      <c r="L23" s="61"/>
      <c r="M23" s="54"/>
      <c r="N23" s="54"/>
      <c r="O23" s="54"/>
      <c r="P23" s="47">
        <f t="shared" si="9"/>
        <v>0</v>
      </c>
      <c r="Q23" s="47">
        <f t="shared" si="10"/>
        <v>0</v>
      </c>
      <c r="R23" s="47">
        <f t="shared" si="11"/>
        <v>0</v>
      </c>
      <c r="S23" s="47">
        <f t="shared" si="12"/>
        <v>0</v>
      </c>
      <c r="W23" s="45"/>
    </row>
    <row r="24" spans="1:25" x14ac:dyDescent="0.25">
      <c r="A24" s="38">
        <v>22</v>
      </c>
      <c r="B24" s="38">
        <f t="shared" si="4"/>
        <v>22</v>
      </c>
      <c r="C24" s="39">
        <f t="shared" si="0"/>
        <v>19.5624</v>
      </c>
      <c r="D24" s="39">
        <f t="shared" si="5"/>
        <v>6.3775322468881095</v>
      </c>
      <c r="E24" s="39">
        <f t="shared" si="6"/>
        <v>45.178715329996784</v>
      </c>
      <c r="F24" s="40">
        <f t="shared" si="14"/>
        <v>22</v>
      </c>
      <c r="G24" s="42">
        <f>$G$22+(F24-$F$22)*($G$27-$G$22)/($F$27-$F$22)</f>
        <v>53.2</v>
      </c>
      <c r="H24" s="42">
        <f t="shared" si="1"/>
        <v>48.135359999999999</v>
      </c>
      <c r="I24" s="42">
        <f t="shared" si="2"/>
        <v>14.131148275361113</v>
      </c>
      <c r="J24" s="42">
        <f t="shared" si="3"/>
        <v>108.4475019129206</v>
      </c>
      <c r="K24" s="43">
        <f t="shared" si="8"/>
        <v>22</v>
      </c>
      <c r="L24" s="44"/>
      <c r="M24" s="44"/>
      <c r="N24" s="54"/>
      <c r="O24" s="54"/>
      <c r="P24" s="47">
        <f t="shared" si="9"/>
        <v>0</v>
      </c>
      <c r="Q24" s="47">
        <f t="shared" si="10"/>
        <v>0</v>
      </c>
      <c r="R24" s="47">
        <f t="shared" si="11"/>
        <v>0</v>
      </c>
      <c r="S24" s="47">
        <f t="shared" si="12"/>
        <v>0</v>
      </c>
      <c r="W24" s="45"/>
    </row>
    <row r="25" spans="1:25" x14ac:dyDescent="0.25">
      <c r="A25" s="38">
        <v>23</v>
      </c>
      <c r="B25" s="38">
        <f t="shared" si="4"/>
        <v>23</v>
      </c>
      <c r="C25" s="39">
        <f t="shared" si="0"/>
        <v>20.451599999999999</v>
      </c>
      <c r="D25" s="39">
        <f t="shared" si="5"/>
        <v>6.6330107072474558</v>
      </c>
      <c r="E25" s="39">
        <f t="shared" si="6"/>
        <v>47.172363648455985</v>
      </c>
      <c r="F25" s="40">
        <f t="shared" si="14"/>
        <v>23</v>
      </c>
      <c r="G25" s="42">
        <f>$G$22+(F25-$F$22)*($G$27-$G$22)/($F$27-$F$22)</f>
        <v>58.8</v>
      </c>
      <c r="H25" s="42">
        <f t="shared" si="1"/>
        <v>53.202239999999996</v>
      </c>
      <c r="I25" s="42">
        <f t="shared" si="2"/>
        <v>15.437740642425908</v>
      </c>
      <c r="J25" s="42">
        <f t="shared" si="3"/>
        <v>119.54796628555846</v>
      </c>
      <c r="K25" s="43">
        <f t="shared" si="8"/>
        <v>23</v>
      </c>
      <c r="L25" s="44"/>
      <c r="M25" s="54"/>
      <c r="N25" s="54"/>
      <c r="O25" s="60"/>
      <c r="P25" s="47">
        <f t="shared" si="9"/>
        <v>0</v>
      </c>
      <c r="Q25" s="47">
        <f t="shared" si="10"/>
        <v>0</v>
      </c>
      <c r="R25" s="47">
        <f t="shared" si="11"/>
        <v>0</v>
      </c>
      <c r="S25" s="47">
        <f t="shared" si="12"/>
        <v>0</v>
      </c>
      <c r="W25" s="45"/>
    </row>
    <row r="26" spans="1:25" x14ac:dyDescent="0.25">
      <c r="A26" s="38">
        <v>24</v>
      </c>
      <c r="B26" s="38">
        <f t="shared" si="4"/>
        <v>24</v>
      </c>
      <c r="C26" s="39">
        <f t="shared" si="0"/>
        <v>21.340800000000002</v>
      </c>
      <c r="D26" s="39">
        <f t="shared" si="5"/>
        <v>6.8871990614123195</v>
      </c>
      <c r="E26" s="39">
        <f t="shared" si="6"/>
        <v>49.163765031959791</v>
      </c>
      <c r="F26" s="40">
        <f t="shared" si="14"/>
        <v>24</v>
      </c>
      <c r="G26" s="42">
        <f>$G$22+(F26-$F$22)*($G$27-$G$22)/($F$27-$F$22)</f>
        <v>64.400000000000006</v>
      </c>
      <c r="H26" s="42">
        <f t="shared" si="1"/>
        <v>58.269120000000001</v>
      </c>
      <c r="I26" s="42">
        <f t="shared" si="2"/>
        <v>16.729905486873804</v>
      </c>
      <c r="J26" s="42">
        <f t="shared" si="3"/>
        <v>130.62330272297189</v>
      </c>
      <c r="K26" s="43">
        <f t="shared" si="8"/>
        <v>24</v>
      </c>
      <c r="L26" s="62"/>
      <c r="M26" s="63"/>
      <c r="N26" s="54"/>
      <c r="O26" s="54"/>
      <c r="P26" s="47">
        <f t="shared" si="9"/>
        <v>0</v>
      </c>
      <c r="Q26" s="47">
        <f t="shared" si="10"/>
        <v>0</v>
      </c>
      <c r="R26" s="47">
        <f t="shared" si="11"/>
        <v>0</v>
      </c>
      <c r="S26" s="47">
        <f t="shared" si="12"/>
        <v>0</v>
      </c>
      <c r="W26" s="45"/>
    </row>
    <row r="27" spans="1:25" x14ac:dyDescent="0.25">
      <c r="A27" s="38">
        <v>25</v>
      </c>
      <c r="B27" s="38">
        <f t="shared" si="4"/>
        <v>25</v>
      </c>
      <c r="C27" s="39">
        <f t="shared" si="0"/>
        <v>22.229999999999997</v>
      </c>
      <c r="D27" s="39">
        <f t="shared" si="5"/>
        <v>7.140157210880437</v>
      </c>
      <c r="E27" s="39">
        <f t="shared" si="6"/>
        <v>51.153023808950088</v>
      </c>
      <c r="F27" s="40">
        <f t="shared" si="14"/>
        <v>25</v>
      </c>
      <c r="G27" s="42">
        <f>62+8</f>
        <v>70</v>
      </c>
      <c r="H27" s="42">
        <f t="shared" si="1"/>
        <v>63.335999999999999</v>
      </c>
      <c r="I27" s="42">
        <f t="shared" si="2"/>
        <v>18.009040022946227</v>
      </c>
      <c r="J27" s="42">
        <f t="shared" si="3"/>
        <v>141.67594470663133</v>
      </c>
      <c r="K27" s="43">
        <f t="shared" si="8"/>
        <v>25</v>
      </c>
      <c r="L27" s="64">
        <f>G27-G28</f>
        <v>8</v>
      </c>
      <c r="M27" s="65">
        <v>0</v>
      </c>
      <c r="N27" s="65">
        <v>0</v>
      </c>
      <c r="O27" s="65">
        <v>0</v>
      </c>
      <c r="P27" s="47">
        <f t="shared" si="9"/>
        <v>0</v>
      </c>
      <c r="Q27" s="47">
        <f t="shared" si="10"/>
        <v>0</v>
      </c>
      <c r="R27" s="47">
        <f t="shared" si="11"/>
        <v>0</v>
      </c>
      <c r="S27" s="47">
        <f t="shared" si="12"/>
        <v>0</v>
      </c>
      <c r="W27" s="45"/>
    </row>
    <row r="28" spans="1:25" x14ac:dyDescent="0.25">
      <c r="A28" s="38">
        <v>26</v>
      </c>
      <c r="B28" s="38">
        <f t="shared" si="4"/>
        <v>26</v>
      </c>
      <c r="C28" s="39">
        <f t="shared" si="0"/>
        <v>23.119199999999999</v>
      </c>
      <c r="D28" s="39">
        <f t="shared" si="5"/>
        <v>7.3919399937804329</v>
      </c>
      <c r="E28" s="39">
        <f t="shared" si="6"/>
        <v>53.140235489167587</v>
      </c>
      <c r="F28" s="40">
        <v>25</v>
      </c>
      <c r="G28" s="42">
        <v>62</v>
      </c>
      <c r="H28" s="42">
        <f t="shared" si="1"/>
        <v>56.097599999999993</v>
      </c>
      <c r="I28" s="42">
        <f t="shared" si="2"/>
        <v>16.177791426098278</v>
      </c>
      <c r="J28" s="42">
        <f t="shared" si="3"/>
        <v>125.87964006712114</v>
      </c>
      <c r="K28" s="43">
        <f t="shared" si="8"/>
        <v>26</v>
      </c>
      <c r="L28" s="62"/>
      <c r="M28" s="62"/>
      <c r="N28" s="54"/>
      <c r="O28" s="54"/>
      <c r="P28" s="47">
        <f t="shared" si="9"/>
        <v>0</v>
      </c>
      <c r="Q28" s="47">
        <f t="shared" si="10"/>
        <v>0</v>
      </c>
      <c r="R28" s="47">
        <f t="shared" si="11"/>
        <v>0</v>
      </c>
      <c r="S28" s="47">
        <f t="shared" si="12"/>
        <v>0</v>
      </c>
      <c r="W28" s="45"/>
    </row>
    <row r="29" spans="1:25" x14ac:dyDescent="0.25">
      <c r="A29" s="38">
        <v>27</v>
      </c>
      <c r="B29" s="38">
        <f t="shared" si="4"/>
        <v>27</v>
      </c>
      <c r="C29" s="39">
        <f t="shared" si="0"/>
        <v>24.008399999999998</v>
      </c>
      <c r="D29" s="39">
        <f t="shared" si="5"/>
        <v>7.6425977910346958</v>
      </c>
      <c r="E29" s="39">
        <f t="shared" si="6"/>
        <v>55.125487819385427</v>
      </c>
      <c r="F29" s="40">
        <f t="shared" si="14"/>
        <v>26</v>
      </c>
      <c r="G29" s="42">
        <f>$G$28+(F29-$F$28)*($G$33-$G$28)/($F$33-$F$28)</f>
        <v>69</v>
      </c>
      <c r="H29" s="42">
        <f t="shared" si="1"/>
        <v>62.431199999999997</v>
      </c>
      <c r="I29" s="42">
        <f t="shared" si="2"/>
        <v>17.781524466058684</v>
      </c>
      <c r="J29" s="42">
        <f t="shared" si="3"/>
        <v>139.70382844505221</v>
      </c>
      <c r="K29" s="43">
        <f t="shared" si="8"/>
        <v>27</v>
      </c>
      <c r="L29" s="62"/>
      <c r="M29" s="63"/>
      <c r="N29" s="54"/>
      <c r="O29" s="54"/>
      <c r="P29" s="47">
        <f t="shared" si="9"/>
        <v>0</v>
      </c>
      <c r="Q29" s="47">
        <f t="shared" si="10"/>
        <v>0</v>
      </c>
      <c r="R29" s="47">
        <f t="shared" si="11"/>
        <v>0</v>
      </c>
      <c r="S29" s="47">
        <f t="shared" si="12"/>
        <v>0</v>
      </c>
      <c r="W29" s="45"/>
    </row>
    <row r="30" spans="1:25" x14ac:dyDescent="0.25">
      <c r="A30" s="38">
        <v>28</v>
      </c>
      <c r="B30" s="38">
        <f t="shared" si="4"/>
        <v>28</v>
      </c>
      <c r="C30" s="39">
        <f t="shared" si="0"/>
        <v>24.897600000000001</v>
      </c>
      <c r="D30" s="39">
        <f t="shared" si="5"/>
        <v>7.8921770401958238</v>
      </c>
      <c r="E30" s="39">
        <f t="shared" si="6"/>
        <v>57.10886167834105</v>
      </c>
      <c r="F30" s="40">
        <f t="shared" si="14"/>
        <v>27</v>
      </c>
      <c r="G30" s="42">
        <f>$G$28+(F30-$F$28)*($G$33-$G$28)/($F$33-$F$28)</f>
        <v>76</v>
      </c>
      <c r="H30" s="42">
        <f t="shared" si="1"/>
        <v>68.764799999999994</v>
      </c>
      <c r="I30" s="42">
        <f t="shared" si="2"/>
        <v>19.366396769521369</v>
      </c>
      <c r="J30" s="42">
        <f t="shared" si="3"/>
        <v>153.49516770691636</v>
      </c>
      <c r="K30" s="43">
        <f t="shared" si="8"/>
        <v>28</v>
      </c>
      <c r="L30" s="66"/>
      <c r="M30" s="63"/>
      <c r="N30" s="54"/>
      <c r="O30" s="54"/>
      <c r="P30" s="47">
        <f t="shared" si="9"/>
        <v>0</v>
      </c>
      <c r="Q30" s="47">
        <f t="shared" si="10"/>
        <v>0</v>
      </c>
      <c r="R30" s="47">
        <f t="shared" si="11"/>
        <v>0</v>
      </c>
      <c r="S30" s="47">
        <f t="shared" si="12"/>
        <v>0</v>
      </c>
      <c r="W30" s="45"/>
    </row>
    <row r="31" spans="1:25" x14ac:dyDescent="0.25">
      <c r="A31" s="38">
        <v>29</v>
      </c>
      <c r="B31" s="38">
        <f t="shared" si="4"/>
        <v>29</v>
      </c>
      <c r="C31" s="39">
        <f t="shared" si="0"/>
        <v>25.786799999999996</v>
      </c>
      <c r="D31" s="39">
        <f t="shared" si="5"/>
        <v>8.1407206738151334</v>
      </c>
      <c r="E31" s="39">
        <f t="shared" si="6"/>
        <v>59.090431840228007</v>
      </c>
      <c r="F31" s="40">
        <f t="shared" si="14"/>
        <v>28</v>
      </c>
      <c r="G31" s="42">
        <f>$G$28+(F31-$F$28)*($G$33-$G$28)/($F$33-$F$28)</f>
        <v>83</v>
      </c>
      <c r="H31" s="42">
        <f t="shared" si="1"/>
        <v>75.098400000000012</v>
      </c>
      <c r="I31" s="42">
        <f t="shared" si="2"/>
        <v>20.934343091450742</v>
      </c>
      <c r="J31" s="42">
        <f t="shared" si="3"/>
        <v>167.25702755094338</v>
      </c>
      <c r="K31" s="43">
        <f t="shared" si="8"/>
        <v>29</v>
      </c>
      <c r="L31" s="62"/>
      <c r="M31" s="63"/>
      <c r="N31" s="54"/>
      <c r="O31" s="54"/>
      <c r="P31" s="47">
        <f t="shared" si="9"/>
        <v>0</v>
      </c>
      <c r="Q31" s="47">
        <f t="shared" si="10"/>
        <v>0</v>
      </c>
      <c r="R31" s="47">
        <f t="shared" si="11"/>
        <v>0</v>
      </c>
      <c r="S31" s="47">
        <f t="shared" si="12"/>
        <v>0</v>
      </c>
      <c r="W31" s="45"/>
    </row>
    <row r="32" spans="1:25" x14ac:dyDescent="0.25">
      <c r="A32" s="38">
        <v>30</v>
      </c>
      <c r="B32" s="38">
        <f t="shared" si="4"/>
        <v>30</v>
      </c>
      <c r="C32" s="39">
        <f t="shared" si="0"/>
        <v>26.675999999999998</v>
      </c>
      <c r="D32" s="39">
        <f t="shared" si="5"/>
        <v>8.388268495647786</v>
      </c>
      <c r="E32" s="39">
        <f t="shared" si="6"/>
        <v>61.07026762991989</v>
      </c>
      <c r="F32" s="40">
        <f t="shared" si="14"/>
        <v>29</v>
      </c>
      <c r="G32" s="42">
        <f>$G$28+(F32-$F$28)*($G$33-$G$28)/($F$33-$F$28)</f>
        <v>90</v>
      </c>
      <c r="H32" s="42">
        <f t="shared" si="1"/>
        <v>81.432000000000002</v>
      </c>
      <c r="I32" s="42">
        <f t="shared" si="2"/>
        <v>22.486953220240881</v>
      </c>
      <c r="J32" s="42">
        <f t="shared" si="3"/>
        <v>180.99217685858619</v>
      </c>
      <c r="K32" s="43">
        <f t="shared" si="8"/>
        <v>30</v>
      </c>
      <c r="L32" s="62"/>
      <c r="M32" s="63"/>
      <c r="N32" s="54"/>
      <c r="O32" s="54"/>
      <c r="P32" s="47">
        <f t="shared" si="9"/>
        <v>0</v>
      </c>
      <c r="Q32" s="47">
        <f t="shared" si="10"/>
        <v>0</v>
      </c>
      <c r="R32" s="47">
        <f t="shared" si="11"/>
        <v>0</v>
      </c>
      <c r="S32" s="47">
        <f t="shared" si="12"/>
        <v>0</v>
      </c>
      <c r="W32" s="45"/>
    </row>
    <row r="33" spans="1:25" x14ac:dyDescent="0.25">
      <c r="A33" s="38">
        <v>31</v>
      </c>
      <c r="B33" s="38">
        <f t="shared" si="4"/>
        <v>31</v>
      </c>
      <c r="C33" s="39">
        <f t="shared" si="0"/>
        <v>27.565199999999997</v>
      </c>
      <c r="D33" s="39">
        <f t="shared" si="5"/>
        <v>8.6348575052881742</v>
      </c>
      <c r="E33" s="39">
        <f t="shared" si="6"/>
        <v>63.048433488376901</v>
      </c>
      <c r="F33" s="40">
        <f t="shared" si="14"/>
        <v>30</v>
      </c>
      <c r="G33" s="42">
        <f>76+21</f>
        <v>97</v>
      </c>
      <c r="H33" s="42">
        <f t="shared" si="1"/>
        <v>87.765599999999992</v>
      </c>
      <c r="I33" s="42">
        <f t="shared" si="2"/>
        <v>24.025555589247954</v>
      </c>
      <c r="J33" s="42">
        <f t="shared" si="3"/>
        <v>194.70292931794017</v>
      </c>
      <c r="K33" s="43">
        <f t="shared" si="8"/>
        <v>31</v>
      </c>
      <c r="L33" s="62"/>
      <c r="M33" s="63"/>
      <c r="N33" s="54"/>
      <c r="O33" s="54"/>
      <c r="P33" s="47">
        <f t="shared" si="9"/>
        <v>0</v>
      </c>
      <c r="Q33" s="47">
        <f t="shared" si="10"/>
        <v>0</v>
      </c>
      <c r="R33" s="47">
        <f t="shared" si="11"/>
        <v>0</v>
      </c>
      <c r="S33" s="47">
        <f t="shared" si="12"/>
        <v>0</v>
      </c>
      <c r="W33" s="45"/>
    </row>
    <row r="34" spans="1:25" x14ac:dyDescent="0.25">
      <c r="A34" s="38">
        <v>32</v>
      </c>
      <c r="B34" s="38">
        <f t="shared" si="4"/>
        <v>32</v>
      </c>
      <c r="C34" s="39">
        <f t="shared" si="0"/>
        <v>28.4544</v>
      </c>
      <c r="D34" s="39">
        <f t="shared" si="5"/>
        <v>8.8805221797401614</v>
      </c>
      <c r="E34" s="39">
        <f t="shared" si="6"/>
        <v>65.024989463047447</v>
      </c>
      <c r="F34" s="40">
        <f t="shared" si="14"/>
        <v>31</v>
      </c>
      <c r="G34" s="42">
        <f>$G$33+(F34-$F$33)*($G$38-$G$33)/($F$38-$F$33)</f>
        <v>105</v>
      </c>
      <c r="H34" s="42">
        <f t="shared" si="1"/>
        <v>95.004000000000005</v>
      </c>
      <c r="I34" s="42">
        <f t="shared" si="2"/>
        <v>25.768242550600785</v>
      </c>
      <c r="J34" s="42">
        <f t="shared" si="3"/>
        <v>210.34498910896306</v>
      </c>
      <c r="K34" s="43">
        <f t="shared" si="8"/>
        <v>32</v>
      </c>
      <c r="L34" s="59"/>
      <c r="M34" s="65"/>
      <c r="N34" s="65"/>
      <c r="O34" s="65"/>
      <c r="P34" s="47">
        <f t="shared" si="9"/>
        <v>0</v>
      </c>
      <c r="Q34" s="47">
        <f t="shared" si="10"/>
        <v>0</v>
      </c>
      <c r="R34" s="47">
        <f t="shared" si="11"/>
        <v>0</v>
      </c>
      <c r="S34" s="47">
        <f t="shared" si="12"/>
        <v>0</v>
      </c>
      <c r="W34" s="45"/>
    </row>
    <row r="35" spans="1:25" x14ac:dyDescent="0.25">
      <c r="A35" s="38">
        <v>33</v>
      </c>
      <c r="B35" s="38">
        <f t="shared" si="4"/>
        <v>33</v>
      </c>
      <c r="C35" s="39">
        <f t="shared" si="0"/>
        <v>29.343599999999999</v>
      </c>
      <c r="D35" s="39">
        <f t="shared" si="5"/>
        <v>9.1252947188023139</v>
      </c>
      <c r="E35" s="39">
        <f t="shared" si="6"/>
        <v>66.999991635247355</v>
      </c>
      <c r="F35" s="40">
        <f t="shared" si="14"/>
        <v>32</v>
      </c>
      <c r="G35" s="42">
        <f>$G$33+(F35-$F$33)*($G$38-$G$33)/($F$38-$F$33)</f>
        <v>113</v>
      </c>
      <c r="H35" s="42">
        <f t="shared" si="1"/>
        <v>102.24239999999999</v>
      </c>
      <c r="I35" s="42">
        <f t="shared" si="2"/>
        <v>27.495526976991481</v>
      </c>
      <c r="J35" s="42">
        <f t="shared" si="3"/>
        <v>225.96022281826015</v>
      </c>
      <c r="K35" s="43">
        <f t="shared" si="8"/>
        <v>33</v>
      </c>
      <c r="L35" s="62"/>
      <c r="M35" s="63"/>
      <c r="N35" s="54"/>
      <c r="O35" s="54"/>
      <c r="P35" s="47">
        <f t="shared" si="9"/>
        <v>0</v>
      </c>
      <c r="Q35" s="47">
        <f t="shared" si="10"/>
        <v>0</v>
      </c>
      <c r="R35" s="47">
        <f t="shared" si="11"/>
        <v>0</v>
      </c>
      <c r="S35" s="47">
        <f t="shared" si="12"/>
        <v>0</v>
      </c>
      <c r="W35" s="45"/>
      <c r="X35" s="45"/>
      <c r="Y35" s="45"/>
    </row>
    <row r="36" spans="1:25" x14ac:dyDescent="0.25">
      <c r="A36" s="38">
        <v>34</v>
      </c>
      <c r="B36" s="38">
        <f t="shared" si="4"/>
        <v>34</v>
      </c>
      <c r="C36" s="39">
        <f t="shared" si="0"/>
        <v>30.232800000000001</v>
      </c>
      <c r="D36" s="39">
        <f t="shared" si="5"/>
        <v>9.3692052598737945</v>
      </c>
      <c r="E36" s="39">
        <f t="shared" si="6"/>
        <v>68.97349249428018</v>
      </c>
      <c r="F36" s="40">
        <f t="shared" si="14"/>
        <v>33</v>
      </c>
      <c r="G36" s="42">
        <f>$G$33+(F36-$F$33)*($G$38-$G$33)/($F$38-$F$33)</f>
        <v>121</v>
      </c>
      <c r="H36" s="42">
        <f t="shared" si="1"/>
        <v>109.4808</v>
      </c>
      <c r="I36" s="42">
        <f t="shared" si="2"/>
        <v>29.208623339903898</v>
      </c>
      <c r="J36" s="42">
        <f t="shared" si="3"/>
        <v>241.5507456503326</v>
      </c>
      <c r="K36" s="43">
        <f t="shared" si="8"/>
        <v>34</v>
      </c>
      <c r="L36" s="62"/>
      <c r="M36" s="62"/>
      <c r="N36" s="44"/>
      <c r="O36" s="44"/>
      <c r="P36" s="47">
        <f t="shared" si="9"/>
        <v>0</v>
      </c>
      <c r="Q36" s="47">
        <f t="shared" si="10"/>
        <v>0</v>
      </c>
      <c r="R36" s="47">
        <f t="shared" si="11"/>
        <v>0</v>
      </c>
      <c r="S36" s="47">
        <f t="shared" si="12"/>
        <v>0</v>
      </c>
      <c r="W36" s="45"/>
      <c r="X36" s="45"/>
      <c r="Y36" s="45"/>
    </row>
    <row r="37" spans="1:25" x14ac:dyDescent="0.25">
      <c r="A37" s="38">
        <v>35</v>
      </c>
      <c r="B37" s="38">
        <f t="shared" si="4"/>
        <v>35</v>
      </c>
      <c r="C37" s="39">
        <f t="shared" si="0"/>
        <v>31.122</v>
      </c>
      <c r="D37" s="39">
        <f t="shared" si="5"/>
        <v>9.6122820667788016</v>
      </c>
      <c r="E37" s="39">
        <f t="shared" si="6"/>
        <v>70.945541266306407</v>
      </c>
      <c r="F37" s="40">
        <f t="shared" si="14"/>
        <v>34</v>
      </c>
      <c r="G37" s="42">
        <f>$G$33+(F37-$F$33)*($G$38-$G$33)/($F$38-$F$33)</f>
        <v>129</v>
      </c>
      <c r="H37" s="42">
        <f t="shared" si="1"/>
        <v>116.7192</v>
      </c>
      <c r="I37" s="42">
        <f t="shared" si="2"/>
        <v>30.908576435525887</v>
      </c>
      <c r="J37" s="42">
        <f t="shared" si="3"/>
        <v>257.11837729187425</v>
      </c>
      <c r="K37" s="43">
        <f t="shared" si="8"/>
        <v>35</v>
      </c>
      <c r="L37" s="66"/>
      <c r="M37" s="62"/>
      <c r="N37" s="44"/>
      <c r="O37" s="44"/>
      <c r="P37" s="47">
        <f t="shared" si="9"/>
        <v>0</v>
      </c>
      <c r="Q37" s="47">
        <f t="shared" si="10"/>
        <v>0</v>
      </c>
      <c r="R37" s="47">
        <f t="shared" si="11"/>
        <v>0</v>
      </c>
      <c r="S37" s="47">
        <f t="shared" si="12"/>
        <v>0</v>
      </c>
      <c r="W37" s="45"/>
      <c r="X37" s="45"/>
      <c r="Y37" s="45"/>
    </row>
    <row r="38" spans="1:25" x14ac:dyDescent="0.25">
      <c r="A38" s="38">
        <v>36</v>
      </c>
      <c r="B38" s="38">
        <f t="shared" si="4"/>
        <v>36</v>
      </c>
      <c r="C38" s="39">
        <f t="shared" si="0"/>
        <v>32.011200000000002</v>
      </c>
      <c r="D38" s="39">
        <f t="shared" si="5"/>
        <v>9.8545516964045792</v>
      </c>
      <c r="E38" s="39">
        <f t="shared" si="6"/>
        <v>72.916184204571309</v>
      </c>
      <c r="F38" s="40">
        <f t="shared" si="14"/>
        <v>35</v>
      </c>
      <c r="G38" s="42">
        <f>95+21+21</f>
        <v>137</v>
      </c>
      <c r="H38" s="42">
        <f t="shared" si="1"/>
        <v>123.95759999999999</v>
      </c>
      <c r="I38" s="42">
        <f t="shared" si="2"/>
        <v>32.59629414926458</v>
      </c>
      <c r="J38" s="42">
        <f t="shared" si="3"/>
        <v>272.6646989766358</v>
      </c>
      <c r="K38" s="43">
        <f t="shared" si="8"/>
        <v>36</v>
      </c>
      <c r="L38" s="62"/>
      <c r="M38" s="63"/>
      <c r="N38" s="54"/>
      <c r="O38" s="54"/>
      <c r="P38" s="47">
        <f t="shared" si="9"/>
        <v>0</v>
      </c>
      <c r="Q38" s="47">
        <f t="shared" si="10"/>
        <v>0</v>
      </c>
      <c r="R38" s="47">
        <f t="shared" si="11"/>
        <v>0</v>
      </c>
      <c r="S38" s="47">
        <f t="shared" si="12"/>
        <v>0</v>
      </c>
      <c r="W38" s="45"/>
      <c r="X38" s="45"/>
      <c r="Y38" s="45"/>
    </row>
    <row r="39" spans="1:25" x14ac:dyDescent="0.25">
      <c r="A39" s="38">
        <v>37</v>
      </c>
      <c r="B39" s="38">
        <f t="shared" si="4"/>
        <v>37</v>
      </c>
      <c r="C39" s="39">
        <f t="shared" si="0"/>
        <v>32.900399999999998</v>
      </c>
      <c r="D39" s="39">
        <f t="shared" si="5"/>
        <v>10.096039146303504</v>
      </c>
      <c r="E39" s="39">
        <f t="shared" si="6"/>
        <v>74.885464846478598</v>
      </c>
      <c r="F39" s="40">
        <v>35</v>
      </c>
      <c r="G39" s="42">
        <v>95</v>
      </c>
      <c r="H39" s="42">
        <f t="shared" si="1"/>
        <v>85.956000000000003</v>
      </c>
      <c r="I39" s="42">
        <f t="shared" si="2"/>
        <v>23.587315314606048</v>
      </c>
      <c r="J39" s="42">
        <f t="shared" si="3"/>
        <v>190.78794083960554</v>
      </c>
      <c r="K39" s="43">
        <f t="shared" si="8"/>
        <v>37</v>
      </c>
      <c r="L39" s="62"/>
      <c r="M39" s="62"/>
      <c r="N39" s="44"/>
      <c r="O39" s="44"/>
      <c r="P39" s="47">
        <f t="shared" si="9"/>
        <v>0</v>
      </c>
      <c r="Q39" s="47">
        <f t="shared" si="10"/>
        <v>0</v>
      </c>
      <c r="R39" s="47">
        <f t="shared" si="11"/>
        <v>0</v>
      </c>
      <c r="S39" s="47">
        <f t="shared" si="12"/>
        <v>0</v>
      </c>
      <c r="W39" s="45"/>
      <c r="X39" s="45"/>
      <c r="Y39" s="45"/>
    </row>
    <row r="40" spans="1:25" x14ac:dyDescent="0.25">
      <c r="A40" s="38">
        <v>38</v>
      </c>
      <c r="B40" s="38">
        <f t="shared" si="4"/>
        <v>38</v>
      </c>
      <c r="C40" s="39">
        <f t="shared" si="0"/>
        <v>33.789599999999993</v>
      </c>
      <c r="D40" s="39">
        <f t="shared" si="5"/>
        <v>10.336767985889495</v>
      </c>
      <c r="E40" s="39">
        <f t="shared" si="6"/>
        <v>76.853424242090853</v>
      </c>
      <c r="F40" s="40">
        <f t="shared" si="14"/>
        <v>36</v>
      </c>
      <c r="G40" s="42">
        <f>$G$39+(F40-$F$39)*($G$44-$G$39)/($F$44-$F$39)</f>
        <v>103.4</v>
      </c>
      <c r="H40" s="42">
        <f t="shared" si="1"/>
        <v>93.556319999999999</v>
      </c>
      <c r="I40" s="42">
        <f t="shared" si="2"/>
        <v>25.420979659258073</v>
      </c>
      <c r="J40" s="42">
        <f t="shared" si="3"/>
        <v>207.21879690654114</v>
      </c>
      <c r="K40" s="43">
        <f t="shared" si="8"/>
        <v>38</v>
      </c>
      <c r="L40" s="62"/>
      <c r="M40" s="62"/>
      <c r="N40" s="44"/>
      <c r="O40" s="44"/>
      <c r="P40" s="47">
        <f t="shared" si="9"/>
        <v>0</v>
      </c>
      <c r="Q40" s="47">
        <f t="shared" si="10"/>
        <v>0</v>
      </c>
      <c r="R40" s="47">
        <f t="shared" si="11"/>
        <v>0</v>
      </c>
      <c r="S40" s="47">
        <f t="shared" si="12"/>
        <v>0</v>
      </c>
      <c r="W40" s="45"/>
      <c r="X40" s="45"/>
      <c r="Y40" s="45"/>
    </row>
    <row r="41" spans="1:25" x14ac:dyDescent="0.25">
      <c r="A41" s="38">
        <v>39</v>
      </c>
      <c r="B41" s="38">
        <f t="shared" si="4"/>
        <v>39</v>
      </c>
      <c r="C41" s="39">
        <f t="shared" si="0"/>
        <v>34.678799999999995</v>
      </c>
      <c r="D41" s="39">
        <f t="shared" si="5"/>
        <v>10.576760473435781</v>
      </c>
      <c r="E41" s="39">
        <f t="shared" si="6"/>
        <v>78.820101157900638</v>
      </c>
      <c r="F41" s="40">
        <f t="shared" si="14"/>
        <v>37</v>
      </c>
      <c r="G41" s="42">
        <f>$G$39+(F41-$F$39)*($G$44-$G$39)/($F$44-$F$39)</f>
        <v>111.8</v>
      </c>
      <c r="H41" s="42">
        <f t="shared" si="1"/>
        <v>101.15664</v>
      </c>
      <c r="I41" s="42">
        <f t="shared" si="2"/>
        <v>27.237366379381644</v>
      </c>
      <c r="J41" s="42">
        <f t="shared" si="3"/>
        <v>223.61956111075634</v>
      </c>
      <c r="K41" s="43">
        <f t="shared" si="8"/>
        <v>39</v>
      </c>
      <c r="L41" s="59"/>
      <c r="M41" s="65"/>
      <c r="N41" s="65"/>
      <c r="O41" s="65"/>
      <c r="P41" s="47">
        <f t="shared" si="9"/>
        <v>0</v>
      </c>
      <c r="Q41" s="47">
        <f t="shared" si="10"/>
        <v>0</v>
      </c>
      <c r="R41" s="47">
        <f t="shared" si="11"/>
        <v>0</v>
      </c>
      <c r="S41" s="47">
        <f t="shared" si="12"/>
        <v>0</v>
      </c>
      <c r="W41" s="45"/>
      <c r="X41" s="45"/>
      <c r="Y41" s="45"/>
    </row>
    <row r="42" spans="1:25" x14ac:dyDescent="0.25">
      <c r="A42" s="38">
        <v>40</v>
      </c>
      <c r="B42" s="38">
        <f t="shared" si="4"/>
        <v>40</v>
      </c>
      <c r="C42" s="39">
        <f t="shared" si="0"/>
        <v>35.567999999999998</v>
      </c>
      <c r="D42" s="39">
        <f t="shared" si="5"/>
        <v>10.816037660735208</v>
      </c>
      <c r="E42" s="39">
        <f t="shared" si="6"/>
        <v>80.785532259113808</v>
      </c>
      <c r="F42" s="40">
        <f t="shared" si="14"/>
        <v>38</v>
      </c>
      <c r="G42" s="42">
        <f>$G$39+(F42-$F$39)*($G$44-$G$39)/($F$44-$F$39)</f>
        <v>120.2</v>
      </c>
      <c r="H42" s="42">
        <f t="shared" si="1"/>
        <v>108.75695999999999</v>
      </c>
      <c r="I42" s="42">
        <f t="shared" si="2"/>
        <v>29.037921223305585</v>
      </c>
      <c r="J42" s="42">
        <f t="shared" si="3"/>
        <v>239.99275146392384</v>
      </c>
      <c r="K42" s="43">
        <f t="shared" si="8"/>
        <v>40</v>
      </c>
      <c r="L42" s="62"/>
      <c r="M42" s="62"/>
      <c r="N42" s="44"/>
      <c r="O42" s="44"/>
      <c r="P42" s="47">
        <f t="shared" si="9"/>
        <v>0</v>
      </c>
      <c r="Q42" s="47">
        <f t="shared" si="10"/>
        <v>0</v>
      </c>
      <c r="R42" s="47">
        <f t="shared" si="11"/>
        <v>0</v>
      </c>
      <c r="S42" s="47">
        <f t="shared" si="12"/>
        <v>0</v>
      </c>
      <c r="W42" s="45"/>
      <c r="X42" s="45"/>
      <c r="Y42" s="45"/>
    </row>
    <row r="43" spans="1:25" x14ac:dyDescent="0.25">
      <c r="A43" s="38">
        <v>41</v>
      </c>
      <c r="B43" s="38">
        <f t="shared" si="4"/>
        <v>41</v>
      </c>
      <c r="C43" s="39">
        <f t="shared" si="0"/>
        <v>36.4572</v>
      </c>
      <c r="D43" s="39">
        <f t="shared" si="5"/>
        <v>11.054619486999963</v>
      </c>
      <c r="E43" s="39">
        <f t="shared" si="6"/>
        <v>82.749752273191604</v>
      </c>
      <c r="F43" s="40">
        <f t="shared" si="14"/>
        <v>39</v>
      </c>
      <c r="G43" s="42">
        <f>$G$39+(F43-$F$39)*($G$44-$G$39)/($F$44-$F$39)</f>
        <v>128.6</v>
      </c>
      <c r="H43" s="42">
        <f t="shared" si="1"/>
        <v>116.35727999999999</v>
      </c>
      <c r="I43" s="42">
        <f t="shared" si="2"/>
        <v>30.823876427820704</v>
      </c>
      <c r="J43" s="42">
        <f t="shared" si="3"/>
        <v>256.34051411178768</v>
      </c>
      <c r="K43" s="43">
        <f t="shared" si="8"/>
        <v>41</v>
      </c>
      <c r="L43" s="62"/>
      <c r="M43" s="62"/>
      <c r="N43" s="44"/>
      <c r="O43" s="44"/>
      <c r="P43" s="47">
        <f t="shared" si="9"/>
        <v>0</v>
      </c>
      <c r="Q43" s="47">
        <f t="shared" si="10"/>
        <v>0</v>
      </c>
      <c r="R43" s="47">
        <f t="shared" si="11"/>
        <v>0</v>
      </c>
      <c r="S43" s="47">
        <f t="shared" si="12"/>
        <v>0</v>
      </c>
      <c r="W43" s="45"/>
      <c r="X43" s="45"/>
      <c r="Y43" s="45"/>
    </row>
    <row r="44" spans="1:25" x14ac:dyDescent="0.25">
      <c r="A44" s="38">
        <v>42</v>
      </c>
      <c r="B44" s="38">
        <f t="shared" si="4"/>
        <v>42</v>
      </c>
      <c r="C44" s="39">
        <f t="shared" si="0"/>
        <v>37.346399999999996</v>
      </c>
      <c r="D44" s="39">
        <f t="shared" si="5"/>
        <v>11.292524863342392</v>
      </c>
      <c r="E44" s="39">
        <f t="shared" si="6"/>
        <v>84.712794136987995</v>
      </c>
      <c r="F44" s="40">
        <f t="shared" si="14"/>
        <v>40</v>
      </c>
      <c r="G44" s="67">
        <f>116+21</f>
        <v>137</v>
      </c>
      <c r="H44" s="42">
        <f t="shared" si="1"/>
        <v>123.95759999999999</v>
      </c>
      <c r="I44" s="42">
        <f t="shared" si="2"/>
        <v>32.59629414926458</v>
      </c>
      <c r="J44" s="42">
        <f t="shared" si="3"/>
        <v>272.6646989766358</v>
      </c>
      <c r="K44" s="43">
        <f t="shared" si="8"/>
        <v>42</v>
      </c>
      <c r="L44" s="66"/>
      <c r="M44" s="63"/>
      <c r="N44" s="54"/>
      <c r="O44" s="54"/>
      <c r="P44" s="47">
        <f t="shared" si="9"/>
        <v>0</v>
      </c>
      <c r="Q44" s="47">
        <f t="shared" si="10"/>
        <v>0</v>
      </c>
      <c r="R44" s="47">
        <f t="shared" si="11"/>
        <v>0</v>
      </c>
      <c r="S44" s="47">
        <f t="shared" si="12"/>
        <v>0</v>
      </c>
      <c r="W44" s="45"/>
      <c r="X44" s="45"/>
      <c r="Y44" s="45"/>
    </row>
    <row r="45" spans="1:25" x14ac:dyDescent="0.25">
      <c r="A45" s="38">
        <v>43</v>
      </c>
      <c r="B45" s="38">
        <f t="shared" si="4"/>
        <v>43</v>
      </c>
      <c r="C45" s="39">
        <f t="shared" si="0"/>
        <v>38.235599999999998</v>
      </c>
      <c r="D45" s="39">
        <f t="shared" si="5"/>
        <v>11.529771748983352</v>
      </c>
      <c r="E45" s="39">
        <f t="shared" si="6"/>
        <v>86.674689129479319</v>
      </c>
      <c r="F45" s="40">
        <f t="shared" si="14"/>
        <v>41</v>
      </c>
      <c r="G45" s="67">
        <f>$G$44+(F45-$F$44)*($G$49-$G$44)/($F$49-$F$44)</f>
        <v>145.4</v>
      </c>
      <c r="H45" s="42">
        <f t="shared" si="1"/>
        <v>131.55792</v>
      </c>
      <c r="I45" s="42">
        <f t="shared" si="2"/>
        <v>34.3560989338864</v>
      </c>
      <c r="J45" s="42">
        <f t="shared" si="3"/>
        <v>288.96691630985214</v>
      </c>
      <c r="K45" s="43">
        <f t="shared" si="8"/>
        <v>43</v>
      </c>
      <c r="L45" s="62"/>
      <c r="M45" s="62"/>
      <c r="N45" s="44"/>
      <c r="O45" s="44"/>
      <c r="P45" s="47">
        <f t="shared" si="9"/>
        <v>0</v>
      </c>
      <c r="Q45" s="47">
        <f t="shared" si="10"/>
        <v>0</v>
      </c>
      <c r="R45" s="47">
        <f t="shared" si="11"/>
        <v>0</v>
      </c>
      <c r="S45" s="47">
        <f t="shared" si="12"/>
        <v>0</v>
      </c>
      <c r="W45" s="45"/>
      <c r="X45" s="45"/>
      <c r="Y45" s="45"/>
    </row>
    <row r="46" spans="1:25" x14ac:dyDescent="0.25">
      <c r="A46" s="38">
        <v>44</v>
      </c>
      <c r="B46" s="38">
        <f t="shared" si="4"/>
        <v>44</v>
      </c>
      <c r="C46" s="39">
        <f t="shared" si="0"/>
        <v>39.1248</v>
      </c>
      <c r="D46" s="39">
        <f t="shared" si="5"/>
        <v>11.766377220171686</v>
      </c>
      <c r="E46" s="39">
        <f t="shared" si="6"/>
        <v>88.635466991799021</v>
      </c>
      <c r="F46" s="40">
        <f t="shared" si="14"/>
        <v>42</v>
      </c>
      <c r="G46" s="67">
        <f>$G$44+(F46-$F$44)*($G$49-$G$44)/($F$49-$F$44)</f>
        <v>153.80000000000001</v>
      </c>
      <c r="H46" s="42">
        <f t="shared" si="1"/>
        <v>139.15824000000001</v>
      </c>
      <c r="I46" s="42">
        <f t="shared" si="2"/>
        <v>36.104102468715482</v>
      </c>
      <c r="J46" s="42">
        <f t="shared" si="3"/>
        <v>305.24857979967942</v>
      </c>
      <c r="K46" s="43">
        <f t="shared" si="8"/>
        <v>44</v>
      </c>
      <c r="L46" s="62"/>
      <c r="M46" s="62"/>
      <c r="N46" s="44"/>
      <c r="O46" s="44"/>
      <c r="P46" s="47">
        <f t="shared" si="9"/>
        <v>0</v>
      </c>
      <c r="Q46" s="47">
        <f t="shared" si="10"/>
        <v>0</v>
      </c>
      <c r="R46" s="47">
        <f t="shared" si="11"/>
        <v>0</v>
      </c>
      <c r="S46" s="47">
        <f t="shared" si="12"/>
        <v>0</v>
      </c>
      <c r="W46" s="45"/>
      <c r="X46" s="45"/>
      <c r="Y46" s="45"/>
    </row>
    <row r="47" spans="1:25" x14ac:dyDescent="0.25">
      <c r="A47" s="38">
        <v>45</v>
      </c>
      <c r="B47" s="38">
        <f t="shared" si="4"/>
        <v>45</v>
      </c>
      <c r="C47" s="39">
        <f t="shared" si="0"/>
        <v>40.013999999999996</v>
      </c>
      <c r="D47" s="39">
        <f t="shared" si="5"/>
        <v>12.002357532661732</v>
      </c>
      <c r="E47" s="39">
        <f t="shared" si="6"/>
        <v>90.595156036052515</v>
      </c>
      <c r="F47" s="40">
        <f t="shared" si="14"/>
        <v>43</v>
      </c>
      <c r="G47" s="67">
        <f>$G$44+(F47-$F$44)*($G$49-$G$44)/($F$49-$F$44)</f>
        <v>162.19999999999999</v>
      </c>
      <c r="H47" s="42">
        <f t="shared" si="1"/>
        <v>146.75855999999999</v>
      </c>
      <c r="I47" s="42">
        <f t="shared" si="2"/>
        <v>37.841022770456242</v>
      </c>
      <c r="J47" s="42">
        <f t="shared" si="3"/>
        <v>321.51093999187793</v>
      </c>
      <c r="K47" s="43">
        <f t="shared" si="8"/>
        <v>45</v>
      </c>
      <c r="L47" s="59"/>
      <c r="M47" s="59"/>
      <c r="N47" s="59"/>
      <c r="O47" s="59"/>
      <c r="P47" s="47">
        <f t="shared" si="9"/>
        <v>0</v>
      </c>
      <c r="Q47" s="47">
        <f t="shared" si="10"/>
        <v>0</v>
      </c>
      <c r="R47" s="47">
        <f t="shared" si="11"/>
        <v>0</v>
      </c>
      <c r="S47" s="47">
        <f t="shared" si="12"/>
        <v>0</v>
      </c>
      <c r="W47" s="45"/>
      <c r="X47" s="45"/>
      <c r="Y47" s="45"/>
    </row>
    <row r="48" spans="1:25" x14ac:dyDescent="0.25">
      <c r="A48" s="38">
        <v>46</v>
      </c>
      <c r="B48" s="38">
        <f t="shared" si="4"/>
        <v>46</v>
      </c>
      <c r="C48" s="39">
        <f t="shared" si="0"/>
        <v>40.903199999999998</v>
      </c>
      <c r="D48" s="39">
        <f t="shared" si="5"/>
        <v>12.2377281784806</v>
      </c>
      <c r="E48" s="39">
        <f t="shared" si="6"/>
        <v>92.553783244187045</v>
      </c>
      <c r="F48" s="40">
        <f t="shared" si="14"/>
        <v>44</v>
      </c>
      <c r="G48" s="67">
        <f>$G$44+(F48-$F$44)*($G$49-$G$44)/($F$49-$F$44)</f>
        <v>170.6</v>
      </c>
      <c r="H48" s="42">
        <f t="shared" si="1"/>
        <v>154.35888</v>
      </c>
      <c r="I48" s="42">
        <f t="shared" si="2"/>
        <v>39.567499286120309</v>
      </c>
      <c r="J48" s="42">
        <f t="shared" si="3"/>
        <v>337.75511058999291</v>
      </c>
      <c r="K48" s="43">
        <f t="shared" si="8"/>
        <v>46</v>
      </c>
      <c r="L48" s="62"/>
      <c r="M48" s="63"/>
      <c r="N48" s="54"/>
      <c r="O48" s="54"/>
      <c r="P48" s="47">
        <f t="shared" si="9"/>
        <v>0</v>
      </c>
      <c r="Q48" s="47">
        <f t="shared" si="10"/>
        <v>0</v>
      </c>
      <c r="R48" s="47">
        <f t="shared" si="11"/>
        <v>0</v>
      </c>
      <c r="S48" s="47">
        <f t="shared" si="12"/>
        <v>0</v>
      </c>
      <c r="W48" s="45"/>
      <c r="X48" s="45"/>
      <c r="Y48" s="45"/>
    </row>
    <row r="49" spans="1:25" x14ac:dyDescent="0.25">
      <c r="A49" s="38">
        <v>47</v>
      </c>
      <c r="B49" s="38">
        <f t="shared" si="4"/>
        <v>47</v>
      </c>
      <c r="C49" s="39">
        <f t="shared" si="0"/>
        <v>41.792400000000001</v>
      </c>
      <c r="D49" s="39">
        <f t="shared" si="5"/>
        <v>12.472503937619972</v>
      </c>
      <c r="E49" s="39">
        <f t="shared" si="6"/>
        <v>94.511374358021442</v>
      </c>
      <c r="F49" s="40">
        <f t="shared" si="14"/>
        <v>45</v>
      </c>
      <c r="G49" s="67">
        <f>137+21+21</f>
        <v>179</v>
      </c>
      <c r="H49" s="42">
        <f t="shared" si="1"/>
        <v>161.95919999999998</v>
      </c>
      <c r="I49" s="42">
        <f t="shared" si="2"/>
        <v>41.284104935125683</v>
      </c>
      <c r="J49" s="42">
        <f t="shared" si="3"/>
        <v>353.98208942867717</v>
      </c>
      <c r="K49" s="43">
        <f t="shared" si="8"/>
        <v>47</v>
      </c>
      <c r="L49" s="62"/>
      <c r="M49" s="62"/>
      <c r="N49" s="44"/>
      <c r="O49" s="44"/>
      <c r="P49" s="47">
        <f t="shared" si="9"/>
        <v>0</v>
      </c>
      <c r="Q49" s="47">
        <f t="shared" si="10"/>
        <v>0</v>
      </c>
      <c r="R49" s="47">
        <f t="shared" si="11"/>
        <v>0</v>
      </c>
      <c r="S49" s="47">
        <f t="shared" si="12"/>
        <v>0</v>
      </c>
      <c r="W49" s="45"/>
      <c r="X49" s="45"/>
      <c r="Y49" s="45"/>
    </row>
    <row r="50" spans="1:25" x14ac:dyDescent="0.25">
      <c r="A50" s="38">
        <v>48</v>
      </c>
      <c r="B50" s="38">
        <f t="shared" si="4"/>
        <v>48</v>
      </c>
      <c r="C50" s="39">
        <f t="shared" si="0"/>
        <v>42.681600000000003</v>
      </c>
      <c r="D50" s="39">
        <f t="shared" si="5"/>
        <v>12.70669892520443</v>
      </c>
      <c r="E50" s="39">
        <f t="shared" si="6"/>
        <v>96.467953961397711</v>
      </c>
      <c r="F50" s="40">
        <v>45</v>
      </c>
      <c r="G50" s="67">
        <v>137</v>
      </c>
      <c r="H50" s="42">
        <f t="shared" si="1"/>
        <v>123.95759999999999</v>
      </c>
      <c r="I50" s="42">
        <f t="shared" si="2"/>
        <v>32.59629414926458</v>
      </c>
      <c r="J50" s="42">
        <f t="shared" si="3"/>
        <v>272.6646989766358</v>
      </c>
      <c r="K50" s="43">
        <f t="shared" si="8"/>
        <v>48</v>
      </c>
      <c r="L50" s="66"/>
      <c r="M50" s="63"/>
      <c r="N50" s="54"/>
      <c r="O50" s="54"/>
      <c r="P50" s="47"/>
      <c r="Q50" s="47"/>
      <c r="R50" s="47"/>
      <c r="S50" s="47"/>
      <c r="W50" s="45"/>
      <c r="X50" s="45"/>
      <c r="Y50" s="45"/>
    </row>
    <row r="51" spans="1:25" x14ac:dyDescent="0.25">
      <c r="A51" s="38">
        <v>49</v>
      </c>
      <c r="B51" s="38">
        <f t="shared" si="4"/>
        <v>49</v>
      </c>
      <c r="C51" s="39">
        <f t="shared" si="0"/>
        <v>43.570799999999998</v>
      </c>
      <c r="D51" s="39">
        <f t="shared" si="5"/>
        <v>12.940326634618202</v>
      </c>
      <c r="E51" s="39">
        <f t="shared" si="6"/>
        <v>98.423545555293359</v>
      </c>
      <c r="F51" s="40">
        <f t="shared" si="14"/>
        <v>46</v>
      </c>
      <c r="G51" s="68">
        <f>$G$50+(F51-$F$50)*($G$55-$G$50)/($F$55-$F$50)</f>
        <v>145.19999999999999</v>
      </c>
      <c r="H51" s="42">
        <f t="shared" si="1"/>
        <v>131.37696</v>
      </c>
      <c r="I51" s="42">
        <f t="shared" si="2"/>
        <v>34.314338988223334</v>
      </c>
      <c r="J51" s="42">
        <f t="shared" si="3"/>
        <v>288.57901240448899</v>
      </c>
      <c r="K51" s="43">
        <f t="shared" si="8"/>
        <v>49</v>
      </c>
      <c r="L51" s="66"/>
      <c r="M51" s="62"/>
      <c r="N51" s="44"/>
      <c r="O51" s="44"/>
      <c r="P51" s="47"/>
      <c r="Q51" s="47"/>
      <c r="R51" s="47"/>
      <c r="S51" s="47"/>
      <c r="W51" s="45"/>
      <c r="X51" s="45"/>
      <c r="Y51" s="45"/>
    </row>
    <row r="52" spans="1:25" x14ac:dyDescent="0.25">
      <c r="A52" s="38">
        <v>50</v>
      </c>
      <c r="B52" s="38">
        <f t="shared" si="4"/>
        <v>50</v>
      </c>
      <c r="C52" s="39">
        <f t="shared" si="0"/>
        <v>44.459999999999994</v>
      </c>
      <c r="D52" s="39">
        <f t="shared" si="5"/>
        <v>13.173399977011854</v>
      </c>
      <c r="E52" s="39">
        <f t="shared" si="6"/>
        <v>100.37817162662895</v>
      </c>
      <c r="F52" s="40">
        <f t="shared" si="14"/>
        <v>47</v>
      </c>
      <c r="G52" s="68">
        <f>$G$50+(F52-$F$50)*($G$55-$G$50)/($F$55-$F$50)</f>
        <v>153.4</v>
      </c>
      <c r="H52" s="42">
        <f t="shared" si="1"/>
        <v>138.79632000000001</v>
      </c>
      <c r="I52" s="42">
        <f t="shared" si="2"/>
        <v>36.021120886354588</v>
      </c>
      <c r="J52" s="42">
        <f t="shared" si="3"/>
        <v>304.47370954373423</v>
      </c>
      <c r="K52" s="43">
        <f t="shared" si="8"/>
        <v>50</v>
      </c>
      <c r="L52" s="62"/>
      <c r="M52" s="62"/>
      <c r="N52" s="44"/>
      <c r="O52" s="44"/>
      <c r="P52" s="47"/>
      <c r="Q52" s="47"/>
      <c r="R52" s="47"/>
      <c r="S52" s="47"/>
      <c r="W52" s="45"/>
      <c r="X52" s="45"/>
      <c r="Y52" s="45"/>
    </row>
    <row r="53" spans="1:25" x14ac:dyDescent="0.25">
      <c r="A53" s="38">
        <v>51</v>
      </c>
      <c r="B53" s="38">
        <f t="shared" si="4"/>
        <v>51</v>
      </c>
      <c r="C53" s="39">
        <f t="shared" si="0"/>
        <v>45.349199999999996</v>
      </c>
      <c r="D53" s="39">
        <f t="shared" si="5"/>
        <v>13.405931317559235</v>
      </c>
      <c r="E53" s="39">
        <f t="shared" si="6"/>
        <v>102.33185371141566</v>
      </c>
      <c r="F53" s="40">
        <f t="shared" si="14"/>
        <v>48</v>
      </c>
      <c r="G53" s="68">
        <f>$G$50+(F53-$F$50)*($G$55-$G$50)/($F$55-$F$50)</f>
        <v>161.6</v>
      </c>
      <c r="H53" s="42">
        <f t="shared" si="1"/>
        <v>146.21567999999999</v>
      </c>
      <c r="I53" s="42">
        <f t="shared" si="2"/>
        <v>37.717310552893402</v>
      </c>
      <c r="J53" s="42">
        <f t="shared" si="3"/>
        <v>320.34995854628932</v>
      </c>
      <c r="K53" s="43">
        <f t="shared" si="8"/>
        <v>51</v>
      </c>
      <c r="L53" s="62"/>
      <c r="M53" s="62"/>
      <c r="N53" s="44"/>
      <c r="O53" s="44"/>
      <c r="P53" s="47"/>
      <c r="Q53" s="47"/>
      <c r="R53" s="47"/>
      <c r="S53" s="47"/>
      <c r="W53" s="45"/>
      <c r="X53" s="45"/>
      <c r="Y53" s="45"/>
    </row>
    <row r="54" spans="1:25" x14ac:dyDescent="0.25">
      <c r="A54" s="38">
        <v>52</v>
      </c>
      <c r="B54" s="38">
        <f t="shared" si="4"/>
        <v>52</v>
      </c>
      <c r="C54" s="39">
        <f t="shared" si="0"/>
        <v>46.238399999999999</v>
      </c>
      <c r="D54" s="39">
        <f t="shared" si="5"/>
        <v>13.637932508790355</v>
      </c>
      <c r="E54" s="39">
        <f t="shared" si="6"/>
        <v>104.28461245280987</v>
      </c>
      <c r="F54" s="40">
        <f t="shared" si="14"/>
        <v>49</v>
      </c>
      <c r="G54" s="68">
        <f>$G$50+(F54-$F$50)*($G$55-$G$50)/($F$55-$F$50)</f>
        <v>169.8</v>
      </c>
      <c r="H54" s="42">
        <f t="shared" si="1"/>
        <v>153.63504</v>
      </c>
      <c r="I54" s="42">
        <f t="shared" si="2"/>
        <v>39.403506785222667</v>
      </c>
      <c r="J54" s="42">
        <f t="shared" si="3"/>
        <v>336.20880231759617</v>
      </c>
      <c r="K54" s="43">
        <f t="shared" si="8"/>
        <v>52</v>
      </c>
      <c r="L54" s="59"/>
      <c r="M54" s="59"/>
      <c r="N54" s="59"/>
      <c r="O54" s="59"/>
      <c r="P54" s="47"/>
      <c r="Q54" s="47"/>
      <c r="R54" s="47"/>
      <c r="S54" s="47"/>
      <c r="W54" s="45"/>
      <c r="X54" s="45"/>
      <c r="Y54" s="45"/>
    </row>
    <row r="55" spans="1:25" x14ac:dyDescent="0.25">
      <c r="A55" s="38">
        <v>53</v>
      </c>
      <c r="B55" s="38">
        <f t="shared" si="4"/>
        <v>53</v>
      </c>
      <c r="C55" s="39">
        <f t="shared" si="0"/>
        <v>47.127599999999994</v>
      </c>
      <c r="D55" s="39">
        <f t="shared" si="5"/>
        <v>13.869414921287742</v>
      </c>
      <c r="E55" s="39">
        <f t="shared" si="6"/>
        <v>106.23646765457613</v>
      </c>
      <c r="F55" s="40">
        <f t="shared" si="14"/>
        <v>50</v>
      </c>
      <c r="G55" s="68">
        <f>157+21</f>
        <v>178</v>
      </c>
      <c r="H55" s="42">
        <f t="shared" si="1"/>
        <v>161.05439999999999</v>
      </c>
      <c r="I55" s="42">
        <f t="shared" si="2"/>
        <v>41.080247278685491</v>
      </c>
      <c r="J55" s="42">
        <f t="shared" si="3"/>
        <v>352.05117734371055</v>
      </c>
      <c r="K55" s="43">
        <f t="shared" si="8"/>
        <v>53</v>
      </c>
      <c r="L55" s="62"/>
      <c r="M55" s="63"/>
      <c r="N55" s="54"/>
      <c r="O55" s="54"/>
      <c r="P55" s="47"/>
      <c r="Q55" s="47"/>
      <c r="R55" s="47"/>
      <c r="S55" s="47"/>
      <c r="W55" s="45"/>
      <c r="X55" s="45"/>
      <c r="Y55" s="45"/>
    </row>
    <row r="56" spans="1:25" x14ac:dyDescent="0.25">
      <c r="A56" s="38">
        <v>54</v>
      </c>
      <c r="B56" s="38">
        <f t="shared" si="4"/>
        <v>54</v>
      </c>
      <c r="C56" s="39">
        <f t="shared" si="0"/>
        <v>48.016799999999996</v>
      </c>
      <c r="D56" s="39">
        <f t="shared" si="5"/>
        <v>14.10038947200055</v>
      </c>
      <c r="E56" s="39">
        <f t="shared" si="6"/>
        <v>108.18743833040095</v>
      </c>
      <c r="F56" s="40">
        <f t="shared" si="14"/>
        <v>51</v>
      </c>
      <c r="G56" s="68">
        <f>$G$55+(F56-$F$55)*($G$60-$G$55)/($F$60-$F$55)</f>
        <v>186</v>
      </c>
      <c r="H56" s="42">
        <f t="shared" si="1"/>
        <v>168.2928</v>
      </c>
      <c r="I56" s="42">
        <f t="shared" si="2"/>
        <v>42.707443263135104</v>
      </c>
      <c r="J56" s="42">
        <f t="shared" si="3"/>
        <v>367.49209034996028</v>
      </c>
      <c r="K56" s="43">
        <f t="shared" si="8"/>
        <v>54</v>
      </c>
      <c r="L56" s="44"/>
      <c r="M56" s="54"/>
      <c r="N56" s="54"/>
      <c r="O56" s="54"/>
      <c r="P56" s="47"/>
      <c r="Q56" s="47"/>
      <c r="R56" s="47"/>
      <c r="S56" s="47"/>
      <c r="W56" s="45"/>
      <c r="X56" s="45"/>
      <c r="Y56" s="45"/>
    </row>
    <row r="57" spans="1:25" x14ac:dyDescent="0.25">
      <c r="A57" s="38">
        <v>55</v>
      </c>
      <c r="B57" s="38">
        <f t="shared" si="4"/>
        <v>55</v>
      </c>
      <c r="C57" s="39">
        <f t="shared" si="0"/>
        <v>48.905999999999999</v>
      </c>
      <c r="D57" s="39">
        <f t="shared" si="5"/>
        <v>14.330866650402026</v>
      </c>
      <c r="E57" s="39">
        <f t="shared" si="6"/>
        <v>110.13754274945018</v>
      </c>
      <c r="F57" s="40">
        <f t="shared" si="14"/>
        <v>52</v>
      </c>
      <c r="G57" s="68">
        <f>$G$55+(F57-$F$55)*($G$60-$G$55)/($F$60-$F$55)</f>
        <v>194</v>
      </c>
      <c r="H57" s="42">
        <f t="shared" si="1"/>
        <v>175.53119999999998</v>
      </c>
      <c r="I57" s="42">
        <f t="shared" si="2"/>
        <v>44.326510481422488</v>
      </c>
      <c r="J57" s="42">
        <f t="shared" si="3"/>
        <v>382.9188457551441</v>
      </c>
      <c r="K57" s="43">
        <f t="shared" si="8"/>
        <v>55</v>
      </c>
      <c r="L57" s="44"/>
      <c r="M57" s="44"/>
      <c r="N57" s="44"/>
      <c r="O57" s="44"/>
      <c r="P57" s="47"/>
      <c r="Q57" s="47"/>
      <c r="R57" s="47"/>
      <c r="S57" s="47"/>
      <c r="W57" s="45"/>
      <c r="X57" s="45"/>
      <c r="Y57" s="45"/>
    </row>
    <row r="58" spans="1:25" x14ac:dyDescent="0.25">
      <c r="A58" s="38">
        <v>56</v>
      </c>
      <c r="B58" s="38">
        <f t="shared" si="4"/>
        <v>56</v>
      </c>
      <c r="C58" s="39">
        <f t="shared" si="0"/>
        <v>49.795200000000001</v>
      </c>
      <c r="D58" s="39">
        <f t="shared" si="5"/>
        <v>14.560856542690781</v>
      </c>
      <c r="E58" s="39">
        <f t="shared" si="6"/>
        <v>112.08679847851977</v>
      </c>
      <c r="F58" s="40">
        <f t="shared" si="14"/>
        <v>53</v>
      </c>
      <c r="G58" s="68">
        <f>$G$55+(F58-$F$55)*($G$60-$G$55)/($F$60-$F$55)</f>
        <v>202</v>
      </c>
      <c r="H58" s="42">
        <f t="shared" si="1"/>
        <v>182.7696</v>
      </c>
      <c r="I58" s="42">
        <f t="shared" si="2"/>
        <v>45.937822477650357</v>
      </c>
      <c r="J58" s="42">
        <f t="shared" si="3"/>
        <v>398.33209414857441</v>
      </c>
      <c r="K58" s="43">
        <f t="shared" si="8"/>
        <v>56</v>
      </c>
      <c r="L58" s="61"/>
      <c r="M58" s="44"/>
      <c r="N58" s="44"/>
      <c r="O58" s="44"/>
      <c r="P58" s="47"/>
      <c r="Q58" s="47"/>
      <c r="R58" s="47"/>
      <c r="S58" s="47"/>
      <c r="T58" s="45"/>
      <c r="U58" s="45"/>
      <c r="V58" s="45"/>
      <c r="W58" s="45"/>
      <c r="X58" s="45"/>
      <c r="Y58" s="45"/>
    </row>
    <row r="59" spans="1:25" x14ac:dyDescent="0.25">
      <c r="A59" s="38">
        <v>57</v>
      </c>
      <c r="B59" s="38">
        <f t="shared" si="4"/>
        <v>57</v>
      </c>
      <c r="C59" s="39">
        <f t="shared" si="0"/>
        <v>50.684399999999997</v>
      </c>
      <c r="D59" s="39">
        <f t="shared" si="5"/>
        <v>14.790368854214469</v>
      </c>
      <c r="E59" s="39">
        <f t="shared" si="6"/>
        <v>114.03522242109018</v>
      </c>
      <c r="F59" s="40">
        <f t="shared" si="14"/>
        <v>54</v>
      </c>
      <c r="G59" s="68">
        <f>$G$55+(F59-$F$55)*($G$60-$G$55)/($F$60-$F$55)</f>
        <v>210</v>
      </c>
      <c r="H59" s="42">
        <f t="shared" si="1"/>
        <v>190.00800000000001</v>
      </c>
      <c r="I59" s="42">
        <f t="shared" si="2"/>
        <v>47.541721533308163</v>
      </c>
      <c r="J59" s="42">
        <f t="shared" si="3"/>
        <v>413.73243167051174</v>
      </c>
      <c r="K59" s="43">
        <f t="shared" si="8"/>
        <v>57</v>
      </c>
      <c r="L59" s="44"/>
      <c r="M59" s="44"/>
      <c r="N59" s="44"/>
      <c r="O59" s="44"/>
      <c r="P59" s="47"/>
      <c r="Q59" s="47"/>
      <c r="R59" s="47"/>
      <c r="S59" s="47"/>
      <c r="T59" s="45"/>
      <c r="U59" s="45"/>
      <c r="V59" s="45"/>
      <c r="W59" s="45"/>
      <c r="X59" s="45"/>
      <c r="Y59" s="45"/>
    </row>
    <row r="60" spans="1:25" x14ac:dyDescent="0.25">
      <c r="A60" s="38">
        <v>58</v>
      </c>
      <c r="B60" s="38">
        <f t="shared" si="4"/>
        <v>58</v>
      </c>
      <c r="C60" s="39">
        <f t="shared" si="0"/>
        <v>51.573599999999992</v>
      </c>
      <c r="D60" s="39">
        <f t="shared" si="5"/>
        <v>15.019412930275323</v>
      </c>
      <c r="E60" s="39">
        <f t="shared" si="6"/>
        <v>115.98283085356282</v>
      </c>
      <c r="F60" s="40">
        <f t="shared" si="14"/>
        <v>55</v>
      </c>
      <c r="G60" s="68">
        <f>176+21+21</f>
        <v>218</v>
      </c>
      <c r="H60" s="42">
        <f t="shared" si="1"/>
        <v>197.24639999999997</v>
      </c>
      <c r="I60" s="42">
        <f t="shared" si="2"/>
        <v>49.138522374247202</v>
      </c>
      <c r="J60" s="42">
        <f t="shared" si="3"/>
        <v>429.1204064684805</v>
      </c>
      <c r="K60" s="43">
        <f t="shared" si="8"/>
        <v>58</v>
      </c>
      <c r="L60" s="44"/>
      <c r="M60" s="44"/>
      <c r="N60" s="44"/>
      <c r="O60" s="44"/>
      <c r="P60" s="47"/>
      <c r="Q60" s="47"/>
      <c r="R60" s="47"/>
      <c r="S60" s="47"/>
      <c r="T60" s="45"/>
      <c r="U60" s="45"/>
      <c r="V60" s="45"/>
      <c r="W60" s="45"/>
      <c r="X60" s="45"/>
      <c r="Y60" s="45"/>
    </row>
    <row r="61" spans="1:25" x14ac:dyDescent="0.25">
      <c r="A61" s="38">
        <v>59</v>
      </c>
      <c r="B61" s="38">
        <f t="shared" si="4"/>
        <v>59</v>
      </c>
      <c r="C61" s="39">
        <f t="shared" si="0"/>
        <v>52.462799999999994</v>
      </c>
      <c r="D61" s="39">
        <f t="shared" si="5"/>
        <v>15.247997775460169</v>
      </c>
      <c r="E61" s="39">
        <f t="shared" si="6"/>
        <v>117.92963945892645</v>
      </c>
      <c r="F61" s="40">
        <v>55</v>
      </c>
      <c r="G61" s="68">
        <v>176</v>
      </c>
      <c r="H61" s="42">
        <f t="shared" si="1"/>
        <v>159.2448</v>
      </c>
      <c r="I61" s="42">
        <f t="shared" si="2"/>
        <v>40.672131063901752</v>
      </c>
      <c r="J61" s="42">
        <f t="shared" si="3"/>
        <v>348.18865493629556</v>
      </c>
      <c r="K61" s="43">
        <f t="shared" si="8"/>
        <v>59</v>
      </c>
      <c r="L61" s="59"/>
      <c r="M61" s="59"/>
      <c r="N61" s="59"/>
      <c r="O61" s="59"/>
      <c r="P61" s="47"/>
      <c r="Q61" s="47"/>
      <c r="R61" s="47"/>
      <c r="S61" s="47"/>
      <c r="T61" s="45"/>
      <c r="U61" s="45"/>
      <c r="V61" s="45"/>
      <c r="W61" s="45"/>
      <c r="X61" s="45"/>
      <c r="Y61" s="45"/>
    </row>
    <row r="62" spans="1:25" x14ac:dyDescent="0.25">
      <c r="A62" s="38">
        <v>60</v>
      </c>
      <c r="B62" s="38">
        <f t="shared" si="4"/>
        <v>60</v>
      </c>
      <c r="C62" s="39">
        <f t="shared" si="0"/>
        <v>53.351999999999997</v>
      </c>
      <c r="D62" s="39">
        <f t="shared" si="5"/>
        <v>15.476132071622843</v>
      </c>
      <c r="E62" s="39">
        <f t="shared" si="6"/>
        <v>119.87566335807644</v>
      </c>
      <c r="F62" s="40">
        <f t="shared" si="14"/>
        <v>56</v>
      </c>
      <c r="G62" s="68">
        <f>$G$61+(F62-$F$61)*($G$66-$G$61)/($F$66-$F$61)</f>
        <v>183.6</v>
      </c>
      <c r="H62" s="42">
        <f t="shared" si="1"/>
        <v>166.12127999999998</v>
      </c>
      <c r="I62" s="42">
        <f t="shared" si="2"/>
        <v>42.220155874487318</v>
      </c>
      <c r="J62" s="42">
        <f t="shared" si="3"/>
        <v>362.8613341480654</v>
      </c>
      <c r="K62" s="43">
        <f t="shared" si="8"/>
        <v>60</v>
      </c>
      <c r="L62" s="59"/>
      <c r="M62" s="65"/>
      <c r="N62" s="65"/>
      <c r="O62" s="65"/>
      <c r="P62" s="47"/>
      <c r="Q62" s="47"/>
      <c r="R62" s="47"/>
      <c r="S62" s="47"/>
      <c r="T62" s="45"/>
      <c r="U62" s="45"/>
      <c r="V62" s="45"/>
    </row>
    <row r="63" spans="1:25" x14ac:dyDescent="0.25">
      <c r="A63" s="38">
        <v>61</v>
      </c>
      <c r="B63" s="38">
        <f t="shared" si="4"/>
        <v>61</v>
      </c>
      <c r="C63" s="39">
        <f t="shared" si="0"/>
        <v>54.241199999999999</v>
      </c>
      <c r="D63" s="39">
        <f t="shared" si="5"/>
        <v>15.703824194633755</v>
      </c>
      <c r="E63" s="39">
        <f t="shared" si="6"/>
        <v>121.82091713898713</v>
      </c>
      <c r="F63" s="40">
        <f t="shared" si="14"/>
        <v>57</v>
      </c>
      <c r="G63" s="68">
        <f>$G$61+(F63-$F$61)*($G$66-$G$61)/($F$66-$F$61)</f>
        <v>191.2</v>
      </c>
      <c r="H63" s="42">
        <f t="shared" si="1"/>
        <v>172.99775999999997</v>
      </c>
      <c r="I63" s="42">
        <f t="shared" si="2"/>
        <v>43.760737531919609</v>
      </c>
      <c r="J63" s="42">
        <f t="shared" si="3"/>
        <v>377.52104986809326</v>
      </c>
      <c r="K63" s="43">
        <f t="shared" si="8"/>
        <v>61</v>
      </c>
      <c r="L63" s="59"/>
      <c r="M63" s="59"/>
      <c r="N63" s="59"/>
      <c r="O63" s="59"/>
      <c r="P63" s="47"/>
      <c r="Q63" s="47"/>
      <c r="R63" s="47"/>
      <c r="S63" s="47"/>
      <c r="T63" s="45"/>
      <c r="U63" s="45"/>
      <c r="V63" s="45"/>
    </row>
    <row r="64" spans="1:25" x14ac:dyDescent="0.25">
      <c r="A64" s="38">
        <v>62</v>
      </c>
      <c r="B64" s="38">
        <f t="shared" si="4"/>
        <v>62</v>
      </c>
      <c r="C64" s="39">
        <f t="shared" si="0"/>
        <v>55.130399999999995</v>
      </c>
      <c r="D64" s="39">
        <f t="shared" si="5"/>
        <v>15.931082230000035</v>
      </c>
      <c r="E64" s="39">
        <f t="shared" si="6"/>
        <v>123.7654148839167</v>
      </c>
      <c r="F64" s="40">
        <f t="shared" si="14"/>
        <v>58</v>
      </c>
      <c r="G64" s="68">
        <f>$G$61+(F64-$F$61)*($G$66-$G$61)/($F$66-$F$61)</f>
        <v>198.8</v>
      </c>
      <c r="H64" s="42">
        <f t="shared" si="1"/>
        <v>179.87424000000001</v>
      </c>
      <c r="I64" s="42">
        <f t="shared" si="2"/>
        <v>45.294205745553846</v>
      </c>
      <c r="J64" s="42">
        <f t="shared" si="3"/>
        <v>392.16837634017293</v>
      </c>
      <c r="K64" s="43">
        <f t="shared" si="8"/>
        <v>62</v>
      </c>
      <c r="L64" s="59"/>
      <c r="M64" s="59"/>
      <c r="N64" s="59"/>
      <c r="O64" s="59"/>
      <c r="P64" s="47"/>
      <c r="Q64" s="47"/>
      <c r="R64" s="47"/>
      <c r="S64" s="47"/>
    </row>
    <row r="65" spans="1:19" x14ac:dyDescent="0.25">
      <c r="A65" s="38">
        <v>63</v>
      </c>
      <c r="B65" s="38">
        <f t="shared" si="4"/>
        <v>63</v>
      </c>
      <c r="C65" s="39">
        <f t="shared" si="0"/>
        <v>56.019599999999997</v>
      </c>
      <c r="D65" s="39">
        <f t="shared" si="5"/>
        <v>16.15791398744928</v>
      </c>
      <c r="E65" s="39">
        <f t="shared" si="6"/>
        <v>125.70917019480748</v>
      </c>
      <c r="F65" s="40">
        <f t="shared" si="14"/>
        <v>59</v>
      </c>
      <c r="G65" s="68">
        <f>$G$61+(F65-$F$61)*($G$66-$G$61)/($F$66-$F$61)</f>
        <v>206.4</v>
      </c>
      <c r="H65" s="42">
        <f t="shared" si="1"/>
        <v>186.75072</v>
      </c>
      <c r="I65" s="42">
        <f t="shared" si="2"/>
        <v>46.820863587839391</v>
      </c>
      <c r="J65" s="42">
        <f t="shared" si="3"/>
        <v>406.80384141548689</v>
      </c>
      <c r="K65" s="43">
        <f t="shared" si="8"/>
        <v>63</v>
      </c>
      <c r="L65" s="59"/>
      <c r="M65" s="59"/>
      <c r="N65" s="59"/>
      <c r="O65" s="59"/>
      <c r="P65" s="47"/>
      <c r="Q65" s="47"/>
      <c r="R65" s="47"/>
      <c r="S65" s="47"/>
    </row>
    <row r="66" spans="1:19" x14ac:dyDescent="0.25">
      <c r="A66" s="38">
        <v>64</v>
      </c>
      <c r="B66" s="38">
        <f t="shared" si="4"/>
        <v>64</v>
      </c>
      <c r="C66" s="39">
        <f t="shared" si="0"/>
        <v>56.908799999999999</v>
      </c>
      <c r="D66" s="39">
        <f t="shared" si="5"/>
        <v>16.384327014561205</v>
      </c>
      <c r="E66" s="39">
        <f t="shared" si="6"/>
        <v>127.65219621702742</v>
      </c>
      <c r="F66" s="40">
        <f t="shared" si="14"/>
        <v>60</v>
      </c>
      <c r="G66" s="68">
        <f>193+21</f>
        <v>214</v>
      </c>
      <c r="H66" s="42">
        <f t="shared" si="1"/>
        <v>193.62720000000002</v>
      </c>
      <c r="I66" s="42">
        <f t="shared" si="2"/>
        <v>48.340990547231236</v>
      </c>
      <c r="J66" s="42">
        <f t="shared" si="3"/>
        <v>421.42793186976104</v>
      </c>
      <c r="K66" s="43">
        <f t="shared" si="8"/>
        <v>64</v>
      </c>
      <c r="L66" s="64"/>
      <c r="M66" s="59"/>
      <c r="N66" s="59"/>
      <c r="O66" s="59"/>
      <c r="P66" s="47"/>
      <c r="Q66" s="47"/>
      <c r="R66" s="47"/>
      <c r="S66" s="47"/>
    </row>
    <row r="67" spans="1:19" x14ac:dyDescent="0.25">
      <c r="A67" s="38">
        <v>65</v>
      </c>
      <c r="B67" s="38">
        <f t="shared" si="4"/>
        <v>65</v>
      </c>
      <c r="C67" s="39">
        <f t="shared" ref="C67:C130" si="15">B67*$Y$1*1.56</f>
        <v>57.797999999999995</v>
      </c>
      <c r="D67" s="39">
        <f t="shared" si="5"/>
        <v>16.610328609522991</v>
      </c>
      <c r="E67" s="39">
        <f t="shared" si="6"/>
        <v>129.59450566158586</v>
      </c>
      <c r="F67" s="40">
        <f t="shared" si="14"/>
        <v>61</v>
      </c>
      <c r="G67" s="68">
        <f>$G$66+(F67-$F$66)*($G$71-$G$66)/($F$71-$F$66)</f>
        <v>221.2</v>
      </c>
      <c r="H67" s="42">
        <f t="shared" ref="H67:H130" si="16">G67*1.56*$W$1</f>
        <v>200.14175999999998</v>
      </c>
      <c r="I67" s="42">
        <f t="shared" ref="I67:I130" si="17">EXP(-1.0587+0.8836*LN(H67)+0.284)</f>
        <v>49.775320997880847</v>
      </c>
      <c r="J67" s="42">
        <f t="shared" ref="J67:J130" si="18">(H67+I67)*0.475*44/12</f>
        <v>435.27224940464242</v>
      </c>
      <c r="K67" s="43">
        <f t="shared" si="8"/>
        <v>65</v>
      </c>
      <c r="L67" s="59"/>
      <c r="M67" s="59"/>
      <c r="N67" s="59"/>
      <c r="O67" s="59"/>
      <c r="P67" s="47"/>
      <c r="Q67" s="47"/>
      <c r="R67" s="47"/>
      <c r="S67" s="47"/>
    </row>
    <row r="68" spans="1:19" x14ac:dyDescent="0.25">
      <c r="A68" s="38">
        <v>66</v>
      </c>
      <c r="B68" s="38">
        <f t="shared" ref="B68:B131" si="19">B67+1</f>
        <v>66</v>
      </c>
      <c r="C68" s="39">
        <f t="shared" si="15"/>
        <v>58.687199999999997</v>
      </c>
      <c r="D68" s="39">
        <f t="shared" ref="D68:D131" si="20">EXP(-1.0587+0.8836*LN(C68)+0.284)</f>
        <v>16.835925833077539</v>
      </c>
      <c r="E68" s="39">
        <f t="shared" ref="E68:E131" si="21">(C68+D68)*0.475*44/12</f>
        <v>131.53611082594338</v>
      </c>
      <c r="F68" s="40">
        <f t="shared" si="14"/>
        <v>62</v>
      </c>
      <c r="G68" s="68">
        <f>$G$66+(F68-$F$66)*($G$71-$G$66)/($F$71-$F$66)</f>
        <v>228.4</v>
      </c>
      <c r="H68" s="42">
        <f t="shared" si="16"/>
        <v>206.65631999999999</v>
      </c>
      <c r="I68" s="42">
        <f t="shared" si="17"/>
        <v>51.20422634371338</v>
      </c>
      <c r="J68" s="42">
        <f t="shared" si="18"/>
        <v>449.10711821530077</v>
      </c>
      <c r="K68" s="43">
        <f t="shared" ref="K68:K131" si="22">K67+1</f>
        <v>66</v>
      </c>
      <c r="L68" s="59"/>
      <c r="M68" s="59"/>
      <c r="N68" s="59"/>
      <c r="O68" s="59"/>
      <c r="P68" s="47"/>
      <c r="Q68" s="47"/>
      <c r="R68" s="47"/>
      <c r="S68" s="47"/>
    </row>
    <row r="69" spans="1:19" x14ac:dyDescent="0.25">
      <c r="A69" s="38">
        <v>67</v>
      </c>
      <c r="B69" s="38">
        <f t="shared" si="19"/>
        <v>67</v>
      </c>
      <c r="C69" s="39">
        <f t="shared" si="15"/>
        <v>59.5764</v>
      </c>
      <c r="D69" s="39">
        <f t="shared" si="20"/>
        <v>17.06112551972695</v>
      </c>
      <c r="E69" s="39">
        <f t="shared" si="21"/>
        <v>133.47702361352444</v>
      </c>
      <c r="F69" s="40">
        <f t="shared" si="14"/>
        <v>63</v>
      </c>
      <c r="G69" s="68">
        <f>$G$66+(F69-$F$66)*($G$71-$G$66)/($F$71-$F$66)</f>
        <v>235.6</v>
      </c>
      <c r="H69" s="42">
        <f t="shared" si="16"/>
        <v>213.17087999999998</v>
      </c>
      <c r="I69" s="42">
        <f t="shared" si="17"/>
        <v>52.627897224631596</v>
      </c>
      <c r="J69" s="42">
        <f>(H69+I69)*0.475*44/12</f>
        <v>462.93287033289994</v>
      </c>
      <c r="K69" s="43">
        <f t="shared" si="22"/>
        <v>67</v>
      </c>
      <c r="L69" s="59"/>
      <c r="M69" s="59"/>
      <c r="N69" s="59"/>
      <c r="O69" s="59"/>
      <c r="P69" s="47"/>
      <c r="Q69" s="47"/>
      <c r="R69" s="47"/>
      <c r="S69" s="47"/>
    </row>
    <row r="70" spans="1:19" x14ac:dyDescent="0.25">
      <c r="A70" s="38">
        <v>68</v>
      </c>
      <c r="B70" s="38">
        <f t="shared" si="19"/>
        <v>68</v>
      </c>
      <c r="C70" s="39">
        <f t="shared" si="15"/>
        <v>60.465600000000002</v>
      </c>
      <c r="D70" s="39">
        <f t="shared" si="20"/>
        <v>17.28593428824821</v>
      </c>
      <c r="E70" s="39">
        <f t="shared" si="21"/>
        <v>135.41725555203229</v>
      </c>
      <c r="F70" s="40">
        <f t="shared" si="14"/>
        <v>64</v>
      </c>
      <c r="G70" s="68">
        <f>$G$66+(F70-$F$66)*($G$71-$G$66)/($F$71-$F$66)</f>
        <v>242.8</v>
      </c>
      <c r="H70" s="42">
        <f t="shared" si="16"/>
        <v>219.68544</v>
      </c>
      <c r="I70" s="42">
        <f t="shared" si="17"/>
        <v>54.046511966469559</v>
      </c>
      <c r="J70" s="42">
        <f t="shared" si="18"/>
        <v>476.74981634160116</v>
      </c>
      <c r="K70" s="43">
        <f t="shared" si="22"/>
        <v>68</v>
      </c>
      <c r="L70" s="59"/>
      <c r="M70" s="59"/>
      <c r="N70" s="59"/>
      <c r="O70" s="59"/>
      <c r="P70" s="47"/>
      <c r="Q70" s="47"/>
      <c r="R70" s="47"/>
      <c r="S70" s="47"/>
    </row>
    <row r="71" spans="1:19" x14ac:dyDescent="0.25">
      <c r="A71" s="38">
        <v>69</v>
      </c>
      <c r="B71" s="38">
        <f t="shared" si="19"/>
        <v>69</v>
      </c>
      <c r="C71" s="39">
        <f t="shared" si="15"/>
        <v>61.354799999999997</v>
      </c>
      <c r="D71" s="39">
        <f t="shared" si="20"/>
        <v>17.510358551572615</v>
      </c>
      <c r="E71" s="39">
        <f t="shared" si="21"/>
        <v>137.35681781065566</v>
      </c>
      <c r="F71" s="40">
        <f t="shared" si="14"/>
        <v>65</v>
      </c>
      <c r="G71" s="67">
        <f>208+21+21</f>
        <v>250</v>
      </c>
      <c r="H71" s="42">
        <f t="shared" si="16"/>
        <v>226.2</v>
      </c>
      <c r="I71" s="42">
        <f t="shared" si="17"/>
        <v>55.460237717698156</v>
      </c>
      <c r="J71" s="42">
        <f t="shared" si="18"/>
        <v>490.55824735832425</v>
      </c>
      <c r="K71" s="43">
        <f t="shared" si="22"/>
        <v>69</v>
      </c>
      <c r="L71" s="59"/>
      <c r="M71" s="59"/>
      <c r="N71" s="59"/>
      <c r="O71" s="59"/>
      <c r="P71" s="47"/>
      <c r="Q71" s="47"/>
      <c r="R71" s="47"/>
      <c r="S71" s="47"/>
    </row>
    <row r="72" spans="1:19" x14ac:dyDescent="0.25">
      <c r="A72" s="38">
        <v>70</v>
      </c>
      <c r="B72" s="38">
        <f t="shared" si="19"/>
        <v>70</v>
      </c>
      <c r="C72" s="39">
        <f t="shared" si="15"/>
        <v>62.244</v>
      </c>
      <c r="D72" s="39">
        <f t="shared" si="20"/>
        <v>17.734404526076432</v>
      </c>
      <c r="E72" s="39">
        <f t="shared" si="21"/>
        <v>139.29572121624977</v>
      </c>
      <c r="F72" s="40">
        <v>65</v>
      </c>
      <c r="G72" s="67">
        <v>208</v>
      </c>
      <c r="H72" s="42">
        <f t="shared" si="16"/>
        <v>188.19839999999999</v>
      </c>
      <c r="I72" s="42">
        <f t="shared" si="17"/>
        <v>47.141424081428013</v>
      </c>
      <c r="J72" s="42">
        <f t="shared" si="18"/>
        <v>409.88352694182043</v>
      </c>
      <c r="K72" s="43">
        <f t="shared" si="22"/>
        <v>70</v>
      </c>
      <c r="L72" s="64"/>
      <c r="M72" s="59"/>
      <c r="N72" s="59"/>
      <c r="O72" s="59"/>
      <c r="P72" s="47"/>
      <c r="Q72" s="47"/>
      <c r="R72" s="47"/>
      <c r="S72" s="47"/>
    </row>
    <row r="73" spans="1:19" x14ac:dyDescent="0.25">
      <c r="A73" s="38">
        <v>71</v>
      </c>
      <c r="B73" s="38">
        <f t="shared" si="19"/>
        <v>71</v>
      </c>
      <c r="C73" s="39">
        <f t="shared" si="15"/>
        <v>63.133200000000002</v>
      </c>
      <c r="D73" s="39">
        <f t="shared" si="20"/>
        <v>17.958078240325325</v>
      </c>
      <c r="E73" s="39">
        <f t="shared" si="21"/>
        <v>141.23397626856661</v>
      </c>
      <c r="F73" s="40">
        <f t="shared" si="14"/>
        <v>66</v>
      </c>
      <c r="G73" s="67">
        <f>$G$72+(F73-$F$72)*($G$77-$G$72)/($F$77-$F$72)</f>
        <v>214.8</v>
      </c>
      <c r="H73" s="42">
        <f t="shared" si="16"/>
        <v>194.35104000000001</v>
      </c>
      <c r="I73" s="42">
        <f t="shared" si="17"/>
        <v>48.500634729810159</v>
      </c>
      <c r="J73" s="42">
        <f t="shared" si="18"/>
        <v>422.96666682108599</v>
      </c>
      <c r="K73" s="43">
        <f t="shared" si="22"/>
        <v>71</v>
      </c>
      <c r="L73" s="59"/>
      <c r="M73" s="49"/>
      <c r="N73" s="49"/>
      <c r="O73" s="49"/>
      <c r="P73" s="49"/>
      <c r="Q73" s="49"/>
      <c r="R73" s="49"/>
      <c r="S73" s="49"/>
    </row>
    <row r="74" spans="1:19" x14ac:dyDescent="0.25">
      <c r="A74" s="38">
        <v>72</v>
      </c>
      <c r="B74" s="38">
        <f t="shared" si="19"/>
        <v>72</v>
      </c>
      <c r="C74" s="39">
        <f t="shared" si="15"/>
        <v>64.022400000000005</v>
      </c>
      <c r="D74" s="39">
        <f t="shared" si="20"/>
        <v>18.181385543312242</v>
      </c>
      <c r="E74" s="39">
        <f t="shared" si="21"/>
        <v>143.17159315460216</v>
      </c>
      <c r="F74" s="40">
        <f t="shared" si="14"/>
        <v>67</v>
      </c>
      <c r="G74" s="67">
        <f>$G$72+(F74-$F$72)*($G$77-$G$72)/($F$77-$F$72)</f>
        <v>221.6</v>
      </c>
      <c r="H74" s="42">
        <f t="shared" si="16"/>
        <v>200.50368</v>
      </c>
      <c r="I74" s="42">
        <f t="shared" si="17"/>
        <v>49.854845135229887</v>
      </c>
      <c r="J74" s="42">
        <f t="shared" si="18"/>
        <v>436.04109794385869</v>
      </c>
      <c r="K74" s="43">
        <f t="shared" si="22"/>
        <v>72</v>
      </c>
      <c r="L74" s="69"/>
      <c r="M74" s="49"/>
      <c r="N74" s="49"/>
      <c r="O74" s="49"/>
      <c r="P74" s="49"/>
      <c r="Q74" s="49"/>
      <c r="R74" s="49"/>
      <c r="S74" s="49"/>
    </row>
    <row r="75" spans="1:19" x14ac:dyDescent="0.25">
      <c r="A75" s="38">
        <v>73</v>
      </c>
      <c r="B75" s="38">
        <f t="shared" si="19"/>
        <v>73</v>
      </c>
      <c r="C75" s="39">
        <f t="shared" si="15"/>
        <v>64.911600000000007</v>
      </c>
      <c r="D75" s="39">
        <f t="shared" si="20"/>
        <v>18.404332112224708</v>
      </c>
      <c r="E75" s="39">
        <f t="shared" si="21"/>
        <v>145.10858176212471</v>
      </c>
      <c r="F75" s="40">
        <f t="shared" si="14"/>
        <v>68</v>
      </c>
      <c r="G75" s="67">
        <f>$G$72+(F75-$F$72)*($G$77-$G$72)/($F$77-$F$72)</f>
        <v>228.4</v>
      </c>
      <c r="H75" s="42">
        <f t="shared" si="16"/>
        <v>206.65631999999999</v>
      </c>
      <c r="I75" s="42">
        <f t="shared" si="17"/>
        <v>51.20422634371338</v>
      </c>
      <c r="J75" s="42">
        <f t="shared" si="18"/>
        <v>449.10711821530077</v>
      </c>
      <c r="K75" s="43">
        <f t="shared" si="22"/>
        <v>73</v>
      </c>
      <c r="L75" s="59"/>
      <c r="M75" s="49"/>
      <c r="N75" s="49"/>
      <c r="O75" s="49"/>
      <c r="P75" s="49"/>
      <c r="Q75" s="49"/>
      <c r="R75" s="49"/>
      <c r="S75" s="49"/>
    </row>
    <row r="76" spans="1:19" x14ac:dyDescent="0.25">
      <c r="A76" s="38">
        <v>74</v>
      </c>
      <c r="B76" s="38">
        <f t="shared" si="19"/>
        <v>74</v>
      </c>
      <c r="C76" s="39">
        <f t="shared" si="15"/>
        <v>65.800799999999995</v>
      </c>
      <c r="D76" s="39">
        <f t="shared" si="20"/>
        <v>18.626923459774289</v>
      </c>
      <c r="E76" s="39">
        <f t="shared" si="21"/>
        <v>147.04495169244021</v>
      </c>
      <c r="F76" s="40">
        <f t="shared" si="14"/>
        <v>69</v>
      </c>
      <c r="G76" s="67">
        <f>$G$72+(F76-$F$72)*($G$77-$G$72)/($F$77-$F$72)</f>
        <v>235.2</v>
      </c>
      <c r="H76" s="42">
        <f t="shared" si="16"/>
        <v>212.80895999999998</v>
      </c>
      <c r="I76" s="42">
        <f t="shared" si="17"/>
        <v>52.548938637485847</v>
      </c>
      <c r="J76" s="42">
        <f t="shared" si="18"/>
        <v>462.16500679362116</v>
      </c>
      <c r="K76" s="43">
        <f t="shared" si="22"/>
        <v>74</v>
      </c>
      <c r="L76" s="59"/>
      <c r="M76" s="49"/>
      <c r="N76" s="49"/>
      <c r="O76" s="49"/>
      <c r="P76" s="49"/>
      <c r="Q76" s="49"/>
      <c r="R76" s="49"/>
      <c r="S76" s="49"/>
    </row>
    <row r="77" spans="1:19" x14ac:dyDescent="0.25">
      <c r="A77" s="38">
        <v>75</v>
      </c>
      <c r="B77" s="38">
        <f t="shared" si="19"/>
        <v>75</v>
      </c>
      <c r="C77" s="39">
        <f t="shared" si="15"/>
        <v>66.69</v>
      </c>
      <c r="D77" s="39">
        <f t="shared" si="20"/>
        <v>18.849164941118623</v>
      </c>
      <c r="E77" s="39">
        <f t="shared" si="21"/>
        <v>148.98071227244827</v>
      </c>
      <c r="F77" s="40">
        <f t="shared" si="14"/>
        <v>70</v>
      </c>
      <c r="G77" s="67">
        <f>221+21</f>
        <v>242</v>
      </c>
      <c r="H77" s="42">
        <f t="shared" si="16"/>
        <v>218.9616</v>
      </c>
      <c r="I77" s="42">
        <f t="shared" si="17"/>
        <v>53.88913250370743</v>
      </c>
      <c r="J77" s="42">
        <f t="shared" si="18"/>
        <v>475.21502577729046</v>
      </c>
      <c r="K77" s="43">
        <f t="shared" si="22"/>
        <v>75</v>
      </c>
      <c r="L77" s="59"/>
      <c r="M77" s="49"/>
      <c r="N77" s="49"/>
      <c r="O77" s="49"/>
      <c r="P77" s="49"/>
      <c r="Q77" s="49"/>
      <c r="R77" s="49"/>
      <c r="S77" s="49"/>
    </row>
    <row r="78" spans="1:19" x14ac:dyDescent="0.25">
      <c r="A78" s="38">
        <v>76</v>
      </c>
      <c r="B78" s="38">
        <f t="shared" si="19"/>
        <v>76</v>
      </c>
      <c r="C78" s="39">
        <f t="shared" si="15"/>
        <v>67.579199999999986</v>
      </c>
      <c r="D78" s="39">
        <f t="shared" si="20"/>
        <v>19.07106176040384</v>
      </c>
      <c r="E78" s="39">
        <f t="shared" si="21"/>
        <v>150.91587256603665</v>
      </c>
      <c r="F78" s="40">
        <f t="shared" si="14"/>
        <v>71</v>
      </c>
      <c r="G78" s="67">
        <f>$G$77+(F78-$F$77)*($G$82-$G$77)/($F$82-$F$77)</f>
        <v>248.2</v>
      </c>
      <c r="H78" s="42">
        <f t="shared" si="16"/>
        <v>224.57136</v>
      </c>
      <c r="I78" s="42">
        <f t="shared" si="17"/>
        <v>55.107255873104265</v>
      </c>
      <c r="J78" s="42">
        <f t="shared" si="18"/>
        <v>487.10692264565654</v>
      </c>
      <c r="K78" s="43">
        <f t="shared" si="22"/>
        <v>76</v>
      </c>
      <c r="L78" s="59"/>
      <c r="M78" s="49"/>
      <c r="N78" s="49"/>
      <c r="O78" s="49"/>
      <c r="P78" s="49"/>
      <c r="Q78" s="49"/>
      <c r="R78" s="49"/>
      <c r="S78" s="49"/>
    </row>
    <row r="79" spans="1:19" x14ac:dyDescent="0.25">
      <c r="A79" s="38">
        <v>77</v>
      </c>
      <c r="B79" s="38">
        <f t="shared" si="19"/>
        <v>77</v>
      </c>
      <c r="C79" s="39">
        <f t="shared" si="15"/>
        <v>68.468399999999988</v>
      </c>
      <c r="D79" s="39">
        <f t="shared" si="20"/>
        <v>19.292618976952717</v>
      </c>
      <c r="E79" s="39">
        <f t="shared" si="21"/>
        <v>152.85044138485929</v>
      </c>
      <c r="F79" s="40">
        <f t="shared" si="14"/>
        <v>72</v>
      </c>
      <c r="G79" s="67">
        <f>$G$77+(F79-$F$77)*($G$82-$G$77)/($F$82-$F$77)</f>
        <v>254.4</v>
      </c>
      <c r="H79" s="42">
        <f t="shared" si="16"/>
        <v>230.18111999999999</v>
      </c>
      <c r="I79" s="42">
        <f t="shared" si="17"/>
        <v>56.321842115392933</v>
      </c>
      <c r="J79" s="42">
        <f t="shared" si="18"/>
        <v>498.99265901764267</v>
      </c>
      <c r="K79" s="43">
        <f t="shared" si="22"/>
        <v>77</v>
      </c>
      <c r="L79" s="59"/>
      <c r="M79" s="49"/>
      <c r="N79" s="49"/>
      <c r="O79" s="49"/>
      <c r="P79" s="49"/>
      <c r="Q79" s="49"/>
      <c r="R79" s="49"/>
      <c r="S79" s="49"/>
    </row>
    <row r="80" spans="1:19" x14ac:dyDescent="0.25">
      <c r="A80" s="38">
        <v>78</v>
      </c>
      <c r="B80" s="38">
        <f t="shared" si="19"/>
        <v>78</v>
      </c>
      <c r="C80" s="39">
        <f t="shared" si="15"/>
        <v>69.357599999999991</v>
      </c>
      <c r="D80" s="39">
        <f t="shared" si="20"/>
        <v>19.513841511122433</v>
      </c>
      <c r="E80" s="39">
        <f t="shared" si="21"/>
        <v>154.78442729853825</v>
      </c>
      <c r="F80" s="40">
        <f t="shared" si="14"/>
        <v>73</v>
      </c>
      <c r="G80" s="67">
        <f>$G$77+(F80-$F$77)*($G$82-$G$77)/($F$82-$F$77)</f>
        <v>260.60000000000002</v>
      </c>
      <c r="H80" s="42">
        <f t="shared" si="16"/>
        <v>235.79088000000002</v>
      </c>
      <c r="I80" s="42">
        <f t="shared" si="17"/>
        <v>57.532987351107714</v>
      </c>
      <c r="J80" s="42">
        <f t="shared" si="18"/>
        <v>510.87240230317917</v>
      </c>
      <c r="K80" s="43">
        <f t="shared" si="22"/>
        <v>78</v>
      </c>
      <c r="L80" s="59"/>
      <c r="M80" s="49"/>
      <c r="N80" s="49"/>
      <c r="O80" s="49"/>
      <c r="P80" s="49"/>
      <c r="Q80" s="49"/>
      <c r="R80" s="49"/>
      <c r="S80" s="49"/>
    </row>
    <row r="81" spans="1:12" x14ac:dyDescent="0.25">
      <c r="A81" s="38">
        <v>79</v>
      </c>
      <c r="B81" s="38">
        <f t="shared" si="19"/>
        <v>79</v>
      </c>
      <c r="C81" s="39">
        <f t="shared" si="15"/>
        <v>70.246799999999993</v>
      </c>
      <c r="D81" s="39">
        <f t="shared" si="20"/>
        <v>19.734734149853068</v>
      </c>
      <c r="E81" s="39">
        <f t="shared" si="21"/>
        <v>156.7178386443274</v>
      </c>
      <c r="F81" s="40">
        <f t="shared" si="14"/>
        <v>74</v>
      </c>
      <c r="G81" s="67">
        <f>$G$77+(F81-$F$77)*($G$82-$G$77)/($F$82-$F$77)</f>
        <v>266.8</v>
      </c>
      <c r="H81" s="42">
        <f t="shared" si="16"/>
        <v>241.40064000000001</v>
      </c>
      <c r="I81" s="42">
        <f t="shared" si="17"/>
        <v>58.740782866262748</v>
      </c>
      <c r="J81" s="42">
        <f t="shared" si="18"/>
        <v>522.74631149207426</v>
      </c>
      <c r="K81" s="43">
        <f t="shared" si="22"/>
        <v>79</v>
      </c>
      <c r="L81" s="59"/>
    </row>
    <row r="82" spans="1:12" x14ac:dyDescent="0.25">
      <c r="A82" s="38">
        <v>80</v>
      </c>
      <c r="B82" s="38">
        <f t="shared" si="19"/>
        <v>80</v>
      </c>
      <c r="C82" s="39">
        <f t="shared" si="15"/>
        <v>71.135999999999996</v>
      </c>
      <c r="D82" s="39">
        <f t="shared" si="20"/>
        <v>19.955301551927469</v>
      </c>
      <c r="E82" s="39">
        <f t="shared" si="21"/>
        <v>158.65068353627368</v>
      </c>
      <c r="F82" s="40">
        <f t="shared" si="14"/>
        <v>75</v>
      </c>
      <c r="G82" s="67">
        <f>231+21+21</f>
        <v>273</v>
      </c>
      <c r="H82" s="42">
        <f t="shared" si="16"/>
        <v>247.01039999999998</v>
      </c>
      <c r="I82" s="42">
        <f t="shared" si="17"/>
        <v>59.945315462121812</v>
      </c>
      <c r="J82" s="42">
        <f t="shared" si="18"/>
        <v>534.61453776319547</v>
      </c>
      <c r="K82" s="43">
        <f t="shared" si="22"/>
        <v>80</v>
      </c>
      <c r="L82" s="69"/>
    </row>
    <row r="83" spans="1:12" x14ac:dyDescent="0.25">
      <c r="A83" s="38">
        <v>81</v>
      </c>
      <c r="B83" s="38">
        <f t="shared" si="19"/>
        <v>81</v>
      </c>
      <c r="C83" s="39">
        <f t="shared" si="15"/>
        <v>72.025199999999998</v>
      </c>
      <c r="D83" s="39">
        <f t="shared" si="20"/>
        <v>20.175548252960461</v>
      </c>
      <c r="E83" s="39">
        <f t="shared" si="21"/>
        <v>160.58296987390614</v>
      </c>
      <c r="F83" s="40">
        <v>75</v>
      </c>
      <c r="G83" s="67">
        <v>231</v>
      </c>
      <c r="H83" s="42">
        <f t="shared" si="16"/>
        <v>209.00879999999998</v>
      </c>
      <c r="I83" s="42">
        <f t="shared" si="17"/>
        <v>51.718923953824202</v>
      </c>
      <c r="J83" s="42">
        <f t="shared" si="18"/>
        <v>454.10078588624373</v>
      </c>
      <c r="K83" s="43">
        <f t="shared" si="22"/>
        <v>81</v>
      </c>
      <c r="L83" s="59"/>
    </row>
    <row r="84" spans="1:12" x14ac:dyDescent="0.25">
      <c r="A84" s="38">
        <v>82</v>
      </c>
      <c r="B84" s="38">
        <f t="shared" si="19"/>
        <v>82</v>
      </c>
      <c r="C84" s="39">
        <f t="shared" si="15"/>
        <v>72.914400000000001</v>
      </c>
      <c r="D84" s="39">
        <f t="shared" si="20"/>
        <v>20.395478670134668</v>
      </c>
      <c r="E84" s="39">
        <f t="shared" si="21"/>
        <v>162.51470535048455</v>
      </c>
      <c r="F84" s="40">
        <f t="shared" ref="F84:F147" si="23">F83+1</f>
        <v>76</v>
      </c>
      <c r="G84" s="67">
        <f>$G$83+(F84-$F$83)*($G$88-$G$83)/($F$88-$F$83)</f>
        <v>237</v>
      </c>
      <c r="H84" s="42">
        <f t="shared" si="16"/>
        <v>214.4376</v>
      </c>
      <c r="I84" s="42">
        <f t="shared" si="17"/>
        <v>52.904129603372375</v>
      </c>
      <c r="J84" s="42">
        <f t="shared" si="18"/>
        <v>465.62017905920681</v>
      </c>
      <c r="K84" s="43">
        <f t="shared" si="22"/>
        <v>82</v>
      </c>
      <c r="L84" s="59"/>
    </row>
    <row r="85" spans="1:12" x14ac:dyDescent="0.25">
      <c r="A85" s="38">
        <v>83</v>
      </c>
      <c r="B85" s="38">
        <f t="shared" si="19"/>
        <v>83</v>
      </c>
      <c r="C85" s="39">
        <f t="shared" si="15"/>
        <v>73.803599999999989</v>
      </c>
      <c r="D85" s="39">
        <f t="shared" si="20"/>
        <v>20.615097106698759</v>
      </c>
      <c r="E85" s="39">
        <f t="shared" si="21"/>
        <v>164.44589746083363</v>
      </c>
      <c r="F85" s="40">
        <f t="shared" si="23"/>
        <v>77</v>
      </c>
      <c r="G85" s="67">
        <f>$G$83+(F85-$F$83)*($G$88-$G$83)/($F$88-$F$83)</f>
        <v>243</v>
      </c>
      <c r="H85" s="42">
        <f t="shared" si="16"/>
        <v>219.8664</v>
      </c>
      <c r="I85" s="42">
        <f t="shared" si="17"/>
        <v>54.085847394182416</v>
      </c>
      <c r="J85" s="42">
        <f t="shared" si="18"/>
        <v>477.13349754486762</v>
      </c>
      <c r="K85" s="43">
        <f t="shared" si="22"/>
        <v>83</v>
      </c>
      <c r="L85" s="59"/>
    </row>
    <row r="86" spans="1:12" x14ac:dyDescent="0.25">
      <c r="A86" s="38">
        <v>84</v>
      </c>
      <c r="B86" s="38">
        <f t="shared" si="19"/>
        <v>84</v>
      </c>
      <c r="C86" s="39">
        <f t="shared" si="15"/>
        <v>74.692799999999991</v>
      </c>
      <c r="D86" s="39">
        <f t="shared" si="20"/>
        <v>20.834407756242822</v>
      </c>
      <c r="E86" s="39">
        <f t="shared" si="21"/>
        <v>166.37655350878956</v>
      </c>
      <c r="F86" s="40">
        <f t="shared" si="23"/>
        <v>78</v>
      </c>
      <c r="G86" s="67">
        <f>$G$83+(F86-$F$83)*($G$88-$G$83)/($F$88-$F$83)</f>
        <v>249</v>
      </c>
      <c r="H86" s="42">
        <f t="shared" si="16"/>
        <v>225.29519999999999</v>
      </c>
      <c r="I86" s="42">
        <f t="shared" si="17"/>
        <v>55.264173352293078</v>
      </c>
      <c r="J86" s="42">
        <f t="shared" si="18"/>
        <v>488.64090858857702</v>
      </c>
      <c r="K86" s="43">
        <f t="shared" si="22"/>
        <v>84</v>
      </c>
      <c r="L86" s="59"/>
    </row>
    <row r="87" spans="1:12" x14ac:dyDescent="0.25">
      <c r="A87" s="38">
        <v>85</v>
      </c>
      <c r="B87" s="38">
        <f t="shared" si="19"/>
        <v>85</v>
      </c>
      <c r="C87" s="39">
        <f t="shared" si="15"/>
        <v>75.581999999999994</v>
      </c>
      <c r="D87" s="39">
        <f t="shared" si="20"/>
        <v>21.053414706764119</v>
      </c>
      <c r="E87" s="39">
        <f t="shared" si="21"/>
        <v>168.30668061428082</v>
      </c>
      <c r="F87" s="40">
        <f t="shared" si="23"/>
        <v>79</v>
      </c>
      <c r="G87" s="67">
        <f>$G$83+(F87-$F$83)*($G$88-$G$83)/($F$88-$F$83)</f>
        <v>255</v>
      </c>
      <c r="H87" s="42">
        <f t="shared" si="16"/>
        <v>230.72399999999999</v>
      </c>
      <c r="I87" s="42">
        <f t="shared" si="17"/>
        <v>56.439198612082095</v>
      </c>
      <c r="J87" s="42">
        <f t="shared" si="18"/>
        <v>500.14257091604287</v>
      </c>
      <c r="K87" s="43">
        <f t="shared" si="22"/>
        <v>85</v>
      </c>
      <c r="L87" s="59"/>
    </row>
    <row r="88" spans="1:12" x14ac:dyDescent="0.25">
      <c r="A88" s="38">
        <v>86</v>
      </c>
      <c r="B88" s="38">
        <f t="shared" si="19"/>
        <v>86</v>
      </c>
      <c r="C88" s="39">
        <f t="shared" si="15"/>
        <v>76.471199999999996</v>
      </c>
      <c r="D88" s="39">
        <f t="shared" si="20"/>
        <v>21.272121944536345</v>
      </c>
      <c r="E88" s="39">
        <f t="shared" si="21"/>
        <v>170.23628572006746</v>
      </c>
      <c r="F88" s="40">
        <f t="shared" si="23"/>
        <v>80</v>
      </c>
      <c r="G88" s="67">
        <f>240+21</f>
        <v>261</v>
      </c>
      <c r="H88" s="42">
        <f t="shared" si="16"/>
        <v>236.15279999999998</v>
      </c>
      <c r="I88" s="42">
        <f t="shared" si="17"/>
        <v>57.61100977459936</v>
      </c>
      <c r="J88" s="42">
        <f t="shared" si="18"/>
        <v>511.63863535742718</v>
      </c>
      <c r="K88" s="43">
        <f t="shared" si="22"/>
        <v>86</v>
      </c>
      <c r="L88" s="59"/>
    </row>
    <row r="89" spans="1:12" x14ac:dyDescent="0.25">
      <c r="A89" s="38">
        <v>87</v>
      </c>
      <c r="B89" s="38">
        <f t="shared" si="19"/>
        <v>87</v>
      </c>
      <c r="C89" s="39">
        <f t="shared" si="15"/>
        <v>77.360399999999998</v>
      </c>
      <c r="D89" s="39">
        <f t="shared" si="20"/>
        <v>21.490533357793495</v>
      </c>
      <c r="E89" s="39">
        <f t="shared" si="21"/>
        <v>172.165375598157</v>
      </c>
      <c r="F89" s="40">
        <f t="shared" si="23"/>
        <v>81</v>
      </c>
      <c r="G89" s="67">
        <f>$G$88+(F89-$F$88)*($G$93-$G$88)/($F$93-$F$88)</f>
        <v>266.8</v>
      </c>
      <c r="H89" s="42">
        <f t="shared" si="16"/>
        <v>241.40064000000001</v>
      </c>
      <c r="I89" s="42">
        <f t="shared" si="17"/>
        <v>58.740782866262748</v>
      </c>
      <c r="J89" s="42">
        <f t="shared" si="18"/>
        <v>522.74631149207426</v>
      </c>
      <c r="K89" s="43">
        <f t="shared" si="22"/>
        <v>87</v>
      </c>
      <c r="L89" s="59"/>
    </row>
    <row r="90" spans="1:12" x14ac:dyDescent="0.25">
      <c r="A90" s="38">
        <v>88</v>
      </c>
      <c r="B90" s="38">
        <f t="shared" si="19"/>
        <v>88</v>
      </c>
      <c r="C90" s="39">
        <f t="shared" si="15"/>
        <v>78.249600000000001</v>
      </c>
      <c r="D90" s="39">
        <f t="shared" si="20"/>
        <v>21.708652740239781</v>
      </c>
      <c r="E90" s="39">
        <f t="shared" si="21"/>
        <v>174.09395685591764</v>
      </c>
      <c r="F90" s="40">
        <f t="shared" si="23"/>
        <v>82</v>
      </c>
      <c r="G90" s="67">
        <f>$G$88+(F90-$F$88)*($G$93-$G$88)/($F$93-$F$88)</f>
        <v>272.60000000000002</v>
      </c>
      <c r="H90" s="42">
        <f t="shared" si="16"/>
        <v>246.64848000000001</v>
      </c>
      <c r="I90" s="42">
        <f t="shared" si="17"/>
        <v>59.867700517050096</v>
      </c>
      <c r="J90" s="42">
        <f t="shared" si="18"/>
        <v>533.84901440052897</v>
      </c>
      <c r="K90" s="43">
        <f t="shared" si="22"/>
        <v>88</v>
      </c>
      <c r="L90" s="59"/>
    </row>
    <row r="91" spans="1:12" x14ac:dyDescent="0.25">
      <c r="A91" s="38">
        <v>89</v>
      </c>
      <c r="B91" s="38">
        <f t="shared" si="19"/>
        <v>89</v>
      </c>
      <c r="C91" s="39">
        <f t="shared" si="15"/>
        <v>79.138800000000003</v>
      </c>
      <c r="D91" s="39">
        <f t="shared" si="20"/>
        <v>21.926483794395324</v>
      </c>
      <c r="E91" s="39">
        <f t="shared" si="21"/>
        <v>176.02203594190519</v>
      </c>
      <c r="F91" s="40">
        <f t="shared" si="23"/>
        <v>83</v>
      </c>
      <c r="G91" s="67">
        <f>$G$88+(F91-$F$88)*($G$93-$G$88)/($F$93-$F$88)</f>
        <v>278.39999999999998</v>
      </c>
      <c r="H91" s="42">
        <f t="shared" si="16"/>
        <v>251.89631999999997</v>
      </c>
      <c r="I91" s="42">
        <f t="shared" si="17"/>
        <v>60.991830479199145</v>
      </c>
      <c r="J91" s="42">
        <f t="shared" si="18"/>
        <v>544.94686208460519</v>
      </c>
      <c r="K91" s="43">
        <f t="shared" si="22"/>
        <v>89</v>
      </c>
      <c r="L91" s="59"/>
    </row>
    <row r="92" spans="1:12" x14ac:dyDescent="0.25">
      <c r="A92" s="38">
        <v>90</v>
      </c>
      <c r="B92" s="38">
        <f t="shared" si="19"/>
        <v>90</v>
      </c>
      <c r="C92" s="39">
        <f t="shared" si="15"/>
        <v>80.027999999999992</v>
      </c>
      <c r="D92" s="39">
        <f t="shared" si="20"/>
        <v>22.144030134787155</v>
      </c>
      <c r="E92" s="39">
        <f t="shared" si="21"/>
        <v>177.94961915142096</v>
      </c>
      <c r="F92" s="40">
        <f t="shared" si="23"/>
        <v>84</v>
      </c>
      <c r="G92" s="67">
        <f>$G$88+(F92-$F$88)*($G$93-$G$88)/($F$93-$F$88)</f>
        <v>284.2</v>
      </c>
      <c r="H92" s="42">
        <f t="shared" si="16"/>
        <v>257.14415999999994</v>
      </c>
      <c r="I92" s="42">
        <f t="shared" si="17"/>
        <v>62.113237520609751</v>
      </c>
      <c r="J92" s="42">
        <f t="shared" si="18"/>
        <v>556.03996734839518</v>
      </c>
      <c r="K92" s="43">
        <f t="shared" si="22"/>
        <v>90</v>
      </c>
      <c r="L92" s="59"/>
    </row>
    <row r="93" spans="1:12" x14ac:dyDescent="0.25">
      <c r="A93" s="38">
        <v>91</v>
      </c>
      <c r="B93" s="38">
        <f t="shared" si="19"/>
        <v>91</v>
      </c>
      <c r="C93" s="39">
        <f t="shared" si="15"/>
        <v>80.917199999999994</v>
      </c>
      <c r="D93" s="39">
        <f t="shared" si="20"/>
        <v>22.361295290994434</v>
      </c>
      <c r="E93" s="39">
        <f t="shared" si="21"/>
        <v>179.87671263181528</v>
      </c>
      <c r="F93" s="40">
        <f t="shared" si="23"/>
        <v>85</v>
      </c>
      <c r="G93" s="67">
        <f>248+21+21</f>
        <v>290</v>
      </c>
      <c r="H93" s="42">
        <f t="shared" si="16"/>
        <v>262.392</v>
      </c>
      <c r="I93" s="42">
        <f t="shared" si="17"/>
        <v>63.231983614474942</v>
      </c>
      <c r="J93" s="42">
        <f t="shared" si="18"/>
        <v>567.12843812854373</v>
      </c>
      <c r="K93" s="43">
        <f t="shared" si="22"/>
        <v>91</v>
      </c>
      <c r="L93" s="59"/>
    </row>
    <row r="94" spans="1:12" x14ac:dyDescent="0.25">
      <c r="A94" s="38">
        <v>92</v>
      </c>
      <c r="B94" s="38">
        <f t="shared" si="19"/>
        <v>92</v>
      </c>
      <c r="C94" s="39">
        <f t="shared" si="15"/>
        <v>81.806399999999996</v>
      </c>
      <c r="D94" s="39">
        <f t="shared" si="20"/>
        <v>22.578282710556032</v>
      </c>
      <c r="E94" s="39">
        <f t="shared" si="21"/>
        <v>181.80332238755173</v>
      </c>
      <c r="F94" s="40">
        <v>85</v>
      </c>
      <c r="G94" s="67">
        <v>248</v>
      </c>
      <c r="H94" s="42">
        <f t="shared" si="16"/>
        <v>224.39039999999997</v>
      </c>
      <c r="I94" s="42">
        <f t="shared" si="17"/>
        <v>55.068017311015858</v>
      </c>
      <c r="J94" s="42">
        <f t="shared" si="18"/>
        <v>486.72341015001916</v>
      </c>
      <c r="K94" s="43">
        <f t="shared" si="22"/>
        <v>92</v>
      </c>
      <c r="L94" s="59"/>
    </row>
    <row r="95" spans="1:12" x14ac:dyDescent="0.25">
      <c r="A95" s="38">
        <v>93</v>
      </c>
      <c r="B95" s="38">
        <f t="shared" si="19"/>
        <v>93</v>
      </c>
      <c r="C95" s="39">
        <f t="shared" si="15"/>
        <v>82.695599999999999</v>
      </c>
      <c r="D95" s="39">
        <f t="shared" si="20"/>
        <v>22.794995761747849</v>
      </c>
      <c r="E95" s="39">
        <f t="shared" si="21"/>
        <v>183.72945428504417</v>
      </c>
      <c r="F95" s="40">
        <f t="shared" si="23"/>
        <v>86</v>
      </c>
      <c r="G95" s="67">
        <f>$G$94+(F95-$F$94)*($G$99-$G$94)/($F$99-$F$94)</f>
        <v>253.4</v>
      </c>
      <c r="H95" s="42">
        <f>G95*1.56*$W$1</f>
        <v>229.27632</v>
      </c>
      <c r="I95" s="42">
        <f t="shared" si="17"/>
        <v>56.126176307517476</v>
      </c>
      <c r="J95" s="42">
        <f t="shared" si="18"/>
        <v>497.07601440225955</v>
      </c>
      <c r="K95" s="43">
        <f t="shared" si="22"/>
        <v>93</v>
      </c>
      <c r="L95" s="59"/>
    </row>
    <row r="96" spans="1:12" x14ac:dyDescent="0.25">
      <c r="A96" s="38">
        <v>94</v>
      </c>
      <c r="B96" s="38">
        <f t="shared" si="19"/>
        <v>94</v>
      </c>
      <c r="C96" s="39">
        <f t="shared" si="15"/>
        <v>83.584800000000001</v>
      </c>
      <c r="D96" s="39">
        <f t="shared" si="20"/>
        <v>23.011437736237617</v>
      </c>
      <c r="E96" s="39">
        <f t="shared" si="21"/>
        <v>185.65511405728049</v>
      </c>
      <c r="F96" s="40">
        <f t="shared" si="23"/>
        <v>87</v>
      </c>
      <c r="G96" s="67">
        <f>$G$94+(F96-$F$94)*($G$99-$G$94)/($F$99-$F$94)</f>
        <v>258.8</v>
      </c>
      <c r="H96" s="42">
        <f>G96*1.56*$W$1</f>
        <v>234.16224</v>
      </c>
      <c r="I96" s="42">
        <f t="shared" si="17"/>
        <v>57.181713578143096</v>
      </c>
      <c r="J96" s="42">
        <f t="shared" si="18"/>
        <v>507.42405248193251</v>
      </c>
      <c r="K96" s="43">
        <f t="shared" si="22"/>
        <v>94</v>
      </c>
      <c r="L96" s="59"/>
    </row>
    <row r="97" spans="1:12" x14ac:dyDescent="0.25">
      <c r="A97" s="38">
        <v>95</v>
      </c>
      <c r="B97" s="38">
        <f t="shared" si="19"/>
        <v>95</v>
      </c>
      <c r="C97" s="39">
        <f t="shared" si="15"/>
        <v>84.474000000000004</v>
      </c>
      <c r="D97" s="39">
        <f t="shared" si="20"/>
        <v>23.22761185162317</v>
      </c>
      <c r="E97" s="39">
        <f t="shared" si="21"/>
        <v>187.5803073082437</v>
      </c>
      <c r="F97" s="40">
        <f t="shared" si="23"/>
        <v>88</v>
      </c>
      <c r="G97" s="67">
        <f>$G$94+(F97-$F$94)*($G$99-$G$94)/($F$99-$F$94)</f>
        <v>264.2</v>
      </c>
      <c r="H97" s="42">
        <f t="shared" si="16"/>
        <v>239.04815999999997</v>
      </c>
      <c r="I97" s="42">
        <f t="shared" si="17"/>
        <v>58.234690128947292</v>
      </c>
      <c r="J97" s="42">
        <f t="shared" si="18"/>
        <v>517.76763064124975</v>
      </c>
      <c r="K97" s="43">
        <f t="shared" si="22"/>
        <v>95</v>
      </c>
      <c r="L97" s="59"/>
    </row>
    <row r="98" spans="1:12" x14ac:dyDescent="0.25">
      <c r="A98" s="38">
        <v>96</v>
      </c>
      <c r="B98" s="38">
        <f t="shared" si="19"/>
        <v>96</v>
      </c>
      <c r="C98" s="39">
        <f t="shared" si="15"/>
        <v>85.363200000000006</v>
      </c>
      <c r="D98" s="39">
        <f t="shared" si="20"/>
        <v>23.443521253861029</v>
      </c>
      <c r="E98" s="39">
        <f t="shared" si="21"/>
        <v>189.50503951714131</v>
      </c>
      <c r="F98" s="40">
        <f t="shared" si="23"/>
        <v>89</v>
      </c>
      <c r="G98" s="67">
        <f>$G$94+(F98-$F$94)*($G$99-$G$94)/($F$99-$F$94)</f>
        <v>269.60000000000002</v>
      </c>
      <c r="H98" s="42">
        <f t="shared" si="16"/>
        <v>243.93407999999999</v>
      </c>
      <c r="I98" s="42">
        <f t="shared" si="17"/>
        <v>59.285164329617594</v>
      </c>
      <c r="J98" s="42">
        <f t="shared" si="18"/>
        <v>528.10685054075066</v>
      </c>
      <c r="K98" s="43">
        <f t="shared" si="22"/>
        <v>96</v>
      </c>
      <c r="L98" s="59"/>
    </row>
    <row r="99" spans="1:12" x14ac:dyDescent="0.25">
      <c r="A99" s="38">
        <v>97</v>
      </c>
      <c r="B99" s="38">
        <f t="shared" si="19"/>
        <v>97</v>
      </c>
      <c r="C99" s="39">
        <f t="shared" si="15"/>
        <v>86.252399999999994</v>
      </c>
      <c r="D99" s="39">
        <f t="shared" si="20"/>
        <v>23.659169019590802</v>
      </c>
      <c r="E99" s="39">
        <f t="shared" si="21"/>
        <v>191.42931604245396</v>
      </c>
      <c r="F99" s="40">
        <f t="shared" si="23"/>
        <v>90</v>
      </c>
      <c r="G99" s="67">
        <f>254+21</f>
        <v>275</v>
      </c>
      <c r="H99" s="42">
        <f t="shared" si="16"/>
        <v>248.82</v>
      </c>
      <c r="I99" s="42">
        <f t="shared" si="17"/>
        <v>60.333192077890068</v>
      </c>
      <c r="J99" s="42">
        <f t="shared" si="18"/>
        <v>538.44180953565854</v>
      </c>
      <c r="K99" s="43">
        <f t="shared" si="22"/>
        <v>97</v>
      </c>
      <c r="L99" s="59"/>
    </row>
    <row r="100" spans="1:12" x14ac:dyDescent="0.25">
      <c r="A100" s="38">
        <v>98</v>
      </c>
      <c r="B100" s="38">
        <f t="shared" si="19"/>
        <v>98</v>
      </c>
      <c r="C100" s="39">
        <f t="shared" si="15"/>
        <v>87.141599999999997</v>
      </c>
      <c r="D100" s="39">
        <f t="shared" si="20"/>
        <v>23.874558158360944</v>
      </c>
      <c r="E100" s="39">
        <f t="shared" si="21"/>
        <v>193.35314212581196</v>
      </c>
      <c r="F100" s="40">
        <f t="shared" si="23"/>
        <v>91</v>
      </c>
      <c r="G100" s="67">
        <f>$G$99+(F100-$F$99)*($G$104-$G$99)/($F$104-$F$99)</f>
        <v>280</v>
      </c>
      <c r="H100" s="42">
        <f t="shared" si="16"/>
        <v>253.34399999999999</v>
      </c>
      <c r="I100" s="42">
        <f t="shared" si="17"/>
        <v>61.301453431926305</v>
      </c>
      <c r="J100" s="42">
        <f t="shared" si="18"/>
        <v>548.00749806060492</v>
      </c>
      <c r="K100" s="43">
        <f t="shared" si="22"/>
        <v>98</v>
      </c>
      <c r="L100" s="59"/>
    </row>
    <row r="101" spans="1:12" x14ac:dyDescent="0.25">
      <c r="A101" s="38">
        <v>99</v>
      </c>
      <c r="B101" s="38">
        <f t="shared" si="19"/>
        <v>99</v>
      </c>
      <c r="C101" s="39">
        <f t="shared" si="15"/>
        <v>88.030799999999985</v>
      </c>
      <c r="D101" s="39">
        <f t="shared" si="20"/>
        <v>24.089691614761261</v>
      </c>
      <c r="E101" s="39">
        <f t="shared" si="21"/>
        <v>195.27652289570918</v>
      </c>
      <c r="F101" s="40">
        <f t="shared" si="23"/>
        <v>92</v>
      </c>
      <c r="G101" s="67">
        <f>$G$99+(F101-$F$99)*($G$104-$G$99)/($F$104-$F$99)</f>
        <v>285</v>
      </c>
      <c r="H101" s="42">
        <f t="shared" si="16"/>
        <v>257.86799999999999</v>
      </c>
      <c r="I101" s="42">
        <f t="shared" si="17"/>
        <v>62.267704162827528</v>
      </c>
      <c r="J101" s="42">
        <f t="shared" si="18"/>
        <v>557.56968475025803</v>
      </c>
      <c r="K101" s="43">
        <f t="shared" si="22"/>
        <v>99</v>
      </c>
      <c r="L101" s="59"/>
    </row>
    <row r="102" spans="1:12" x14ac:dyDescent="0.25">
      <c r="A102" s="38">
        <v>100</v>
      </c>
      <c r="B102" s="38">
        <f t="shared" si="19"/>
        <v>100</v>
      </c>
      <c r="C102" s="39">
        <f t="shared" si="15"/>
        <v>88.919999999999987</v>
      </c>
      <c r="D102" s="39">
        <f t="shared" si="20"/>
        <v>24.30457227046648</v>
      </c>
      <c r="E102" s="39">
        <f t="shared" si="21"/>
        <v>197.19946337106239</v>
      </c>
      <c r="F102" s="40">
        <f t="shared" si="23"/>
        <v>93</v>
      </c>
      <c r="G102" s="67">
        <f>$G$99+(F102-$F$99)*($G$104-$G$99)/($F$104-$F$99)</f>
        <v>290</v>
      </c>
      <c r="H102" s="42">
        <f t="shared" si="16"/>
        <v>262.392</v>
      </c>
      <c r="I102" s="42">
        <f t="shared" si="17"/>
        <v>63.231983614474942</v>
      </c>
      <c r="J102" s="42">
        <f t="shared" si="18"/>
        <v>567.12843812854373</v>
      </c>
      <c r="K102" s="43">
        <f t="shared" si="22"/>
        <v>100</v>
      </c>
      <c r="L102" s="59"/>
    </row>
    <row r="103" spans="1:12" x14ac:dyDescent="0.25">
      <c r="A103" s="38">
        <v>101</v>
      </c>
      <c r="B103" s="38">
        <f t="shared" si="19"/>
        <v>101</v>
      </c>
      <c r="C103" s="39">
        <f t="shared" si="15"/>
        <v>89.80919999999999</v>
      </c>
      <c r="D103" s="39">
        <f t="shared" si="20"/>
        <v>24.519202946196106</v>
      </c>
      <c r="E103" s="39">
        <f t="shared" si="21"/>
        <v>199.12196846462484</v>
      </c>
      <c r="F103" s="40">
        <f t="shared" si="23"/>
        <v>94</v>
      </c>
      <c r="G103" s="67">
        <f>$G$99+(F103-$F$99)*($G$104-$G$99)/($F$104-$F$99)</f>
        <v>295</v>
      </c>
      <c r="H103" s="42">
        <f t="shared" si="16"/>
        <v>266.916</v>
      </c>
      <c r="I103" s="42">
        <f t="shared" si="17"/>
        <v>64.194329696332176</v>
      </c>
      <c r="J103" s="42">
        <f t="shared" si="18"/>
        <v>576.68382422111188</v>
      </c>
      <c r="K103" s="43">
        <f t="shared" si="22"/>
        <v>101</v>
      </c>
      <c r="L103" s="59"/>
    </row>
    <row r="104" spans="1:12" x14ac:dyDescent="0.25">
      <c r="A104" s="38">
        <v>102</v>
      </c>
      <c r="B104" s="38">
        <f t="shared" si="19"/>
        <v>102</v>
      </c>
      <c r="C104" s="39">
        <f t="shared" si="15"/>
        <v>90.698399999999992</v>
      </c>
      <c r="D104" s="39">
        <f t="shared" si="20"/>
        <v>24.733586403594185</v>
      </c>
      <c r="E104" s="39">
        <f t="shared" si="21"/>
        <v>201.04404298625983</v>
      </c>
      <c r="F104" s="40">
        <f t="shared" si="23"/>
        <v>95</v>
      </c>
      <c r="G104" s="67">
        <f>258+21+21</f>
        <v>300</v>
      </c>
      <c r="H104" s="42">
        <f t="shared" si="16"/>
        <v>271.44</v>
      </c>
      <c r="I104" s="42">
        <f t="shared" si="17"/>
        <v>65.154778959151173</v>
      </c>
      <c r="J104" s="42">
        <f t="shared" si="18"/>
        <v>586.23590668718828</v>
      </c>
      <c r="K104" s="43">
        <f t="shared" si="22"/>
        <v>102</v>
      </c>
      <c r="L104" s="59"/>
    </row>
    <row r="105" spans="1:12" x14ac:dyDescent="0.25">
      <c r="A105" s="38">
        <v>103</v>
      </c>
      <c r="B105" s="38">
        <f t="shared" si="19"/>
        <v>103</v>
      </c>
      <c r="C105" s="39">
        <f t="shared" si="15"/>
        <v>91.587599999999995</v>
      </c>
      <c r="D105" s="39">
        <f t="shared" si="20"/>
        <v>24.947725347033259</v>
      </c>
      <c r="E105" s="39">
        <f t="shared" si="21"/>
        <v>202.96569164608289</v>
      </c>
      <c r="F105" s="40">
        <v>95</v>
      </c>
      <c r="G105" s="67">
        <v>258</v>
      </c>
      <c r="H105" s="42">
        <f t="shared" si="16"/>
        <v>233.4384</v>
      </c>
      <c r="I105" s="42">
        <f t="shared" si="17"/>
        <v>57.025500710931624</v>
      </c>
      <c r="J105" s="42">
        <f t="shared" si="18"/>
        <v>505.89129373820583</v>
      </c>
      <c r="K105" s="43">
        <f t="shared" si="22"/>
        <v>103</v>
      </c>
      <c r="L105" s="59"/>
    </row>
    <row r="106" spans="1:12" x14ac:dyDescent="0.25">
      <c r="A106" s="38">
        <v>104</v>
      </c>
      <c r="B106" s="38">
        <f t="shared" si="19"/>
        <v>104</v>
      </c>
      <c r="C106" s="39">
        <f t="shared" si="15"/>
        <v>92.476799999999997</v>
      </c>
      <c r="D106" s="39">
        <f t="shared" si="20"/>
        <v>25.161622425346422</v>
      </c>
      <c r="E106" s="39">
        <f t="shared" si="21"/>
        <v>204.88691905747837</v>
      </c>
      <c r="F106" s="40">
        <f t="shared" si="23"/>
        <v>96</v>
      </c>
      <c r="G106" s="67">
        <f>$G$105+(F106-$F$105)*($G$110-$G$105)/($F$110-$F$105)</f>
        <v>262.8</v>
      </c>
      <c r="H106" s="42">
        <f t="shared" si="16"/>
        <v>237.78144</v>
      </c>
      <c r="I106" s="42">
        <f t="shared" si="17"/>
        <v>57.96193879691095</v>
      </c>
      <c r="J106" s="42">
        <f t="shared" si="18"/>
        <v>515.08638473795327</v>
      </c>
      <c r="K106" s="43">
        <f t="shared" si="22"/>
        <v>104</v>
      </c>
      <c r="L106" s="59"/>
    </row>
    <row r="107" spans="1:12" x14ac:dyDescent="0.25">
      <c r="A107" s="38">
        <v>105</v>
      </c>
      <c r="B107" s="38">
        <f t="shared" si="19"/>
        <v>105</v>
      </c>
      <c r="C107" s="39">
        <f t="shared" si="15"/>
        <v>93.366</v>
      </c>
      <c r="D107" s="39">
        <f t="shared" si="20"/>
        <v>25.375280233490678</v>
      </c>
      <c r="E107" s="39">
        <f t="shared" si="21"/>
        <v>206.80772973999626</v>
      </c>
      <c r="F107" s="40">
        <f t="shared" si="23"/>
        <v>97</v>
      </c>
      <c r="G107" s="67">
        <f>$G$105+(F107-$F$105)*($G$110-$G$105)/($F$110-$F$105)</f>
        <v>267.60000000000002</v>
      </c>
      <c r="H107" s="42">
        <f t="shared" si="16"/>
        <v>242.12448000000003</v>
      </c>
      <c r="I107" s="42">
        <f t="shared" si="17"/>
        <v>58.896387987806008</v>
      </c>
      <c r="J107" s="42">
        <f t="shared" si="18"/>
        <v>524.27801174542878</v>
      </c>
      <c r="K107" s="43">
        <f t="shared" si="22"/>
        <v>105</v>
      </c>
      <c r="L107" s="59"/>
    </row>
    <row r="108" spans="1:12" x14ac:dyDescent="0.25">
      <c r="A108" s="38">
        <v>106</v>
      </c>
      <c r="B108" s="38">
        <f t="shared" si="19"/>
        <v>106</v>
      </c>
      <c r="C108" s="39">
        <f t="shared" si="15"/>
        <v>94.255199999999988</v>
      </c>
      <c r="D108" s="39">
        <f t="shared" si="20"/>
        <v>25.588701314145247</v>
      </c>
      <c r="E108" s="39">
        <f t="shared" si="21"/>
        <v>208.72812812213627</v>
      </c>
      <c r="F108" s="40">
        <f t="shared" si="23"/>
        <v>98</v>
      </c>
      <c r="G108" s="67">
        <f>$G$105+(F108-$F$105)*($G$110-$G$105)/($F$110-$F$105)</f>
        <v>272.39999999999998</v>
      </c>
      <c r="H108" s="42">
        <f t="shared" si="16"/>
        <v>246.46751999999995</v>
      </c>
      <c r="I108" s="42">
        <f t="shared" si="17"/>
        <v>59.828888074216977</v>
      </c>
      <c r="J108" s="42">
        <f t="shared" si="18"/>
        <v>533.46624406259446</v>
      </c>
      <c r="K108" s="43">
        <f t="shared" si="22"/>
        <v>106</v>
      </c>
      <c r="L108" s="59"/>
    </row>
    <row r="109" spans="1:12" x14ac:dyDescent="0.25">
      <c r="A109" s="38">
        <v>107</v>
      </c>
      <c r="B109" s="38">
        <f t="shared" si="19"/>
        <v>107</v>
      </c>
      <c r="C109" s="39">
        <f t="shared" si="15"/>
        <v>95.14439999999999</v>
      </c>
      <c r="D109" s="39">
        <f t="shared" si="20"/>
        <v>25.801888159247703</v>
      </c>
      <c r="E109" s="39">
        <f t="shared" si="21"/>
        <v>210.64811854402308</v>
      </c>
      <c r="F109" s="40">
        <f t="shared" si="23"/>
        <v>99</v>
      </c>
      <c r="G109" s="67">
        <f>$G$105+(F109-$F$105)*($G$110-$G$105)/($F$110-$F$105)</f>
        <v>277.2</v>
      </c>
      <c r="H109" s="42">
        <f t="shared" si="16"/>
        <v>250.81055999999998</v>
      </c>
      <c r="I109" s="42">
        <f t="shared" si="17"/>
        <v>60.75947736410869</v>
      </c>
      <c r="J109" s="42">
        <f t="shared" si="18"/>
        <v>542.65114840915601</v>
      </c>
      <c r="K109" s="43">
        <f t="shared" si="22"/>
        <v>107</v>
      </c>
      <c r="L109" s="59"/>
    </row>
    <row r="110" spans="1:12" x14ac:dyDescent="0.25">
      <c r="A110" s="38">
        <v>108</v>
      </c>
      <c r="B110" s="38">
        <f t="shared" si="19"/>
        <v>108</v>
      </c>
      <c r="C110" s="39">
        <f t="shared" si="15"/>
        <v>96.033599999999993</v>
      </c>
      <c r="D110" s="39">
        <f t="shared" si="20"/>
        <v>26.014843211471206</v>
      </c>
      <c r="E110" s="39">
        <f t="shared" si="21"/>
        <v>212.56770525997899</v>
      </c>
      <c r="F110" s="40">
        <f t="shared" si="23"/>
        <v>100</v>
      </c>
      <c r="G110" s="67">
        <f>261+21</f>
        <v>282</v>
      </c>
      <c r="H110" s="42">
        <f t="shared" si="16"/>
        <v>255.15359999999998</v>
      </c>
      <c r="I110" s="42">
        <f t="shared" si="17"/>
        <v>61.688192762754426</v>
      </c>
      <c r="J110" s="42">
        <f t="shared" si="18"/>
        <v>551.83278906179714</v>
      </c>
      <c r="K110" s="43">
        <f t="shared" si="22"/>
        <v>108</v>
      </c>
      <c r="L110" s="59"/>
    </row>
    <row r="111" spans="1:12" x14ac:dyDescent="0.25">
      <c r="A111" s="38">
        <v>109</v>
      </c>
      <c r="B111" s="38">
        <f t="shared" si="19"/>
        <v>109</v>
      </c>
      <c r="C111" s="39">
        <f t="shared" si="15"/>
        <v>96.922799999999995</v>
      </c>
      <c r="D111" s="39">
        <f t="shared" si="20"/>
        <v>26.227568865645353</v>
      </c>
      <c r="E111" s="39">
        <f t="shared" si="21"/>
        <v>214.48689244099899</v>
      </c>
      <c r="F111" s="40">
        <f t="shared" si="23"/>
        <v>101</v>
      </c>
      <c r="G111" s="67">
        <f>$G$110+(F111-$F$110)*($G$115-$G$110)/($F$115-$F$110)</f>
        <v>286.60000000000002</v>
      </c>
      <c r="H111" s="42">
        <f t="shared" si="16"/>
        <v>259.31568000000004</v>
      </c>
      <c r="I111" s="42">
        <f t="shared" si="17"/>
        <v>62.576486219623845</v>
      </c>
      <c r="J111" s="42">
        <f t="shared" si="18"/>
        <v>560.62885616584492</v>
      </c>
      <c r="K111" s="43">
        <f t="shared" si="22"/>
        <v>109</v>
      </c>
      <c r="L111" s="59"/>
    </row>
    <row r="112" spans="1:12" x14ac:dyDescent="0.25">
      <c r="A112" s="38">
        <v>110</v>
      </c>
      <c r="B112" s="38">
        <f t="shared" si="19"/>
        <v>110</v>
      </c>
      <c r="C112" s="39">
        <f t="shared" si="15"/>
        <v>97.811999999999998</v>
      </c>
      <c r="D112" s="39">
        <f t="shared" si="20"/>
        <v>26.44006747012326</v>
      </c>
      <c r="E112" s="39">
        <f t="shared" si="21"/>
        <v>216.40568417713132</v>
      </c>
      <c r="F112" s="40">
        <f t="shared" si="23"/>
        <v>102</v>
      </c>
      <c r="G112" s="67">
        <f>$G$110+(F112-$F$110)*($G$115-$G$110)/($F$115-$F$110)</f>
        <v>291.2</v>
      </c>
      <c r="H112" s="42">
        <f t="shared" si="16"/>
        <v>263.47775999999999</v>
      </c>
      <c r="I112" s="42">
        <f t="shared" si="17"/>
        <v>63.46312159763346</v>
      </c>
      <c r="J112" s="42">
        <f t="shared" si="18"/>
        <v>569.42203544921153</v>
      </c>
      <c r="K112" s="43">
        <f t="shared" si="22"/>
        <v>110</v>
      </c>
      <c r="L112" s="59"/>
    </row>
    <row r="113" spans="1:12" x14ac:dyDescent="0.25">
      <c r="A113" s="38">
        <v>111</v>
      </c>
      <c r="B113" s="38">
        <f t="shared" si="19"/>
        <v>111</v>
      </c>
      <c r="C113" s="39">
        <f t="shared" si="15"/>
        <v>98.7012</v>
      </c>
      <c r="D113" s="39">
        <f t="shared" si="20"/>
        <v>26.652341328097943</v>
      </c>
      <c r="E113" s="39">
        <f t="shared" si="21"/>
        <v>218.32408447977059</v>
      </c>
      <c r="F113" s="40">
        <f t="shared" si="23"/>
        <v>103</v>
      </c>
      <c r="G113" s="67">
        <f>$G$110+(F113-$F$110)*($G$115-$G$110)/($F$115-$F$110)</f>
        <v>295.8</v>
      </c>
      <c r="H113" s="42">
        <f t="shared" si="16"/>
        <v>267.63983999999999</v>
      </c>
      <c r="I113" s="42">
        <f t="shared" si="17"/>
        <v>64.348128113313663</v>
      </c>
      <c r="J113" s="42">
        <f t="shared" si="18"/>
        <v>578.21237779735463</v>
      </c>
      <c r="K113" s="43">
        <f t="shared" si="22"/>
        <v>111</v>
      </c>
      <c r="L113" s="59"/>
    </row>
    <row r="114" spans="1:12" x14ac:dyDescent="0.25">
      <c r="A114" s="38">
        <v>112</v>
      </c>
      <c r="B114" s="38">
        <f t="shared" si="19"/>
        <v>112</v>
      </c>
      <c r="C114" s="39">
        <f t="shared" si="15"/>
        <v>99.590400000000002</v>
      </c>
      <c r="D114" s="39">
        <f t="shared" si="20"/>
        <v>26.864392698869324</v>
      </c>
      <c r="E114" s="39">
        <f t="shared" si="21"/>
        <v>220.24209728386407</v>
      </c>
      <c r="F114" s="40">
        <f t="shared" si="23"/>
        <v>104</v>
      </c>
      <c r="G114" s="67">
        <f>$G$110+(F114-$F$110)*($G$115-$G$110)/($F$115-$F$110)</f>
        <v>300.39999999999998</v>
      </c>
      <c r="H114" s="42">
        <f t="shared" si="16"/>
        <v>271.80191999999994</v>
      </c>
      <c r="I114" s="42">
        <f t="shared" si="17"/>
        <v>65.231534022367498</v>
      </c>
      <c r="J114" s="42">
        <f t="shared" si="18"/>
        <v>586.99993242228993</v>
      </c>
      <c r="K114" s="43">
        <f t="shared" si="22"/>
        <v>112</v>
      </c>
      <c r="L114" s="59"/>
    </row>
    <row r="115" spans="1:12" x14ac:dyDescent="0.25">
      <c r="A115" s="38">
        <v>113</v>
      </c>
      <c r="B115" s="38">
        <f t="shared" si="19"/>
        <v>113</v>
      </c>
      <c r="C115" s="39">
        <f t="shared" si="15"/>
        <v>100.4796</v>
      </c>
      <c r="D115" s="39">
        <f t="shared" si="20"/>
        <v>27.076223799065229</v>
      </c>
      <c r="E115" s="39">
        <f t="shared" si="21"/>
        <v>222.15972645003862</v>
      </c>
      <c r="F115" s="40">
        <f t="shared" si="23"/>
        <v>105</v>
      </c>
      <c r="G115" s="67">
        <f>264+21+20</f>
        <v>305</v>
      </c>
      <c r="H115" s="42">
        <f t="shared" si="16"/>
        <v>275.964</v>
      </c>
      <c r="I115" s="42">
        <f t="shared" si="17"/>
        <v>66.113366665488911</v>
      </c>
      <c r="J115" s="42">
        <f t="shared" si="18"/>
        <v>595.7847469423931</v>
      </c>
      <c r="K115" s="43">
        <f t="shared" si="22"/>
        <v>113</v>
      </c>
      <c r="L115" s="59"/>
    </row>
    <row r="116" spans="1:12" x14ac:dyDescent="0.25">
      <c r="A116" s="38">
        <v>114</v>
      </c>
      <c r="B116" s="38">
        <f t="shared" si="19"/>
        <v>114</v>
      </c>
      <c r="C116" s="39">
        <f t="shared" si="15"/>
        <v>101.36879999999999</v>
      </c>
      <c r="D116" s="39">
        <f t="shared" si="20"/>
        <v>27.287836803817452</v>
      </c>
      <c r="E116" s="39">
        <f t="shared" si="21"/>
        <v>224.0769757666487</v>
      </c>
      <c r="F116" s="40">
        <v>105</v>
      </c>
      <c r="G116" s="67">
        <v>264</v>
      </c>
      <c r="H116" s="42">
        <f t="shared" si="16"/>
        <v>238.8672</v>
      </c>
      <c r="I116" s="42">
        <f t="shared" si="17"/>
        <v>58.195735973104156</v>
      </c>
      <c r="J116" s="42">
        <f t="shared" si="18"/>
        <v>517.38461348648968</v>
      </c>
      <c r="K116" s="43">
        <f t="shared" si="22"/>
        <v>114</v>
      </c>
      <c r="L116" s="59"/>
    </row>
    <row r="117" spans="1:12" x14ac:dyDescent="0.25">
      <c r="A117" s="38">
        <v>115</v>
      </c>
      <c r="B117" s="38">
        <f t="shared" si="19"/>
        <v>115</v>
      </c>
      <c r="C117" s="39">
        <f t="shared" si="15"/>
        <v>102.258</v>
      </c>
      <c r="D117" s="39">
        <f t="shared" si="20"/>
        <v>27.499233847895859</v>
      </c>
      <c r="E117" s="39">
        <f t="shared" si="21"/>
        <v>225.99384895175194</v>
      </c>
      <c r="F117" s="40">
        <f t="shared" si="23"/>
        <v>106</v>
      </c>
      <c r="G117" s="67">
        <f>$G$116+(F117-$F$116)*($G$121-$G$116)/($F$121-$F$116)</f>
        <v>268.2</v>
      </c>
      <c r="H117" s="42">
        <f t="shared" si="16"/>
        <v>242.66735999999997</v>
      </c>
      <c r="I117" s="42">
        <f t="shared" si="17"/>
        <v>59.013056290731797</v>
      </c>
      <c r="J117" s="42">
        <f t="shared" si="18"/>
        <v>525.42672503969118</v>
      </c>
      <c r="K117" s="43">
        <f t="shared" si="22"/>
        <v>115</v>
      </c>
      <c r="L117" s="59"/>
    </row>
    <row r="118" spans="1:12" x14ac:dyDescent="0.25">
      <c r="A118" s="38">
        <v>116</v>
      </c>
      <c r="B118" s="38">
        <f t="shared" si="19"/>
        <v>116</v>
      </c>
      <c r="C118" s="39">
        <f t="shared" si="15"/>
        <v>103.14719999999998</v>
      </c>
      <c r="D118" s="39">
        <f t="shared" si="20"/>
        <v>27.710417026801451</v>
      </c>
      <c r="E118" s="39">
        <f t="shared" si="21"/>
        <v>227.91034965501251</v>
      </c>
      <c r="F118" s="40">
        <f t="shared" si="23"/>
        <v>107</v>
      </c>
      <c r="G118" s="67">
        <f>$G$116+(F118-$F$116)*($G$121-$G$116)/($F$121-$F$116)</f>
        <v>272.39999999999998</v>
      </c>
      <c r="H118" s="42">
        <f t="shared" si="16"/>
        <v>246.46751999999995</v>
      </c>
      <c r="I118" s="42">
        <f t="shared" si="17"/>
        <v>59.828888074216977</v>
      </c>
      <c r="J118" s="42">
        <f t="shared" si="18"/>
        <v>533.46624406259446</v>
      </c>
      <c r="K118" s="43">
        <f t="shared" si="22"/>
        <v>116</v>
      </c>
      <c r="L118" s="59"/>
    </row>
    <row r="119" spans="1:12" x14ac:dyDescent="0.25">
      <c r="A119" s="38">
        <v>117</v>
      </c>
      <c r="B119" s="38">
        <f t="shared" si="19"/>
        <v>117</v>
      </c>
      <c r="C119" s="39">
        <f t="shared" si="15"/>
        <v>104.0364</v>
      </c>
      <c r="D119" s="39">
        <f t="shared" si="20"/>
        <v>27.921388397820998</v>
      </c>
      <c r="E119" s="39">
        <f t="shared" si="21"/>
        <v>229.8264814595382</v>
      </c>
      <c r="F119" s="40">
        <f t="shared" si="23"/>
        <v>108</v>
      </c>
      <c r="G119" s="67">
        <f>$G$116+(F119-$F$116)*($G$121-$G$116)/($F$121-$F$116)</f>
        <v>276.60000000000002</v>
      </c>
      <c r="H119" s="42">
        <f t="shared" si="16"/>
        <v>250.26768000000001</v>
      </c>
      <c r="I119" s="42">
        <f t="shared" si="17"/>
        <v>60.643256925083442</v>
      </c>
      <c r="J119" s="42">
        <f t="shared" si="18"/>
        <v>541.50321514452025</v>
      </c>
      <c r="K119" s="43">
        <f t="shared" si="22"/>
        <v>117</v>
      </c>
      <c r="L119" s="59"/>
    </row>
    <row r="120" spans="1:12" x14ac:dyDescent="0.25">
      <c r="A120" s="38">
        <v>118</v>
      </c>
      <c r="B120" s="38">
        <f t="shared" si="19"/>
        <v>118</v>
      </c>
      <c r="C120" s="39">
        <f t="shared" si="15"/>
        <v>104.92559999999999</v>
      </c>
      <c r="D120" s="39">
        <f t="shared" si="20"/>
        <v>28.132149981044343</v>
      </c>
      <c r="E120" s="39">
        <f t="shared" si="21"/>
        <v>231.7422478836522</v>
      </c>
      <c r="F120" s="40">
        <f t="shared" si="23"/>
        <v>109</v>
      </c>
      <c r="G120" s="67">
        <f>$G$116+(F120-$F$116)*($G$121-$G$116)/($F$121-$F$116)</f>
        <v>280.8</v>
      </c>
      <c r="H120" s="42">
        <f t="shared" si="16"/>
        <v>254.06784000000002</v>
      </c>
      <c r="I120" s="42">
        <f t="shared" si="17"/>
        <v>61.456187622750775</v>
      </c>
      <c r="J120" s="42">
        <f t="shared" si="18"/>
        <v>549.53768144295771</v>
      </c>
      <c r="K120" s="43">
        <f t="shared" si="22"/>
        <v>118</v>
      </c>
      <c r="L120" s="59"/>
    </row>
    <row r="121" spans="1:12" x14ac:dyDescent="0.25">
      <c r="A121" s="38">
        <v>119</v>
      </c>
      <c r="B121" s="38">
        <f t="shared" si="19"/>
        <v>119</v>
      </c>
      <c r="C121" s="39">
        <f t="shared" si="15"/>
        <v>105.81480000000001</v>
      </c>
      <c r="D121" s="39">
        <f t="shared" si="20"/>
        <v>28.342703760346488</v>
      </c>
      <c r="E121" s="39">
        <f t="shared" si="21"/>
        <v>233.65765238260346</v>
      </c>
      <c r="F121" s="40">
        <f t="shared" si="23"/>
        <v>110</v>
      </c>
      <c r="G121" s="67">
        <f>266+19</f>
        <v>285</v>
      </c>
      <c r="H121" s="42">
        <f t="shared" si="16"/>
        <v>257.86799999999999</v>
      </c>
      <c r="I121" s="42">
        <f t="shared" si="17"/>
        <v>62.267704162827528</v>
      </c>
      <c r="J121" s="42">
        <f t="shared" si="18"/>
        <v>557.56968475025803</v>
      </c>
      <c r="K121" s="43">
        <f t="shared" si="22"/>
        <v>119</v>
      </c>
      <c r="L121" s="59"/>
    </row>
    <row r="122" spans="1:12" x14ac:dyDescent="0.25">
      <c r="A122" s="38">
        <v>120</v>
      </c>
      <c r="B122" s="38">
        <f t="shared" si="19"/>
        <v>120</v>
      </c>
      <c r="C122" s="39">
        <f t="shared" si="15"/>
        <v>106.70399999999999</v>
      </c>
      <c r="D122" s="39">
        <f t="shared" si="20"/>
        <v>28.55305168433533</v>
      </c>
      <c r="E122" s="39">
        <f t="shared" si="21"/>
        <v>235.57269835021734</v>
      </c>
      <c r="F122" s="40">
        <f t="shared" si="23"/>
        <v>111</v>
      </c>
      <c r="G122" s="67">
        <f>$G$121+(F122-$F$121)*($G$126-$G$121)/($F$126-$F$121)</f>
        <v>288.8</v>
      </c>
      <c r="H122" s="42">
        <f t="shared" si="16"/>
        <v>261.30624</v>
      </c>
      <c r="I122" s="42">
        <f t="shared" si="17"/>
        <v>63.000734275359655</v>
      </c>
      <c r="J122" s="42">
        <f t="shared" si="18"/>
        <v>564.83464686291802</v>
      </c>
      <c r="K122" s="43">
        <f t="shared" si="22"/>
        <v>120</v>
      </c>
      <c r="L122" s="59"/>
    </row>
    <row r="123" spans="1:12" x14ac:dyDescent="0.25">
      <c r="A123" s="38">
        <v>121</v>
      </c>
      <c r="B123" s="38">
        <f t="shared" si="19"/>
        <v>121</v>
      </c>
      <c r="C123" s="39">
        <f t="shared" si="15"/>
        <v>107.5932</v>
      </c>
      <c r="D123" s="39">
        <f t="shared" si="20"/>
        <v>28.763195667267496</v>
      </c>
      <c r="E123" s="39">
        <f t="shared" si="21"/>
        <v>237.48738912049089</v>
      </c>
      <c r="F123" s="40">
        <f t="shared" si="23"/>
        <v>112</v>
      </c>
      <c r="G123" s="67">
        <f>$G$121+(F123-$F$121)*($G$126-$G$121)/($F$126-$F$121)</f>
        <v>292.60000000000002</v>
      </c>
      <c r="H123" s="42">
        <f t="shared" si="16"/>
        <v>264.74448000000001</v>
      </c>
      <c r="I123" s="42">
        <f t="shared" si="17"/>
        <v>63.732642519480834</v>
      </c>
      <c r="J123" s="42">
        <f t="shared" si="18"/>
        <v>572.09765505476253</v>
      </c>
      <c r="K123" s="43">
        <f t="shared" si="22"/>
        <v>121</v>
      </c>
      <c r="L123" s="59"/>
    </row>
    <row r="124" spans="1:12" x14ac:dyDescent="0.25">
      <c r="A124" s="38">
        <v>122</v>
      </c>
      <c r="B124" s="38">
        <f t="shared" si="19"/>
        <v>122</v>
      </c>
      <c r="C124" s="39">
        <f t="shared" si="15"/>
        <v>108.4824</v>
      </c>
      <c r="D124" s="39">
        <f t="shared" si="20"/>
        <v>28.973137589932367</v>
      </c>
      <c r="E124" s="39">
        <f t="shared" si="21"/>
        <v>239.40172796913217</v>
      </c>
      <c r="F124" s="40">
        <f t="shared" si="23"/>
        <v>113</v>
      </c>
      <c r="G124" s="67">
        <f>$G$121+(F124-$F$121)*($G$126-$G$121)/($F$126-$F$121)</f>
        <v>296.39999999999998</v>
      </c>
      <c r="H124" s="42">
        <f t="shared" si="16"/>
        <v>268.18271999999996</v>
      </c>
      <c r="I124" s="42">
        <f t="shared" si="17"/>
        <v>64.463445149457328</v>
      </c>
      <c r="J124" s="42">
        <f t="shared" si="18"/>
        <v>579.35873763530469</v>
      </c>
      <c r="K124" s="43">
        <f t="shared" si="22"/>
        <v>122</v>
      </c>
      <c r="L124" s="59"/>
    </row>
    <row r="125" spans="1:12" x14ac:dyDescent="0.25">
      <c r="A125" s="38">
        <v>123</v>
      </c>
      <c r="B125" s="38">
        <f t="shared" si="19"/>
        <v>123</v>
      </c>
      <c r="C125" s="39">
        <f t="shared" si="15"/>
        <v>109.3716</v>
      </c>
      <c r="D125" s="39">
        <f t="shared" si="20"/>
        <v>29.182879300506716</v>
      </c>
      <c r="E125" s="39">
        <f t="shared" si="21"/>
        <v>241.31571811504921</v>
      </c>
      <c r="F125" s="40">
        <f t="shared" si="23"/>
        <v>114</v>
      </c>
      <c r="G125" s="67">
        <f>$G$121+(F125-$F$121)*($G$126-$G$121)/($F$126-$F$121)</f>
        <v>300.2</v>
      </c>
      <c r="H125" s="42">
        <f t="shared" si="16"/>
        <v>271.62095999999997</v>
      </c>
      <c r="I125" s="42">
        <f t="shared" si="17"/>
        <v>65.193157978815663</v>
      </c>
      <c r="J125" s="42">
        <f t="shared" si="18"/>
        <v>586.61792214643719</v>
      </c>
      <c r="K125" s="43">
        <f t="shared" si="22"/>
        <v>123</v>
      </c>
      <c r="L125" s="59"/>
    </row>
    <row r="126" spans="1:12" x14ac:dyDescent="0.25">
      <c r="A126" s="38">
        <v>124</v>
      </c>
      <c r="B126" s="38">
        <f t="shared" si="19"/>
        <v>124</v>
      </c>
      <c r="C126" s="39">
        <f t="shared" si="15"/>
        <v>110.26079999999999</v>
      </c>
      <c r="D126" s="39">
        <f t="shared" si="20"/>
        <v>29.392422615380774</v>
      </c>
      <c r="E126" s="39">
        <f t="shared" si="21"/>
        <v>243.22936272178819</v>
      </c>
      <c r="F126" s="40">
        <f t="shared" si="23"/>
        <v>115</v>
      </c>
      <c r="G126" s="67">
        <f>267+19+18</f>
        <v>304</v>
      </c>
      <c r="H126" s="42">
        <f t="shared" si="16"/>
        <v>275.05919999999998</v>
      </c>
      <c r="I126" s="42">
        <f t="shared" si="17"/>
        <v>65.921796397718381</v>
      </c>
      <c r="J126" s="42">
        <f t="shared" si="18"/>
        <v>593.87523539269284</v>
      </c>
      <c r="K126" s="43">
        <f t="shared" si="22"/>
        <v>124</v>
      </c>
      <c r="L126" s="59"/>
    </row>
    <row r="127" spans="1:12" x14ac:dyDescent="0.25">
      <c r="A127" s="38">
        <v>125</v>
      </c>
      <c r="B127" s="38">
        <f t="shared" si="19"/>
        <v>125</v>
      </c>
      <c r="C127" s="39">
        <f t="shared" si="15"/>
        <v>111.15</v>
      </c>
      <c r="D127" s="39">
        <f t="shared" si="20"/>
        <v>29.601769319956546</v>
      </c>
      <c r="E127" s="39">
        <f t="shared" si="21"/>
        <v>245.14266489892438</v>
      </c>
      <c r="F127" s="40">
        <v>115</v>
      </c>
      <c r="G127" s="67">
        <v>267</v>
      </c>
      <c r="H127" s="42">
        <f t="shared" si="16"/>
        <v>241.58160000000001</v>
      </c>
      <c r="I127" s="42">
        <f t="shared" si="17"/>
        <v>58.779689232021951</v>
      </c>
      <c r="J127" s="42">
        <f t="shared" si="18"/>
        <v>523.12924541243819</v>
      </c>
      <c r="K127" s="43">
        <f t="shared" si="22"/>
        <v>125</v>
      </c>
      <c r="L127" s="59"/>
    </row>
    <row r="128" spans="1:12" x14ac:dyDescent="0.25">
      <c r="A128" s="38">
        <v>126</v>
      </c>
      <c r="B128" s="38">
        <f t="shared" si="19"/>
        <v>126</v>
      </c>
      <c r="C128" s="39">
        <f t="shared" si="15"/>
        <v>112.03919999999999</v>
      </c>
      <c r="D128" s="39">
        <f t="shared" si="20"/>
        <v>29.810921169420201</v>
      </c>
      <c r="E128" s="39">
        <f t="shared" si="21"/>
        <v>247.05562770340683</v>
      </c>
      <c r="F128" s="40">
        <f t="shared" si="23"/>
        <v>116</v>
      </c>
      <c r="G128" s="67">
        <f>$G$127+(F128-$F$127)*($G$132-$G$127)/($F$132-$F$127)</f>
        <v>270.60000000000002</v>
      </c>
      <c r="H128" s="42">
        <f t="shared" si="16"/>
        <v>244.83887999999999</v>
      </c>
      <c r="I128" s="42">
        <f t="shared" si="17"/>
        <v>59.479426489427787</v>
      </c>
      <c r="J128" s="42">
        <f t="shared" si="18"/>
        <v>530.02105046908662</v>
      </c>
      <c r="K128" s="43">
        <f t="shared" si="22"/>
        <v>126</v>
      </c>
      <c r="L128" s="59"/>
    </row>
    <row r="129" spans="1:12" x14ac:dyDescent="0.25">
      <c r="A129" s="38">
        <v>127</v>
      </c>
      <c r="B129" s="38">
        <f t="shared" si="19"/>
        <v>127</v>
      </c>
      <c r="C129" s="39">
        <f t="shared" si="15"/>
        <v>112.92840000000001</v>
      </c>
      <c r="D129" s="39">
        <f t="shared" si="20"/>
        <v>30.019879889488983</v>
      </c>
      <c r="E129" s="39">
        <f t="shared" si="21"/>
        <v>248.96825414086001</v>
      </c>
      <c r="F129" s="40">
        <f t="shared" si="23"/>
        <v>117</v>
      </c>
      <c r="G129" s="67">
        <f>$G$127+(F129-$F$127)*($G$132-$G$127)/($F$132-$F$127)</f>
        <v>274.2</v>
      </c>
      <c r="H129" s="42">
        <f t="shared" si="16"/>
        <v>248.09616</v>
      </c>
      <c r="I129" s="42">
        <f t="shared" si="17"/>
        <v>60.178080967364686</v>
      </c>
      <c r="J129" s="42">
        <f t="shared" si="18"/>
        <v>536.91096968482668</v>
      </c>
      <c r="K129" s="43">
        <f t="shared" si="22"/>
        <v>127</v>
      </c>
      <c r="L129" s="59"/>
    </row>
    <row r="130" spans="1:12" x14ac:dyDescent="0.25">
      <c r="A130" s="38">
        <v>128</v>
      </c>
      <c r="B130" s="38">
        <f t="shared" si="19"/>
        <v>128</v>
      </c>
      <c r="C130" s="39">
        <f t="shared" si="15"/>
        <v>113.8176</v>
      </c>
      <c r="D130" s="39">
        <f t="shared" si="20"/>
        <v>30.228647177134196</v>
      </c>
      <c r="E130" s="39">
        <f t="shared" si="21"/>
        <v>250.88054716684209</v>
      </c>
      <c r="F130" s="40">
        <f t="shared" si="23"/>
        <v>118</v>
      </c>
      <c r="G130" s="67">
        <f>$G$127+(F130-$F$127)*($G$132-$G$127)/($F$132-$F$127)</f>
        <v>277.8</v>
      </c>
      <c r="H130" s="42">
        <f t="shared" si="16"/>
        <v>251.35344000000001</v>
      </c>
      <c r="I130" s="42">
        <f t="shared" si="17"/>
        <v>60.875668525285015</v>
      </c>
      <c r="J130" s="42">
        <f t="shared" si="18"/>
        <v>543.79903068153806</v>
      </c>
      <c r="K130" s="43">
        <f t="shared" si="22"/>
        <v>128</v>
      </c>
      <c r="L130" s="59"/>
    </row>
    <row r="131" spans="1:12" x14ac:dyDescent="0.25">
      <c r="A131" s="38">
        <v>129</v>
      </c>
      <c r="B131" s="38">
        <f t="shared" si="19"/>
        <v>129</v>
      </c>
      <c r="C131" s="39">
        <f t="shared" ref="C131:C152" si="24">B131*$Y$1*1.56</f>
        <v>114.70679999999999</v>
      </c>
      <c r="D131" s="39">
        <f t="shared" si="20"/>
        <v>30.43722470128062</v>
      </c>
      <c r="E131" s="39">
        <f t="shared" si="21"/>
        <v>252.79250968806375</v>
      </c>
      <c r="F131" s="40">
        <f t="shared" si="23"/>
        <v>119</v>
      </c>
      <c r="G131" s="67">
        <f>$G$127+(F131-$F$127)*($G$132-$G$127)/($F$132-$F$127)</f>
        <v>281.39999999999998</v>
      </c>
      <c r="H131" s="42">
        <f t="shared" ref="H131:H165" si="25">G131*1.56*$W$1</f>
        <v>254.61071999999996</v>
      </c>
      <c r="I131" s="42">
        <f t="shared" ref="I131:I164" si="26">EXP(-1.0587+0.8836*LN(H131)+0.284)</f>
        <v>61.572204587965679</v>
      </c>
      <c r="J131" s="42">
        <f t="shared" ref="J131:J165" si="27">(H131+I131)*0.475*44/12</f>
        <v>550.68526032404009</v>
      </c>
      <c r="K131" s="43">
        <f t="shared" si="22"/>
        <v>129</v>
      </c>
      <c r="L131" s="59"/>
    </row>
    <row r="132" spans="1:12" x14ac:dyDescent="0.25">
      <c r="A132" s="38">
        <v>130</v>
      </c>
      <c r="B132" s="38">
        <f t="shared" ref="B132:B152" si="28">B131+1</f>
        <v>130</v>
      </c>
      <c r="C132" s="39">
        <f t="shared" si="24"/>
        <v>115.59599999999999</v>
      </c>
      <c r="D132" s="39">
        <f t="shared" ref="D132:D152" si="29">EXP(-1.0587+0.8836*LN(C132)+0.284)</f>
        <v>30.645614103483879</v>
      </c>
      <c r="E132" s="39">
        <f t="shared" ref="E132:E152" si="30">(C132+D132)*0.475*44/12</f>
        <v>254.70414456356775</v>
      </c>
      <c r="F132" s="40">
        <f t="shared" si="23"/>
        <v>120</v>
      </c>
      <c r="G132" s="67">
        <f>268+17</f>
        <v>285</v>
      </c>
      <c r="H132" s="42">
        <f t="shared" si="25"/>
        <v>257.86799999999999</v>
      </c>
      <c r="I132" s="42">
        <f t="shared" si="26"/>
        <v>62.267704162827528</v>
      </c>
      <c r="J132" s="42">
        <f t="shared" si="27"/>
        <v>557.56968475025803</v>
      </c>
      <c r="K132" s="43">
        <f t="shared" ref="K132:K155" si="31">K131+1</f>
        <v>130</v>
      </c>
      <c r="L132" s="59"/>
    </row>
    <row r="133" spans="1:12" x14ac:dyDescent="0.25">
      <c r="A133" s="38">
        <v>131</v>
      </c>
      <c r="B133" s="38">
        <f t="shared" si="28"/>
        <v>131</v>
      </c>
      <c r="C133" s="39">
        <f t="shared" si="24"/>
        <v>116.48519999999998</v>
      </c>
      <c r="D133" s="39">
        <f t="shared" si="29"/>
        <v>30.853816998586236</v>
      </c>
      <c r="E133" s="39">
        <f t="shared" si="30"/>
        <v>256.61545460587098</v>
      </c>
      <c r="F133" s="40">
        <f t="shared" si="23"/>
        <v>121</v>
      </c>
      <c r="G133" s="67">
        <f>$G$132+(F133-$F$132)*($G$137-$G$132)/($F$137-$F$132)</f>
        <v>288.2</v>
      </c>
      <c r="H133" s="42">
        <f t="shared" si="25"/>
        <v>260.76335999999998</v>
      </c>
      <c r="I133" s="42">
        <f t="shared" si="26"/>
        <v>62.885067686032009</v>
      </c>
      <c r="J133" s="42">
        <f t="shared" si="27"/>
        <v>563.68767821983909</v>
      </c>
      <c r="K133" s="43">
        <f t="shared" si="31"/>
        <v>131</v>
      </c>
      <c r="L133" s="59"/>
    </row>
    <row r="134" spans="1:12" x14ac:dyDescent="0.25">
      <c r="A134" s="38">
        <v>132</v>
      </c>
      <c r="B134" s="38">
        <f t="shared" si="28"/>
        <v>132</v>
      </c>
      <c r="C134" s="39">
        <f t="shared" si="24"/>
        <v>117.37439999999999</v>
      </c>
      <c r="D134" s="39">
        <f t="shared" si="29"/>
        <v>31.061834975351903</v>
      </c>
      <c r="E134" s="39">
        <f t="shared" si="30"/>
        <v>258.52644258207124</v>
      </c>
      <c r="F134" s="40">
        <f t="shared" si="23"/>
        <v>122</v>
      </c>
      <c r="G134" s="67">
        <f>$G$132+(F134-$F$132)*($G$137-$G$132)/($F$137-$F$132)</f>
        <v>291.39999999999998</v>
      </c>
      <c r="H134" s="42">
        <f t="shared" si="25"/>
        <v>263.65871999999996</v>
      </c>
      <c r="I134" s="42">
        <f t="shared" si="26"/>
        <v>63.501633804581523</v>
      </c>
      <c r="J134" s="42">
        <f t="shared" si="27"/>
        <v>569.80428287631264</v>
      </c>
      <c r="K134" s="43">
        <f t="shared" si="31"/>
        <v>132</v>
      </c>
      <c r="L134" s="59"/>
    </row>
    <row r="135" spans="1:12" x14ac:dyDescent="0.25">
      <c r="A135" s="38">
        <v>133</v>
      </c>
      <c r="B135" s="38">
        <f t="shared" si="28"/>
        <v>133</v>
      </c>
      <c r="C135" s="39">
        <f t="shared" si="24"/>
        <v>118.26359999999998</v>
      </c>
      <c r="D135" s="39">
        <f t="shared" si="29"/>
        <v>31.269669597082324</v>
      </c>
      <c r="E135" s="39">
        <f t="shared" si="30"/>
        <v>260.43711121491833</v>
      </c>
      <c r="F135" s="40">
        <f t="shared" si="23"/>
        <v>123</v>
      </c>
      <c r="G135" s="67">
        <f>$G$132+(F135-$F$132)*($G$137-$G$132)/($F$137-$F$132)</f>
        <v>294.60000000000002</v>
      </c>
      <c r="H135" s="42">
        <f t="shared" si="25"/>
        <v>266.55408</v>
      </c>
      <c r="I135" s="42">
        <f t="shared" si="26"/>
        <v>64.117412288576645</v>
      </c>
      <c r="J135" s="42">
        <f t="shared" si="27"/>
        <v>575.91951573593758</v>
      </c>
      <c r="K135" s="43">
        <f t="shared" si="31"/>
        <v>133</v>
      </c>
      <c r="L135" s="59"/>
    </row>
    <row r="136" spans="1:12" x14ac:dyDescent="0.25">
      <c r="A136" s="38">
        <v>134</v>
      </c>
      <c r="B136" s="38">
        <f t="shared" si="28"/>
        <v>134</v>
      </c>
      <c r="C136" s="39">
        <f t="shared" si="24"/>
        <v>119.1528</v>
      </c>
      <c r="D136" s="39">
        <f t="shared" si="29"/>
        <v>31.477322402212724</v>
      </c>
      <c r="E136" s="39">
        <f t="shared" si="30"/>
        <v>262.34746318385379</v>
      </c>
      <c r="F136" s="40">
        <f t="shared" si="23"/>
        <v>124</v>
      </c>
      <c r="G136" s="67">
        <f>$G$132+(F136-$F$132)*($G$137-$G$132)/($F$137-$F$132)</f>
        <v>297.8</v>
      </c>
      <c r="H136" s="42">
        <f t="shared" si="25"/>
        <v>269.44943999999998</v>
      </c>
      <c r="I136" s="42">
        <f t="shared" si="26"/>
        <v>64.732412683644569</v>
      </c>
      <c r="J136" s="42">
        <f t="shared" si="27"/>
        <v>582.03339342401421</v>
      </c>
      <c r="K136" s="43">
        <f t="shared" si="31"/>
        <v>134</v>
      </c>
      <c r="L136" s="59"/>
    </row>
    <row r="137" spans="1:12" x14ac:dyDescent="0.25">
      <c r="A137" s="38">
        <v>135</v>
      </c>
      <c r="B137" s="38">
        <f t="shared" si="28"/>
        <v>135</v>
      </c>
      <c r="C137" s="39">
        <f t="shared" si="24"/>
        <v>120.04199999999999</v>
      </c>
      <c r="D137" s="39">
        <f t="shared" si="29"/>
        <v>31.684794904890058</v>
      </c>
      <c r="E137" s="39">
        <f t="shared" si="30"/>
        <v>264.25750112601685</v>
      </c>
      <c r="F137" s="40">
        <f t="shared" si="23"/>
        <v>125</v>
      </c>
      <c r="G137" s="67">
        <f>268+17+16</f>
        <v>301</v>
      </c>
      <c r="H137" s="42">
        <f t="shared" si="25"/>
        <v>272.34479999999996</v>
      </c>
      <c r="I137" s="42">
        <f t="shared" si="26"/>
        <v>65.346644318451652</v>
      </c>
      <c r="J137" s="42">
        <f t="shared" si="27"/>
        <v>588.14593218796983</v>
      </c>
      <c r="K137" s="43">
        <f t="shared" si="31"/>
        <v>135</v>
      </c>
      <c r="L137" s="59"/>
    </row>
    <row r="138" spans="1:12" x14ac:dyDescent="0.25">
      <c r="A138" s="38">
        <v>136</v>
      </c>
      <c r="B138" s="38">
        <f t="shared" si="28"/>
        <v>136</v>
      </c>
      <c r="C138" s="39">
        <f t="shared" si="24"/>
        <v>120.9312</v>
      </c>
      <c r="D138" s="39">
        <f t="shared" si="29"/>
        <v>31.892088595533622</v>
      </c>
      <c r="E138" s="39">
        <f t="shared" si="30"/>
        <v>266.16722763722106</v>
      </c>
      <c r="F138" s="40">
        <v>125</v>
      </c>
      <c r="G138" s="67">
        <v>268</v>
      </c>
      <c r="H138" s="42">
        <f t="shared" si="25"/>
        <v>242.4864</v>
      </c>
      <c r="I138" s="42">
        <f t="shared" si="26"/>
        <v>58.974170235372419</v>
      </c>
      <c r="J138" s="42">
        <f t="shared" si="27"/>
        <v>525.04382649327351</v>
      </c>
      <c r="K138" s="43">
        <f t="shared" si="31"/>
        <v>136</v>
      </c>
      <c r="L138" s="59"/>
    </row>
    <row r="139" spans="1:12" x14ac:dyDescent="0.25">
      <c r="A139" s="38">
        <v>137</v>
      </c>
      <c r="B139" s="38">
        <f t="shared" si="28"/>
        <v>137</v>
      </c>
      <c r="C139" s="39">
        <f t="shared" si="24"/>
        <v>121.82039999999999</v>
      </c>
      <c r="D139" s="39">
        <f t="shared" si="29"/>
        <v>32.099204941378403</v>
      </c>
      <c r="E139" s="39">
        <f t="shared" si="30"/>
        <v>268.07664527290075</v>
      </c>
      <c r="F139" s="40">
        <f t="shared" si="23"/>
        <v>126</v>
      </c>
      <c r="G139" s="67">
        <f>$G$138+(F139-$F$138)*($G$143-$G$138)/($F$143-$F$138)</f>
        <v>271.2</v>
      </c>
      <c r="H139" s="42">
        <f t="shared" si="25"/>
        <v>245.38175999999999</v>
      </c>
      <c r="I139" s="42">
        <f t="shared" si="26"/>
        <v>59.595943661626769</v>
      </c>
      <c r="J139" s="42">
        <f t="shared" si="27"/>
        <v>531.1695005439999</v>
      </c>
      <c r="K139" s="43">
        <f t="shared" si="31"/>
        <v>137</v>
      </c>
      <c r="L139" s="59"/>
    </row>
    <row r="140" spans="1:12" x14ac:dyDescent="0.25">
      <c r="A140" s="38">
        <v>138</v>
      </c>
      <c r="B140" s="38">
        <f t="shared" si="28"/>
        <v>138</v>
      </c>
      <c r="C140" s="39">
        <f t="shared" si="24"/>
        <v>122.70959999999999</v>
      </c>
      <c r="D140" s="39">
        <f t="shared" si="29"/>
        <v>32.306145387002253</v>
      </c>
      <c r="E140" s="39">
        <f t="shared" si="30"/>
        <v>269.98575654902891</v>
      </c>
      <c r="F140" s="40">
        <f t="shared" si="23"/>
        <v>127</v>
      </c>
      <c r="G140" s="67">
        <f>$G$138+(F140-$F$138)*($G$143-$G$138)/($F$143-$F$138)</f>
        <v>274.39999999999998</v>
      </c>
      <c r="H140" s="42">
        <f t="shared" si="25"/>
        <v>248.27711999999997</v>
      </c>
      <c r="I140" s="42">
        <f t="shared" si="26"/>
        <v>60.216863677580314</v>
      </c>
      <c r="J140" s="42">
        <f t="shared" si="27"/>
        <v>537.29368823845232</v>
      </c>
      <c r="K140" s="43">
        <f t="shared" si="31"/>
        <v>138</v>
      </c>
      <c r="L140" s="59"/>
    </row>
    <row r="141" spans="1:12" x14ac:dyDescent="0.25">
      <c r="A141" s="38">
        <v>139</v>
      </c>
      <c r="B141" s="38">
        <f t="shared" si="28"/>
        <v>139</v>
      </c>
      <c r="C141" s="39">
        <f t="shared" si="24"/>
        <v>123.59879999999998</v>
      </c>
      <c r="D141" s="39">
        <f t="shared" si="29"/>
        <v>32.512911354837584</v>
      </c>
      <c r="E141" s="39">
        <f t="shared" si="30"/>
        <v>271.89456394300873</v>
      </c>
      <c r="F141" s="40">
        <f t="shared" si="23"/>
        <v>128</v>
      </c>
      <c r="G141" s="67">
        <f>$G$138+(F141-$F$138)*($G$143-$G$138)/($F$143-$F$138)</f>
        <v>277.60000000000002</v>
      </c>
      <c r="H141" s="42">
        <f t="shared" si="25"/>
        <v>251.17248000000001</v>
      </c>
      <c r="I141" s="42">
        <f t="shared" si="26"/>
        <v>60.836941386956681</v>
      </c>
      <c r="J141" s="42">
        <f t="shared" si="27"/>
        <v>543.4164089156161</v>
      </c>
      <c r="K141" s="43">
        <f t="shared" si="31"/>
        <v>139</v>
      </c>
      <c r="L141" s="59"/>
    </row>
    <row r="142" spans="1:12" x14ac:dyDescent="0.25">
      <c r="A142" s="38">
        <v>140</v>
      </c>
      <c r="B142" s="38">
        <f t="shared" si="28"/>
        <v>140</v>
      </c>
      <c r="C142" s="39">
        <f t="shared" si="24"/>
        <v>124.488</v>
      </c>
      <c r="D142" s="39">
        <f t="shared" si="29"/>
        <v>32.719504245667267</v>
      </c>
      <c r="E142" s="39">
        <f t="shared" si="30"/>
        <v>273.80306989453715</v>
      </c>
      <c r="F142" s="40">
        <f t="shared" si="23"/>
        <v>129</v>
      </c>
      <c r="G142" s="67">
        <f>$G$138+(F142-$F$138)*($G$143-$G$138)/($F$143-$F$138)</f>
        <v>280.8</v>
      </c>
      <c r="H142" s="42">
        <f t="shared" si="25"/>
        <v>254.06784000000002</v>
      </c>
      <c r="I142" s="42">
        <f t="shared" si="26"/>
        <v>61.456187622750775</v>
      </c>
      <c r="J142" s="42">
        <f t="shared" si="27"/>
        <v>549.53768144295771</v>
      </c>
      <c r="K142" s="43">
        <f t="shared" si="31"/>
        <v>140</v>
      </c>
      <c r="L142" s="59"/>
    </row>
    <row r="143" spans="1:12" x14ac:dyDescent="0.25">
      <c r="A143" s="38">
        <v>141</v>
      </c>
      <c r="B143" s="38">
        <f t="shared" si="28"/>
        <v>141</v>
      </c>
      <c r="C143" s="39">
        <f t="shared" si="24"/>
        <v>125.37719999999999</v>
      </c>
      <c r="D143" s="39">
        <f t="shared" si="29"/>
        <v>32.925925439106848</v>
      </c>
      <c r="E143" s="39">
        <f t="shared" si="30"/>
        <v>275.71127680644446</v>
      </c>
      <c r="F143" s="40">
        <f t="shared" si="23"/>
        <v>130</v>
      </c>
      <c r="G143" s="67">
        <f>269+15</f>
        <v>284</v>
      </c>
      <c r="H143" s="42">
        <f t="shared" si="25"/>
        <v>256.96319999999997</v>
      </c>
      <c r="I143" s="42">
        <f t="shared" si="26"/>
        <v>62.074612956838024</v>
      </c>
      <c r="J143" s="42">
        <f t="shared" si="27"/>
        <v>555.65752423315951</v>
      </c>
      <c r="K143" s="43">
        <f t="shared" si="31"/>
        <v>141</v>
      </c>
      <c r="L143" s="59"/>
    </row>
    <row r="144" spans="1:12" x14ac:dyDescent="0.25">
      <c r="A144" s="38">
        <v>142</v>
      </c>
      <c r="B144" s="38">
        <f t="shared" si="28"/>
        <v>142</v>
      </c>
      <c r="C144" s="39">
        <f t="shared" si="24"/>
        <v>126.2664</v>
      </c>
      <c r="D144" s="39">
        <f t="shared" si="29"/>
        <v>33.132176294071812</v>
      </c>
      <c r="E144" s="39">
        <f t="shared" si="30"/>
        <v>277.6191870455084</v>
      </c>
      <c r="F144" s="40">
        <f t="shared" si="23"/>
        <v>131</v>
      </c>
      <c r="G144" s="67">
        <f>$G$143+(F144-$F$143)*($G$148-$G$143)/($F$148-$F$143)</f>
        <v>286.8</v>
      </c>
      <c r="H144" s="42">
        <f t="shared" si="25"/>
        <v>259.49664000000001</v>
      </c>
      <c r="I144" s="42">
        <f t="shared" si="26"/>
        <v>62.615069847082587</v>
      </c>
      <c r="J144" s="42">
        <f t="shared" si="27"/>
        <v>561.01122798366885</v>
      </c>
      <c r="K144" s="43">
        <f t="shared" si="31"/>
        <v>142</v>
      </c>
      <c r="L144" s="59"/>
    </row>
    <row r="145" spans="1:12" x14ac:dyDescent="0.25">
      <c r="A145" s="38">
        <v>143</v>
      </c>
      <c r="B145" s="38">
        <f t="shared" si="28"/>
        <v>143</v>
      </c>
      <c r="C145" s="39">
        <f t="shared" si="24"/>
        <v>127.15559999999999</v>
      </c>
      <c r="D145" s="39">
        <f t="shared" si="29"/>
        <v>33.338258149231912</v>
      </c>
      <c r="E145" s="39">
        <f t="shared" si="30"/>
        <v>279.52680294324551</v>
      </c>
      <c r="F145" s="40">
        <f t="shared" si="23"/>
        <v>132</v>
      </c>
      <c r="G145" s="67">
        <f>$G$143+(F145-$F$143)*($G$148-$G$143)/($F$148-$F$143)</f>
        <v>289.60000000000002</v>
      </c>
      <c r="H145" s="42">
        <f t="shared" si="25"/>
        <v>262.03008</v>
      </c>
      <c r="I145" s="42">
        <f t="shared" si="26"/>
        <v>63.154912899742641</v>
      </c>
      <c r="J145" s="42">
        <f t="shared" si="27"/>
        <v>566.36386263371833</v>
      </c>
      <c r="K145" s="43">
        <f t="shared" si="31"/>
        <v>143</v>
      </c>
      <c r="L145" s="59"/>
    </row>
    <row r="146" spans="1:12" x14ac:dyDescent="0.25">
      <c r="A146" s="38">
        <v>144</v>
      </c>
      <c r="B146" s="38">
        <f t="shared" si="28"/>
        <v>144</v>
      </c>
      <c r="C146" s="39">
        <f t="shared" si="24"/>
        <v>128.04480000000001</v>
      </c>
      <c r="D146" s="39">
        <f t="shared" si="29"/>
        <v>33.544172323452209</v>
      </c>
      <c r="E146" s="39">
        <f t="shared" si="30"/>
        <v>281.43412679667932</v>
      </c>
      <c r="F146" s="40">
        <f t="shared" si="23"/>
        <v>133</v>
      </c>
      <c r="G146" s="67">
        <f>$G$143+(F146-$F$143)*($G$148-$G$143)/($F$148-$F$143)</f>
        <v>292.39999999999998</v>
      </c>
      <c r="H146" s="42">
        <f t="shared" si="25"/>
        <v>264.56351999999998</v>
      </c>
      <c r="I146" s="42">
        <f t="shared" si="26"/>
        <v>63.694148737013862</v>
      </c>
      <c r="J146" s="42">
        <f t="shared" si="27"/>
        <v>571.71543971696565</v>
      </c>
      <c r="K146" s="43">
        <f t="shared" si="31"/>
        <v>144</v>
      </c>
      <c r="L146" s="59"/>
    </row>
    <row r="147" spans="1:12" x14ac:dyDescent="0.25">
      <c r="A147" s="38">
        <v>145</v>
      </c>
      <c r="B147" s="38">
        <f t="shared" si="28"/>
        <v>145</v>
      </c>
      <c r="C147" s="39">
        <f t="shared" si="24"/>
        <v>128.934</v>
      </c>
      <c r="D147" s="39">
        <f t="shared" si="29"/>
        <v>33.749920116221382</v>
      </c>
      <c r="E147" s="39">
        <f t="shared" si="30"/>
        <v>283.34116086908551</v>
      </c>
      <c r="F147" s="40">
        <f t="shared" si="23"/>
        <v>134</v>
      </c>
      <c r="G147" s="67">
        <f>$G$143+(F147-$F$143)*($G$148-$G$143)/($F$148-$F$143)</f>
        <v>295.2</v>
      </c>
      <c r="H147" s="42">
        <f t="shared" si="25"/>
        <v>267.09695999999997</v>
      </c>
      <c r="I147" s="42">
        <f t="shared" si="26"/>
        <v>64.232783846951989</v>
      </c>
      <c r="J147" s="42">
        <f t="shared" si="27"/>
        <v>577.06597053344126</v>
      </c>
      <c r="K147" s="43">
        <f t="shared" si="31"/>
        <v>145</v>
      </c>
      <c r="L147" s="59"/>
    </row>
    <row r="148" spans="1:12" x14ac:dyDescent="0.25">
      <c r="A148" s="38">
        <v>146</v>
      </c>
      <c r="B148" s="38">
        <f t="shared" si="28"/>
        <v>146</v>
      </c>
      <c r="C148" s="39">
        <f t="shared" si="24"/>
        <v>129.82320000000001</v>
      </c>
      <c r="D148" s="39">
        <f t="shared" si="29"/>
        <v>33.955502808068275</v>
      </c>
      <c r="E148" s="39">
        <f t="shared" si="30"/>
        <v>285.24790739071892</v>
      </c>
      <c r="F148" s="40">
        <f t="shared" ref="F148:F164" si="32">F147+1</f>
        <v>135</v>
      </c>
      <c r="G148" s="67">
        <f>269+15+14</f>
        <v>298</v>
      </c>
      <c r="H148" s="42">
        <f t="shared" si="25"/>
        <v>269.63039999999995</v>
      </c>
      <c r="I148" s="42">
        <f t="shared" si="26"/>
        <v>64.770824587436138</v>
      </c>
      <c r="J148" s="42">
        <f t="shared" si="27"/>
        <v>582.4154661564512</v>
      </c>
      <c r="K148" s="43">
        <f t="shared" si="31"/>
        <v>146</v>
      </c>
      <c r="L148" s="59"/>
    </row>
    <row r="149" spans="1:12" x14ac:dyDescent="0.25">
      <c r="A149" s="38">
        <v>147</v>
      </c>
      <c r="B149" s="38">
        <f t="shared" si="28"/>
        <v>147</v>
      </c>
      <c r="C149" s="39">
        <f t="shared" si="24"/>
        <v>130.7124</v>
      </c>
      <c r="D149" s="39">
        <f t="shared" si="29"/>
        <v>34.160921660966139</v>
      </c>
      <c r="E149" s="39">
        <f t="shared" si="30"/>
        <v>287.15436855951606</v>
      </c>
      <c r="F149" s="40">
        <v>135</v>
      </c>
      <c r="G149" s="67">
        <v>269</v>
      </c>
      <c r="H149" s="42">
        <f t="shared" si="25"/>
        <v>243.39119999999997</v>
      </c>
      <c r="I149" s="42">
        <f t="shared" si="26"/>
        <v>59.168566788241527</v>
      </c>
      <c r="J149" s="42">
        <f t="shared" si="27"/>
        <v>526.95826048952063</v>
      </c>
      <c r="K149" s="43">
        <f t="shared" si="31"/>
        <v>147</v>
      </c>
      <c r="L149" s="59"/>
    </row>
    <row r="150" spans="1:12" x14ac:dyDescent="0.25">
      <c r="A150" s="38">
        <v>148</v>
      </c>
      <c r="B150" s="38">
        <f t="shared" si="28"/>
        <v>148</v>
      </c>
      <c r="C150" s="39">
        <f t="shared" si="24"/>
        <v>131.60159999999999</v>
      </c>
      <c r="D150" s="39">
        <f t="shared" si="29"/>
        <v>34.366177918726088</v>
      </c>
      <c r="E150" s="39">
        <f t="shared" si="30"/>
        <v>289.06054654178126</v>
      </c>
      <c r="F150" s="40">
        <f t="shared" si="32"/>
        <v>136</v>
      </c>
      <c r="G150" s="67">
        <f>$G$149+(F150-$F$149)*($G$154-$G$149)/($F$154-$F$149)</f>
        <v>271.60000000000002</v>
      </c>
      <c r="H150" s="42">
        <f t="shared" si="25"/>
        <v>245.74368000000001</v>
      </c>
      <c r="I150" s="42">
        <f t="shared" si="26"/>
        <v>59.673605104126452</v>
      </c>
      <c r="J150" s="42">
        <f t="shared" si="27"/>
        <v>531.93510488968684</v>
      </c>
      <c r="K150" s="43">
        <f t="shared" si="31"/>
        <v>148</v>
      </c>
      <c r="L150" s="59"/>
    </row>
    <row r="151" spans="1:12" x14ac:dyDescent="0.25">
      <c r="A151" s="38">
        <v>149</v>
      </c>
      <c r="B151" s="38">
        <f t="shared" si="28"/>
        <v>149</v>
      </c>
      <c r="C151" s="39">
        <f t="shared" si="24"/>
        <v>132.49079999999998</v>
      </c>
      <c r="D151" s="39">
        <f t="shared" si="29"/>
        <v>34.571272807379401</v>
      </c>
      <c r="E151" s="39">
        <f t="shared" si="30"/>
        <v>290.9664434728524</v>
      </c>
      <c r="F151" s="40">
        <f t="shared" si="32"/>
        <v>137</v>
      </c>
      <c r="G151" s="67">
        <f>$G$149+(F151-$F$149)*($G$154-$G$149)/($F$154-$F$149)</f>
        <v>274.2</v>
      </c>
      <c r="H151" s="42">
        <f t="shared" si="25"/>
        <v>248.09616</v>
      </c>
      <c r="I151" s="42">
        <f t="shared" si="26"/>
        <v>60.178080967364686</v>
      </c>
      <c r="J151" s="42">
        <f t="shared" si="27"/>
        <v>536.91096968482668</v>
      </c>
      <c r="K151" s="43">
        <f t="shared" si="31"/>
        <v>149</v>
      </c>
      <c r="L151" s="59"/>
    </row>
    <row r="152" spans="1:12" x14ac:dyDescent="0.25">
      <c r="A152" s="38">
        <v>150</v>
      </c>
      <c r="B152" s="38">
        <f t="shared" si="28"/>
        <v>150</v>
      </c>
      <c r="C152" s="39">
        <f t="shared" si="24"/>
        <v>133.38</v>
      </c>
      <c r="D152" s="39">
        <f t="shared" si="29"/>
        <v>34.776207535548991</v>
      </c>
      <c r="E152" s="39">
        <f t="shared" si="30"/>
        <v>292.8720614577478</v>
      </c>
      <c r="F152" s="40">
        <f t="shared" si="32"/>
        <v>138</v>
      </c>
      <c r="G152" s="67">
        <f>$G$149+(F152-$F$149)*($G$154-$G$149)/($F$154-$F$149)</f>
        <v>276.8</v>
      </c>
      <c r="H152" s="42">
        <f t="shared" si="25"/>
        <v>250.44864000000001</v>
      </c>
      <c r="I152" s="42">
        <f t="shared" si="26"/>
        <v>60.682000328890055</v>
      </c>
      <c r="J152" s="42">
        <f t="shared" si="27"/>
        <v>541.88586523948345</v>
      </c>
      <c r="K152" s="43">
        <f t="shared" si="31"/>
        <v>150</v>
      </c>
      <c r="L152" s="59"/>
    </row>
    <row r="153" spans="1:12" x14ac:dyDescent="0.25">
      <c r="A153" s="45"/>
      <c r="B153" s="45"/>
      <c r="C153" s="45"/>
      <c r="D153" s="45"/>
      <c r="E153" s="46"/>
      <c r="F153" s="40">
        <f t="shared" si="32"/>
        <v>139</v>
      </c>
      <c r="G153" s="67">
        <f>$G$149+(F153-$F$149)*($G$154-$G$149)/($F$154-$F$149)</f>
        <v>279.39999999999998</v>
      </c>
      <c r="H153" s="42">
        <f t="shared" si="25"/>
        <v>252.80111999999997</v>
      </c>
      <c r="I153" s="42">
        <f t="shared" si="26"/>
        <v>61.185369021394209</v>
      </c>
      <c r="J153" s="42">
        <f t="shared" si="27"/>
        <v>546.8598017122614</v>
      </c>
      <c r="K153" s="43">
        <f t="shared" si="31"/>
        <v>151</v>
      </c>
      <c r="L153" s="59"/>
    </row>
    <row r="154" spans="1:12" x14ac:dyDescent="0.25">
      <c r="A154" s="45"/>
      <c r="B154" s="45"/>
      <c r="C154" s="45"/>
      <c r="D154" s="45"/>
      <c r="E154" s="46"/>
      <c r="F154" s="40">
        <f t="shared" si="32"/>
        <v>140</v>
      </c>
      <c r="G154" s="67">
        <f>269+13</f>
        <v>282</v>
      </c>
      <c r="H154" s="42">
        <f t="shared" si="25"/>
        <v>255.15359999999998</v>
      </c>
      <c r="I154" s="42">
        <f t="shared" si="26"/>
        <v>61.688192762754426</v>
      </c>
      <c r="J154" s="42">
        <f t="shared" si="27"/>
        <v>551.83278906179714</v>
      </c>
      <c r="K154" s="43">
        <f t="shared" si="31"/>
        <v>152</v>
      </c>
      <c r="L154" s="59"/>
    </row>
    <row r="155" spans="1:12" x14ac:dyDescent="0.25">
      <c r="A155" s="45"/>
      <c r="B155" s="45"/>
      <c r="C155" s="45"/>
      <c r="D155" s="45"/>
      <c r="E155" s="46"/>
      <c r="F155" s="40">
        <f t="shared" si="32"/>
        <v>141</v>
      </c>
      <c r="G155" s="67">
        <f>$G$154+(F155-$F$154)*($G$159-$G$154)/($F$159-$F$154)</f>
        <v>284.60000000000002</v>
      </c>
      <c r="H155" s="42">
        <f t="shared" si="25"/>
        <v>257.50608</v>
      </c>
      <c r="I155" s="42">
        <f t="shared" si="26"/>
        <v>62.190477159330463</v>
      </c>
      <c r="J155" s="42">
        <f t="shared" si="27"/>
        <v>556.80483705250049</v>
      </c>
      <c r="K155" s="43">
        <f t="shared" si="31"/>
        <v>153</v>
      </c>
      <c r="L155" s="59"/>
    </row>
    <row r="156" spans="1:12" x14ac:dyDescent="0.25">
      <c r="A156" s="45"/>
      <c r="B156" s="45"/>
      <c r="C156" s="45"/>
      <c r="D156" s="45"/>
      <c r="E156" s="46"/>
      <c r="F156" s="40">
        <f t="shared" si="32"/>
        <v>142</v>
      </c>
      <c r="G156" s="67">
        <f>$G$154+(F156-$F$154)*($G$159-$G$154)/($F$159-$F$154)</f>
        <v>287.2</v>
      </c>
      <c r="H156" s="42">
        <f t="shared" si="25"/>
        <v>259.85855999999995</v>
      </c>
      <c r="I156" s="42">
        <f t="shared" si="26"/>
        <v>62.692227709138479</v>
      </c>
      <c r="J156" s="42">
        <f t="shared" si="27"/>
        <v>561.7759552600827</v>
      </c>
      <c r="K156" s="45"/>
    </row>
    <row r="157" spans="1:12" x14ac:dyDescent="0.25">
      <c r="A157" s="45"/>
      <c r="B157" s="45"/>
      <c r="C157" s="45"/>
      <c r="D157" s="45"/>
      <c r="E157" s="46"/>
      <c r="F157" s="40">
        <f t="shared" si="32"/>
        <v>143</v>
      </c>
      <c r="G157" s="67">
        <f>$G$154+(F157-$F$154)*($G$159-$G$154)/($F$159-$F$154)</f>
        <v>289.8</v>
      </c>
      <c r="H157" s="42">
        <f t="shared" si="25"/>
        <v>262.21103999999997</v>
      </c>
      <c r="I157" s="42">
        <f t="shared" si="26"/>
        <v>63.193449804905853</v>
      </c>
      <c r="J157" s="42">
        <f t="shared" si="27"/>
        <v>566.7461530768777</v>
      </c>
      <c r="K157" s="45"/>
    </row>
    <row r="158" spans="1:12" x14ac:dyDescent="0.25">
      <c r="A158" s="45"/>
      <c r="B158" s="45"/>
      <c r="C158" s="45"/>
      <c r="D158" s="45"/>
      <c r="E158" s="46"/>
      <c r="F158" s="40">
        <f t="shared" si="32"/>
        <v>144</v>
      </c>
      <c r="G158" s="67">
        <f>$G$154+(F158-$F$154)*($G$159-$G$154)/($F$159-$F$154)</f>
        <v>292.39999999999998</v>
      </c>
      <c r="H158" s="42">
        <f t="shared" si="25"/>
        <v>264.56351999999998</v>
      </c>
      <c r="I158" s="42">
        <f t="shared" si="26"/>
        <v>63.694148737013862</v>
      </c>
      <c r="J158" s="42">
        <f t="shared" si="27"/>
        <v>571.71543971696565</v>
      </c>
      <c r="K158" s="45"/>
    </row>
    <row r="159" spans="1:12" x14ac:dyDescent="0.25">
      <c r="A159" s="45"/>
      <c r="B159" s="45"/>
      <c r="C159" s="45"/>
      <c r="D159" s="45"/>
      <c r="E159" s="46"/>
      <c r="F159" s="40">
        <f t="shared" si="32"/>
        <v>145</v>
      </c>
      <c r="G159" s="67">
        <f>269+13+13</f>
        <v>295</v>
      </c>
      <c r="H159" s="42">
        <f t="shared" si="25"/>
        <v>266.916</v>
      </c>
      <c r="I159" s="42">
        <f t="shared" si="26"/>
        <v>64.194329696332176</v>
      </c>
      <c r="J159" s="42">
        <f t="shared" si="27"/>
        <v>576.68382422111188</v>
      </c>
      <c r="K159" s="45"/>
    </row>
    <row r="160" spans="1:12" x14ac:dyDescent="0.25">
      <c r="A160" s="45"/>
      <c r="B160" s="45"/>
      <c r="C160" s="45"/>
      <c r="D160" s="45"/>
      <c r="E160" s="46"/>
      <c r="F160" s="40">
        <f t="shared" si="32"/>
        <v>146</v>
      </c>
      <c r="G160" s="67">
        <f>$G$159+(F160-$F$159)*($G$164-$G$159)/($F$164-$F$159)</f>
        <v>297.2</v>
      </c>
      <c r="H160" s="42">
        <f t="shared" si="25"/>
        <v>268.90655999999996</v>
      </c>
      <c r="I160" s="42">
        <f t="shared" si="26"/>
        <v>64.617158945843769</v>
      </c>
      <c r="J160" s="42">
        <f t="shared" si="27"/>
        <v>580.88714383067781</v>
      </c>
      <c r="K160" s="45"/>
    </row>
    <row r="161" spans="1:11" x14ac:dyDescent="0.25">
      <c r="A161" s="45"/>
      <c r="B161" s="45"/>
      <c r="C161" s="45"/>
      <c r="D161" s="45"/>
      <c r="E161" s="46"/>
      <c r="F161" s="40">
        <f t="shared" si="32"/>
        <v>147</v>
      </c>
      <c r="G161" s="67">
        <f>$G$159+(F161-$F$159)*($G$164-$G$159)/($F$164-$F$159)</f>
        <v>299.39999999999998</v>
      </c>
      <c r="H161" s="42">
        <f t="shared" si="25"/>
        <v>270.89711999999997</v>
      </c>
      <c r="I161" s="42">
        <f t="shared" si="26"/>
        <v>65.039624021315475</v>
      </c>
      <c r="J161" s="42">
        <f t="shared" si="27"/>
        <v>585.08982917045773</v>
      </c>
      <c r="K161" s="45"/>
    </row>
    <row r="162" spans="1:11" x14ac:dyDescent="0.25">
      <c r="A162" s="45"/>
      <c r="B162" s="45"/>
      <c r="C162" s="45"/>
      <c r="D162" s="45"/>
      <c r="E162" s="46"/>
      <c r="F162" s="40">
        <f t="shared" si="32"/>
        <v>148</v>
      </c>
      <c r="G162" s="67">
        <f>$G$159+(F162-$F$159)*($G$164-$G$159)/($F$164-$F$159)</f>
        <v>301.60000000000002</v>
      </c>
      <c r="H162" s="42">
        <f t="shared" si="25"/>
        <v>272.88767999999999</v>
      </c>
      <c r="I162" s="42">
        <f t="shared" si="26"/>
        <v>65.461727908967418</v>
      </c>
      <c r="J162" s="42">
        <f t="shared" si="27"/>
        <v>589.29188544145154</v>
      </c>
      <c r="K162" s="45"/>
    </row>
    <row r="163" spans="1:11" x14ac:dyDescent="0.25">
      <c r="A163" s="45"/>
      <c r="B163" s="45"/>
      <c r="C163" s="45"/>
      <c r="D163" s="45"/>
      <c r="E163" s="46"/>
      <c r="F163" s="40">
        <f t="shared" si="32"/>
        <v>149</v>
      </c>
      <c r="G163" s="67">
        <f>$G$159+(F163-$F$159)*($G$164-$G$159)/($F$164-$F$159)</f>
        <v>303.8</v>
      </c>
      <c r="H163" s="42">
        <f t="shared" si="25"/>
        <v>274.87824000000001</v>
      </c>
      <c r="I163" s="42">
        <f t="shared" si="26"/>
        <v>65.883473548937019</v>
      </c>
      <c r="J163" s="42">
        <f t="shared" si="27"/>
        <v>593.49331776439851</v>
      </c>
      <c r="K163" s="45"/>
    </row>
    <row r="164" spans="1:11" x14ac:dyDescent="0.25">
      <c r="A164" s="45"/>
      <c r="B164" s="45"/>
      <c r="C164" s="45"/>
      <c r="D164" s="45"/>
      <c r="E164" s="46"/>
      <c r="F164" s="40">
        <f t="shared" si="32"/>
        <v>150</v>
      </c>
      <c r="G164" s="67">
        <f>268+13+13+12</f>
        <v>306</v>
      </c>
      <c r="H164" s="42">
        <f t="shared" si="25"/>
        <v>276.86879999999996</v>
      </c>
      <c r="I164" s="42">
        <f t="shared" si="26"/>
        <v>66.30486383631866</v>
      </c>
      <c r="J164" s="42">
        <f t="shared" si="27"/>
        <v>597.6941311815882</v>
      </c>
      <c r="K164" s="45"/>
    </row>
    <row r="165" spans="1:11" x14ac:dyDescent="0.25">
      <c r="A165" s="45"/>
      <c r="B165" s="45"/>
      <c r="C165" s="45"/>
      <c r="D165" s="45"/>
      <c r="E165" s="46"/>
      <c r="F165" s="40">
        <v>150</v>
      </c>
      <c r="G165" s="70">
        <v>0</v>
      </c>
      <c r="H165" s="42">
        <f t="shared" si="25"/>
        <v>0</v>
      </c>
      <c r="I165" s="42">
        <v>0</v>
      </c>
      <c r="J165" s="42">
        <f t="shared" si="27"/>
        <v>0</v>
      </c>
      <c r="K165" s="45"/>
    </row>
    <row r="166" spans="1:11" x14ac:dyDescent="0.25">
      <c r="A166" s="45"/>
      <c r="B166" s="45"/>
      <c r="C166" s="45"/>
      <c r="D166" s="45"/>
      <c r="E166" s="46"/>
      <c r="F166" s="45"/>
      <c r="G166" s="49"/>
      <c r="H166" s="46"/>
      <c r="I166" s="46"/>
      <c r="J166" s="46"/>
      <c r="K166" s="45"/>
    </row>
    <row r="167" spans="1:11" x14ac:dyDescent="0.25">
      <c r="A167" s="45"/>
      <c r="B167" s="45"/>
      <c r="C167" s="45"/>
      <c r="D167" s="45"/>
      <c r="E167" s="46"/>
    </row>
    <row r="168" spans="1:11" x14ac:dyDescent="0.25">
      <c r="A168" s="45"/>
      <c r="B168" s="45"/>
      <c r="C168" s="45"/>
      <c r="D168" s="45"/>
      <c r="E168" s="46"/>
    </row>
    <row r="169" spans="1:11" x14ac:dyDescent="0.25">
      <c r="A169" s="45"/>
      <c r="B169" s="45"/>
      <c r="C169" s="45"/>
      <c r="D169" s="45"/>
      <c r="E169" s="46"/>
    </row>
    <row r="170" spans="1:11" x14ac:dyDescent="0.25">
      <c r="F170" s="45"/>
    </row>
    <row r="171" spans="1:11" x14ac:dyDescent="0.25">
      <c r="F171" s="45"/>
    </row>
    <row r="172" spans="1:11" x14ac:dyDescent="0.25">
      <c r="F172" s="45"/>
    </row>
    <row r="173" spans="1:11" x14ac:dyDescent="0.25">
      <c r="F173" s="45"/>
    </row>
    <row r="174" spans="1:11" x14ac:dyDescent="0.25">
      <c r="F174" s="45"/>
    </row>
    <row r="175" spans="1:11" x14ac:dyDescent="0.25">
      <c r="F175" s="45"/>
    </row>
    <row r="176" spans="1:11" x14ac:dyDescent="0.25">
      <c r="F176" s="45"/>
    </row>
    <row r="177" spans="6:6" x14ac:dyDescent="0.25">
      <c r="F177" s="45"/>
    </row>
    <row r="178" spans="6:6" x14ac:dyDescent="0.25">
      <c r="F178" s="45"/>
    </row>
    <row r="179" spans="6:6" x14ac:dyDescent="0.25">
      <c r="F179" s="45"/>
    </row>
    <row r="180" spans="6:6" x14ac:dyDescent="0.25">
      <c r="F180" s="45"/>
    </row>
    <row r="181" spans="6:6" x14ac:dyDescent="0.25">
      <c r="F181" s="45"/>
    </row>
    <row r="182" spans="6:6" x14ac:dyDescent="0.25">
      <c r="F182" s="45"/>
    </row>
    <row r="183" spans="6:6" x14ac:dyDescent="0.25">
      <c r="F183" s="45"/>
    </row>
    <row r="184" spans="6:6" x14ac:dyDescent="0.25">
      <c r="F184" s="45"/>
    </row>
    <row r="185" spans="6:6" x14ac:dyDescent="0.25">
      <c r="F185" s="45"/>
    </row>
    <row r="186" spans="6:6" x14ac:dyDescent="0.25">
      <c r="F186" s="45"/>
    </row>
    <row r="187" spans="6:6" x14ac:dyDescent="0.25">
      <c r="F187" s="45"/>
    </row>
    <row r="188" spans="6:6" x14ac:dyDescent="0.25">
      <c r="F188" s="45"/>
    </row>
    <row r="189" spans="6:6" x14ac:dyDescent="0.25">
      <c r="F189" s="45"/>
    </row>
    <row r="190" spans="6:6" x14ac:dyDescent="0.25">
      <c r="F190" s="45"/>
    </row>
    <row r="191" spans="6:6" x14ac:dyDescent="0.25">
      <c r="F191" s="45"/>
    </row>
    <row r="192" spans="6:6" x14ac:dyDescent="0.25">
      <c r="F192" s="45"/>
    </row>
    <row r="193" spans="6:6" x14ac:dyDescent="0.25">
      <c r="F193" s="45"/>
    </row>
    <row r="194" spans="6:6" x14ac:dyDescent="0.25">
      <c r="F194" s="45"/>
    </row>
    <row r="195" spans="6:6" x14ac:dyDescent="0.25">
      <c r="F195" s="45"/>
    </row>
    <row r="196" spans="6:6" x14ac:dyDescent="0.25">
      <c r="F196" s="45"/>
    </row>
    <row r="197" spans="6:6" x14ac:dyDescent="0.25">
      <c r="F197" s="45"/>
    </row>
    <row r="198" spans="6:6" x14ac:dyDescent="0.25">
      <c r="F198" s="45"/>
    </row>
    <row r="199" spans="6:6" x14ac:dyDescent="0.25">
      <c r="F199" s="45"/>
    </row>
    <row r="200" spans="6:6" x14ac:dyDescent="0.25">
      <c r="F200" s="45"/>
    </row>
    <row r="201" spans="6:6" x14ac:dyDescent="0.25">
      <c r="F201" s="45"/>
    </row>
    <row r="202" spans="6:6" x14ac:dyDescent="0.25">
      <c r="F202" s="45"/>
    </row>
    <row r="203" spans="6:6" x14ac:dyDescent="0.25">
      <c r="F203" s="45"/>
    </row>
    <row r="204" spans="6:6" x14ac:dyDescent="0.25">
      <c r="F204" s="45"/>
    </row>
    <row r="205" spans="6:6" x14ac:dyDescent="0.25">
      <c r="F205" s="45"/>
    </row>
    <row r="206" spans="6:6" x14ac:dyDescent="0.25">
      <c r="F206" s="45"/>
    </row>
    <row r="207" spans="6:6" x14ac:dyDescent="0.25">
      <c r="F207" s="45"/>
    </row>
    <row r="208" spans="6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</sheetData>
  <mergeCells count="1">
    <mergeCell ref="Z1:Z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BC11-0933-4AB9-AF51-ABACEC182755}">
  <dimension ref="A1:R33"/>
  <sheetViews>
    <sheetView workbookViewId="0">
      <selection sqref="A1:XFD1048576"/>
    </sheetView>
  </sheetViews>
  <sheetFormatPr baseColWidth="10" defaultRowHeight="15" x14ac:dyDescent="0.25"/>
  <cols>
    <col min="17" max="17" width="17.7109375" bestFit="1" customWidth="1"/>
    <col min="18" max="18" width="37.28515625" bestFit="1" customWidth="1"/>
  </cols>
  <sheetData>
    <row r="1" spans="1:18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21" x14ac:dyDescent="0.25">
      <c r="A2" s="2" t="s">
        <v>5</v>
      </c>
      <c r="B2" s="3">
        <v>6</v>
      </c>
      <c r="C2" s="2" t="s">
        <v>6</v>
      </c>
      <c r="D2" s="3">
        <v>1.2</v>
      </c>
      <c r="E2" s="3">
        <v>1</v>
      </c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ht="21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2"/>
      <c r="J3" s="2"/>
      <c r="K3" s="2"/>
      <c r="L3" s="2"/>
      <c r="M3" s="2"/>
      <c r="N3" s="2"/>
      <c r="O3" s="2"/>
    </row>
    <row r="4" spans="1:18" ht="21" x14ac:dyDescent="0.25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16</v>
      </c>
      <c r="G4" s="2" t="s">
        <v>20</v>
      </c>
      <c r="H4" s="2" t="s">
        <v>20</v>
      </c>
      <c r="I4" s="2"/>
      <c r="J4" s="2"/>
      <c r="K4" s="2"/>
      <c r="L4" s="2"/>
      <c r="M4" s="2"/>
      <c r="N4" s="2"/>
      <c r="O4" s="2"/>
    </row>
    <row r="5" spans="1:18" x14ac:dyDescent="0.25">
      <c r="A5" s="1"/>
      <c r="B5" s="1"/>
      <c r="C5" s="88" t="s">
        <v>21</v>
      </c>
      <c r="D5" s="88"/>
      <c r="E5" s="88"/>
      <c r="F5" s="88"/>
      <c r="G5" s="88"/>
      <c r="H5" s="88" t="s">
        <v>22</v>
      </c>
      <c r="I5" s="88"/>
      <c r="J5" s="88"/>
      <c r="K5" s="88"/>
      <c r="L5" s="88"/>
      <c r="M5" s="88" t="s">
        <v>23</v>
      </c>
      <c r="N5" s="88"/>
      <c r="O5" s="4" t="s">
        <v>24</v>
      </c>
    </row>
    <row r="6" spans="1:18" ht="21" x14ac:dyDescent="0.25">
      <c r="A6" s="4" t="s">
        <v>25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30</v>
      </c>
      <c r="G6" s="4" t="s">
        <v>31</v>
      </c>
      <c r="H6" s="4" t="s">
        <v>27</v>
      </c>
      <c r="I6" s="4" t="s">
        <v>28</v>
      </c>
      <c r="J6" s="4" t="s">
        <v>29</v>
      </c>
      <c r="K6" s="4" t="s">
        <v>30</v>
      </c>
      <c r="L6" s="4" t="s">
        <v>31</v>
      </c>
      <c r="M6" s="4" t="s">
        <v>29</v>
      </c>
      <c r="N6" s="4" t="s">
        <v>31</v>
      </c>
      <c r="O6" s="4" t="s">
        <v>32</v>
      </c>
    </row>
    <row r="7" spans="1:18" x14ac:dyDescent="0.25">
      <c r="A7" s="5">
        <v>20</v>
      </c>
      <c r="B7" s="5">
        <v>8.4</v>
      </c>
      <c r="C7" s="5">
        <v>5115</v>
      </c>
      <c r="D7" s="5">
        <v>7</v>
      </c>
      <c r="E7" s="5">
        <v>19</v>
      </c>
      <c r="F7" s="5">
        <v>0.01</v>
      </c>
      <c r="G7" s="5">
        <v>42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19</v>
      </c>
      <c r="N7" s="5">
        <v>42</v>
      </c>
      <c r="O7" s="3">
        <v>2.1</v>
      </c>
      <c r="Q7" s="6" t="s">
        <v>33</v>
      </c>
      <c r="R7" s="7" t="s">
        <v>34</v>
      </c>
    </row>
    <row r="8" spans="1:18" x14ac:dyDescent="0.25">
      <c r="A8" s="5">
        <v>25</v>
      </c>
      <c r="B8" s="5">
        <v>10.4</v>
      </c>
      <c r="C8" s="5">
        <v>3529</v>
      </c>
      <c r="D8" s="5">
        <v>9</v>
      </c>
      <c r="E8" s="5">
        <v>20</v>
      </c>
      <c r="F8" s="5">
        <v>0.02</v>
      </c>
      <c r="G8" s="5">
        <v>62</v>
      </c>
      <c r="H8" s="5">
        <v>1585</v>
      </c>
      <c r="I8" s="5">
        <v>6</v>
      </c>
      <c r="J8" s="5">
        <v>5</v>
      </c>
      <c r="K8" s="5">
        <v>0.01</v>
      </c>
      <c r="L8" s="5">
        <v>8</v>
      </c>
      <c r="M8" s="5">
        <v>25</v>
      </c>
      <c r="N8" s="5">
        <v>71</v>
      </c>
      <c r="O8" s="3">
        <v>2.8</v>
      </c>
      <c r="Q8" s="8" t="s">
        <v>35</v>
      </c>
      <c r="R8" s="9" t="s">
        <v>36</v>
      </c>
    </row>
    <row r="9" spans="1:18" x14ac:dyDescent="0.25">
      <c r="A9" s="5">
        <v>30</v>
      </c>
      <c r="B9" s="5">
        <v>12.2</v>
      </c>
      <c r="C9" s="5">
        <v>2144</v>
      </c>
      <c r="D9" s="5">
        <v>11</v>
      </c>
      <c r="E9" s="5">
        <v>19</v>
      </c>
      <c r="F9" s="5">
        <v>0.04</v>
      </c>
      <c r="G9" s="5">
        <v>76</v>
      </c>
      <c r="H9" s="5">
        <v>1385</v>
      </c>
      <c r="I9" s="5">
        <v>8</v>
      </c>
      <c r="J9" s="5">
        <v>7</v>
      </c>
      <c r="K9" s="5">
        <v>0.02</v>
      </c>
      <c r="L9" s="5">
        <v>21</v>
      </c>
      <c r="M9" s="5">
        <v>31</v>
      </c>
      <c r="N9" s="5">
        <v>106</v>
      </c>
      <c r="O9" s="3">
        <v>3.5</v>
      </c>
      <c r="Q9" s="8" t="s">
        <v>37</v>
      </c>
      <c r="R9" s="7" t="s">
        <v>38</v>
      </c>
    </row>
    <row r="10" spans="1:18" x14ac:dyDescent="0.25">
      <c r="A10" s="5">
        <v>35</v>
      </c>
      <c r="B10" s="5">
        <v>13.9</v>
      </c>
      <c r="C10" s="5">
        <v>1459</v>
      </c>
      <c r="D10" s="5">
        <v>13</v>
      </c>
      <c r="E10" s="5">
        <v>19</v>
      </c>
      <c r="F10" s="5">
        <v>0.06</v>
      </c>
      <c r="G10" s="5">
        <v>95</v>
      </c>
      <c r="H10" s="5">
        <v>685</v>
      </c>
      <c r="I10" s="5">
        <v>10</v>
      </c>
      <c r="J10" s="5">
        <v>5</v>
      </c>
      <c r="K10" s="5">
        <v>0.03</v>
      </c>
      <c r="L10" s="5">
        <v>21</v>
      </c>
      <c r="M10" s="5">
        <v>36</v>
      </c>
      <c r="N10" s="5">
        <v>145</v>
      </c>
      <c r="O10" s="3">
        <v>4.0999999999999996</v>
      </c>
      <c r="Q10" s="8" t="s">
        <v>39</v>
      </c>
      <c r="R10" s="7">
        <v>1966</v>
      </c>
    </row>
    <row r="11" spans="1:18" x14ac:dyDescent="0.25">
      <c r="A11" s="5">
        <v>40</v>
      </c>
      <c r="B11" s="5">
        <v>15.4</v>
      </c>
      <c r="C11" s="5">
        <v>1073</v>
      </c>
      <c r="D11" s="5">
        <v>15</v>
      </c>
      <c r="E11" s="5">
        <v>20</v>
      </c>
      <c r="F11" s="5">
        <v>0.11</v>
      </c>
      <c r="G11" s="5">
        <v>116</v>
      </c>
      <c r="H11" s="5">
        <v>386</v>
      </c>
      <c r="I11" s="5">
        <v>11</v>
      </c>
      <c r="J11" s="5">
        <v>4</v>
      </c>
      <c r="K11" s="5">
        <v>0.05</v>
      </c>
      <c r="L11" s="5">
        <v>21</v>
      </c>
      <c r="M11" s="5">
        <v>41</v>
      </c>
      <c r="N11" s="5">
        <v>187</v>
      </c>
      <c r="O11" s="3">
        <v>4.7</v>
      </c>
      <c r="Q11" s="8" t="s">
        <v>40</v>
      </c>
      <c r="R11" s="7" t="s">
        <v>41</v>
      </c>
    </row>
    <row r="12" spans="1:18" x14ac:dyDescent="0.25">
      <c r="A12" s="5">
        <v>45</v>
      </c>
      <c r="B12" s="5">
        <v>16.8</v>
      </c>
      <c r="C12" s="5">
        <v>822</v>
      </c>
      <c r="D12" s="5">
        <v>18</v>
      </c>
      <c r="E12" s="5">
        <v>21</v>
      </c>
      <c r="F12" s="5">
        <v>0.17</v>
      </c>
      <c r="G12" s="5">
        <v>137</v>
      </c>
      <c r="H12" s="5">
        <v>252</v>
      </c>
      <c r="I12" s="5">
        <v>13</v>
      </c>
      <c r="J12" s="5">
        <v>4</v>
      </c>
      <c r="K12" s="5">
        <v>0.08</v>
      </c>
      <c r="L12" s="5">
        <v>21</v>
      </c>
      <c r="M12" s="5">
        <v>45</v>
      </c>
      <c r="N12" s="5">
        <v>229</v>
      </c>
      <c r="O12" s="3">
        <v>5.0999999999999996</v>
      </c>
      <c r="Q12" s="8" t="s">
        <v>42</v>
      </c>
      <c r="R12" s="7">
        <v>3</v>
      </c>
    </row>
    <row r="13" spans="1:18" x14ac:dyDescent="0.25">
      <c r="A13" s="5">
        <v>50</v>
      </c>
      <c r="B13" s="5">
        <v>18.100000000000001</v>
      </c>
      <c r="C13" s="5">
        <v>645</v>
      </c>
      <c r="D13" s="5">
        <v>20</v>
      </c>
      <c r="E13" s="5">
        <v>21</v>
      </c>
      <c r="F13" s="5">
        <v>0.24</v>
      </c>
      <c r="G13" s="5">
        <v>157</v>
      </c>
      <c r="H13" s="5">
        <v>176</v>
      </c>
      <c r="I13" s="5">
        <v>15</v>
      </c>
      <c r="J13" s="5">
        <v>3</v>
      </c>
      <c r="K13" s="5">
        <v>0.12</v>
      </c>
      <c r="L13" s="5">
        <v>21</v>
      </c>
      <c r="M13" s="5">
        <v>49</v>
      </c>
      <c r="N13" s="5">
        <v>271</v>
      </c>
      <c r="O13" s="3">
        <v>5.4</v>
      </c>
      <c r="Q13" s="8" t="s">
        <v>43</v>
      </c>
      <c r="R13" s="7">
        <v>2</v>
      </c>
    </row>
    <row r="14" spans="1:18" x14ac:dyDescent="0.25">
      <c r="A14" s="5">
        <v>55</v>
      </c>
      <c r="B14" s="5">
        <v>19.2</v>
      </c>
      <c r="C14" s="5">
        <v>524</v>
      </c>
      <c r="D14" s="5">
        <v>23</v>
      </c>
      <c r="E14" s="5">
        <v>22</v>
      </c>
      <c r="F14" s="5">
        <v>0.34</v>
      </c>
      <c r="G14" s="5">
        <v>176</v>
      </c>
      <c r="H14" s="5">
        <v>121</v>
      </c>
      <c r="I14" s="5">
        <v>17</v>
      </c>
      <c r="J14" s="5">
        <v>3</v>
      </c>
      <c r="K14" s="5">
        <v>0.17</v>
      </c>
      <c r="L14" s="5">
        <v>21</v>
      </c>
      <c r="M14" s="5">
        <v>52</v>
      </c>
      <c r="N14" s="5">
        <v>311</v>
      </c>
      <c r="O14" s="3">
        <v>5.6</v>
      </c>
      <c r="Q14" s="8" t="s">
        <v>44</v>
      </c>
      <c r="R14" s="7" t="s">
        <v>45</v>
      </c>
    </row>
    <row r="15" spans="1:18" x14ac:dyDescent="0.25">
      <c r="A15" s="5">
        <v>60</v>
      </c>
      <c r="B15" s="5">
        <v>20.2</v>
      </c>
      <c r="C15" s="5">
        <v>436</v>
      </c>
      <c r="D15" s="5">
        <v>25</v>
      </c>
      <c r="E15" s="5">
        <v>22</v>
      </c>
      <c r="F15" s="5">
        <v>0.44</v>
      </c>
      <c r="G15" s="5">
        <v>193</v>
      </c>
      <c r="H15" s="5">
        <v>89</v>
      </c>
      <c r="I15" s="5">
        <v>20</v>
      </c>
      <c r="J15" s="5">
        <v>3</v>
      </c>
      <c r="K15" s="5">
        <v>0.24</v>
      </c>
      <c r="L15" s="5">
        <v>21</v>
      </c>
      <c r="M15" s="5">
        <v>55</v>
      </c>
      <c r="N15" s="5">
        <v>349</v>
      </c>
      <c r="O15" s="3">
        <v>5.8</v>
      </c>
      <c r="Q15" s="8" t="s">
        <v>46</v>
      </c>
      <c r="R15" s="7" t="s">
        <v>47</v>
      </c>
    </row>
    <row r="16" spans="1:18" x14ac:dyDescent="0.25">
      <c r="A16" s="5">
        <v>65</v>
      </c>
      <c r="B16" s="5">
        <v>21.1</v>
      </c>
      <c r="C16" s="5">
        <v>370</v>
      </c>
      <c r="D16" s="5">
        <v>28</v>
      </c>
      <c r="E16" s="5">
        <v>23</v>
      </c>
      <c r="F16" s="5">
        <v>0.56000000000000005</v>
      </c>
      <c r="G16" s="5">
        <v>208</v>
      </c>
      <c r="H16" s="5">
        <v>66</v>
      </c>
      <c r="I16" s="5">
        <v>22</v>
      </c>
      <c r="J16" s="5">
        <v>2</v>
      </c>
      <c r="K16" s="5">
        <v>0.32</v>
      </c>
      <c r="L16" s="5">
        <v>21</v>
      </c>
      <c r="M16" s="5">
        <v>58</v>
      </c>
      <c r="N16" s="5">
        <v>384</v>
      </c>
      <c r="O16" s="3">
        <v>5.9</v>
      </c>
    </row>
    <row r="17" spans="1:15" x14ac:dyDescent="0.25">
      <c r="A17" s="5">
        <v>70</v>
      </c>
      <c r="B17" s="5">
        <v>21.9</v>
      </c>
      <c r="C17" s="5">
        <v>319</v>
      </c>
      <c r="D17" s="5">
        <v>30</v>
      </c>
      <c r="E17" s="5">
        <v>23</v>
      </c>
      <c r="F17" s="5">
        <v>0.69</v>
      </c>
      <c r="G17" s="5">
        <v>221</v>
      </c>
      <c r="H17" s="5">
        <v>51</v>
      </c>
      <c r="I17" s="5">
        <v>24</v>
      </c>
      <c r="J17" s="5">
        <v>2</v>
      </c>
      <c r="K17" s="5">
        <v>0.41</v>
      </c>
      <c r="L17" s="5">
        <v>21</v>
      </c>
      <c r="M17" s="5">
        <v>61</v>
      </c>
      <c r="N17" s="5">
        <v>418</v>
      </c>
      <c r="O17" s="3">
        <v>6</v>
      </c>
    </row>
    <row r="18" spans="1:15" x14ac:dyDescent="0.25">
      <c r="A18" s="5">
        <v>75</v>
      </c>
      <c r="B18" s="5">
        <v>22.7</v>
      </c>
      <c r="C18" s="5">
        <v>279</v>
      </c>
      <c r="D18" s="5">
        <v>33</v>
      </c>
      <c r="E18" s="5">
        <v>23</v>
      </c>
      <c r="F18" s="5">
        <v>0.83</v>
      </c>
      <c r="G18" s="5">
        <v>231</v>
      </c>
      <c r="H18" s="5">
        <v>40</v>
      </c>
      <c r="I18" s="5">
        <v>26</v>
      </c>
      <c r="J18" s="5">
        <v>2</v>
      </c>
      <c r="K18" s="5">
        <v>0.53</v>
      </c>
      <c r="L18" s="5">
        <v>21</v>
      </c>
      <c r="M18" s="5">
        <v>63</v>
      </c>
      <c r="N18" s="5">
        <v>450</v>
      </c>
      <c r="O18" s="3">
        <v>6</v>
      </c>
    </row>
    <row r="19" spans="1:15" x14ac:dyDescent="0.25">
      <c r="A19" s="5">
        <v>80</v>
      </c>
      <c r="B19" s="5">
        <v>23.3</v>
      </c>
      <c r="C19" s="5">
        <v>246</v>
      </c>
      <c r="D19" s="5">
        <v>35</v>
      </c>
      <c r="E19" s="5">
        <v>24</v>
      </c>
      <c r="F19" s="5">
        <v>0.98</v>
      </c>
      <c r="G19" s="5">
        <v>240</v>
      </c>
      <c r="H19" s="5">
        <v>33</v>
      </c>
      <c r="I19" s="5">
        <v>28</v>
      </c>
      <c r="J19" s="5">
        <v>2</v>
      </c>
      <c r="K19" s="5">
        <v>0.63</v>
      </c>
      <c r="L19" s="5">
        <v>21</v>
      </c>
      <c r="M19" s="5">
        <v>66</v>
      </c>
      <c r="N19" s="5">
        <v>480</v>
      </c>
      <c r="O19" s="3">
        <v>6</v>
      </c>
    </row>
    <row r="20" spans="1:15" x14ac:dyDescent="0.25">
      <c r="A20" s="5">
        <v>85</v>
      </c>
      <c r="B20" s="5">
        <v>23.9</v>
      </c>
      <c r="C20" s="5">
        <v>218</v>
      </c>
      <c r="D20" s="5">
        <v>37</v>
      </c>
      <c r="E20" s="5">
        <v>24</v>
      </c>
      <c r="F20" s="5">
        <v>1.1399999999999999</v>
      </c>
      <c r="G20" s="5">
        <v>248</v>
      </c>
      <c r="H20" s="5">
        <v>28</v>
      </c>
      <c r="I20" s="5">
        <v>30</v>
      </c>
      <c r="J20" s="5">
        <v>2</v>
      </c>
      <c r="K20" s="5">
        <v>0.75</v>
      </c>
      <c r="L20" s="5">
        <v>21</v>
      </c>
      <c r="M20" s="5">
        <v>68</v>
      </c>
      <c r="N20" s="5">
        <v>508</v>
      </c>
      <c r="O20" s="3">
        <v>6</v>
      </c>
    </row>
    <row r="21" spans="1:15" x14ac:dyDescent="0.25">
      <c r="A21" s="5">
        <v>90</v>
      </c>
      <c r="B21" s="5">
        <v>24.4</v>
      </c>
      <c r="C21" s="5">
        <v>194</v>
      </c>
      <c r="D21" s="5">
        <v>39</v>
      </c>
      <c r="E21" s="5">
        <v>24</v>
      </c>
      <c r="F21" s="5">
        <v>1.31</v>
      </c>
      <c r="G21" s="5">
        <v>254</v>
      </c>
      <c r="H21" s="5">
        <v>24</v>
      </c>
      <c r="I21" s="5">
        <v>32</v>
      </c>
      <c r="J21" s="5">
        <v>2</v>
      </c>
      <c r="K21" s="5">
        <v>0.89</v>
      </c>
      <c r="L21" s="5">
        <v>21</v>
      </c>
      <c r="M21" s="5">
        <v>70</v>
      </c>
      <c r="N21" s="5">
        <v>535</v>
      </c>
      <c r="O21" s="3">
        <v>5.9</v>
      </c>
    </row>
    <row r="22" spans="1:15" x14ac:dyDescent="0.25">
      <c r="A22" s="5">
        <v>95</v>
      </c>
      <c r="B22" s="5">
        <v>24.8</v>
      </c>
      <c r="C22" s="5">
        <v>173</v>
      </c>
      <c r="D22" s="5">
        <v>42</v>
      </c>
      <c r="E22" s="5">
        <v>24</v>
      </c>
      <c r="F22" s="5">
        <v>1.49</v>
      </c>
      <c r="G22" s="5">
        <v>258</v>
      </c>
      <c r="H22" s="5">
        <v>20</v>
      </c>
      <c r="I22" s="5">
        <v>35</v>
      </c>
      <c r="J22" s="5">
        <v>2</v>
      </c>
      <c r="K22" s="5">
        <v>1.03</v>
      </c>
      <c r="L22" s="5">
        <v>21</v>
      </c>
      <c r="M22" s="5">
        <v>72</v>
      </c>
      <c r="N22" s="5">
        <v>560</v>
      </c>
      <c r="O22" s="3">
        <v>5.9</v>
      </c>
    </row>
    <row r="23" spans="1:15" x14ac:dyDescent="0.25">
      <c r="A23" s="5">
        <v>100</v>
      </c>
      <c r="B23" s="5">
        <v>25.2</v>
      </c>
      <c r="C23" s="5">
        <v>156</v>
      </c>
      <c r="D23" s="5">
        <v>44</v>
      </c>
      <c r="E23" s="5">
        <v>23</v>
      </c>
      <c r="F23" s="5">
        <v>1.67</v>
      </c>
      <c r="G23" s="5">
        <v>261</v>
      </c>
      <c r="H23" s="5">
        <v>17</v>
      </c>
      <c r="I23" s="5">
        <v>37</v>
      </c>
      <c r="J23" s="5">
        <v>2</v>
      </c>
      <c r="K23" s="5">
        <v>1.21</v>
      </c>
      <c r="L23" s="5">
        <v>21</v>
      </c>
      <c r="M23" s="5">
        <v>73</v>
      </c>
      <c r="N23" s="5">
        <v>584</v>
      </c>
      <c r="O23" s="3">
        <v>5.8</v>
      </c>
    </row>
    <row r="24" spans="1:15" x14ac:dyDescent="0.25">
      <c r="A24" s="5">
        <v>105</v>
      </c>
      <c r="B24" s="5">
        <v>25.6</v>
      </c>
      <c r="C24" s="5">
        <v>142</v>
      </c>
      <c r="D24" s="5">
        <v>46</v>
      </c>
      <c r="E24" s="5">
        <v>23</v>
      </c>
      <c r="F24" s="5">
        <v>1.85</v>
      </c>
      <c r="G24" s="5">
        <v>264</v>
      </c>
      <c r="H24" s="5">
        <v>14</v>
      </c>
      <c r="I24" s="5">
        <v>39</v>
      </c>
      <c r="J24" s="5">
        <v>2</v>
      </c>
      <c r="K24" s="5">
        <v>1.37</v>
      </c>
      <c r="L24" s="5">
        <v>20</v>
      </c>
      <c r="M24" s="5">
        <v>75</v>
      </c>
      <c r="N24" s="5">
        <v>606</v>
      </c>
      <c r="O24" s="3">
        <v>5.8</v>
      </c>
    </row>
    <row r="25" spans="1:15" x14ac:dyDescent="0.25">
      <c r="A25" s="5">
        <v>110</v>
      </c>
      <c r="B25" s="5">
        <v>25.9</v>
      </c>
      <c r="C25" s="5">
        <v>130</v>
      </c>
      <c r="D25" s="5">
        <v>47</v>
      </c>
      <c r="E25" s="5">
        <v>23</v>
      </c>
      <c r="F25" s="5">
        <v>2.04</v>
      </c>
      <c r="G25" s="5">
        <v>266</v>
      </c>
      <c r="H25" s="5">
        <v>12</v>
      </c>
      <c r="I25" s="5">
        <v>41</v>
      </c>
      <c r="J25" s="5">
        <v>2</v>
      </c>
      <c r="K25" s="5">
        <v>1.53</v>
      </c>
      <c r="L25" s="5">
        <v>19</v>
      </c>
      <c r="M25" s="5">
        <v>76</v>
      </c>
      <c r="N25" s="5">
        <v>627</v>
      </c>
      <c r="O25" s="3">
        <v>5.7</v>
      </c>
    </row>
    <row r="26" spans="1:15" x14ac:dyDescent="0.25">
      <c r="A26" s="5">
        <v>115</v>
      </c>
      <c r="B26" s="5">
        <v>26.2</v>
      </c>
      <c r="C26" s="5">
        <v>120</v>
      </c>
      <c r="D26" s="5">
        <v>49</v>
      </c>
      <c r="E26" s="5">
        <v>23</v>
      </c>
      <c r="F26" s="5">
        <v>2.2200000000000002</v>
      </c>
      <c r="G26" s="5">
        <v>267</v>
      </c>
      <c r="H26" s="5">
        <v>10</v>
      </c>
      <c r="I26" s="5">
        <v>43</v>
      </c>
      <c r="J26" s="5">
        <v>1</v>
      </c>
      <c r="K26" s="5">
        <v>1.76</v>
      </c>
      <c r="L26" s="5">
        <v>18</v>
      </c>
      <c r="M26" s="5">
        <v>77</v>
      </c>
      <c r="N26" s="5">
        <v>646</v>
      </c>
      <c r="O26" s="3">
        <v>5.6</v>
      </c>
    </row>
    <row r="27" spans="1:15" x14ac:dyDescent="0.25">
      <c r="A27" s="5">
        <v>120</v>
      </c>
      <c r="B27" s="5">
        <v>26.4</v>
      </c>
      <c r="C27" s="5">
        <v>112</v>
      </c>
      <c r="D27" s="5">
        <v>51</v>
      </c>
      <c r="E27" s="5">
        <v>23</v>
      </c>
      <c r="F27" s="5">
        <v>2.4</v>
      </c>
      <c r="G27" s="5">
        <v>268</v>
      </c>
      <c r="H27" s="5">
        <v>9</v>
      </c>
      <c r="I27" s="5">
        <v>45</v>
      </c>
      <c r="J27" s="5">
        <v>1</v>
      </c>
      <c r="K27" s="5">
        <v>1.94</v>
      </c>
      <c r="L27" s="5">
        <v>17</v>
      </c>
      <c r="M27" s="5">
        <v>79</v>
      </c>
      <c r="N27" s="5">
        <v>664</v>
      </c>
      <c r="O27" s="3">
        <v>5.5</v>
      </c>
    </row>
    <row r="28" spans="1:15" x14ac:dyDescent="0.25">
      <c r="A28" s="5">
        <v>125</v>
      </c>
      <c r="B28" s="5">
        <v>26.6</v>
      </c>
      <c r="C28" s="5">
        <v>105</v>
      </c>
      <c r="D28" s="5">
        <v>52</v>
      </c>
      <c r="E28" s="5">
        <v>22</v>
      </c>
      <c r="F28" s="5">
        <v>2.57</v>
      </c>
      <c r="G28" s="5">
        <v>268</v>
      </c>
      <c r="H28" s="5">
        <v>8</v>
      </c>
      <c r="I28" s="5">
        <v>46</v>
      </c>
      <c r="J28" s="5">
        <v>1</v>
      </c>
      <c r="K28" s="5">
        <v>2.0299999999999998</v>
      </c>
      <c r="L28" s="5">
        <v>16</v>
      </c>
      <c r="M28" s="5">
        <v>80</v>
      </c>
      <c r="N28" s="5">
        <v>680</v>
      </c>
      <c r="O28" s="3">
        <v>5.4</v>
      </c>
    </row>
    <row r="29" spans="1:15" x14ac:dyDescent="0.25">
      <c r="A29" s="5">
        <v>130</v>
      </c>
      <c r="B29" s="5">
        <v>26.8</v>
      </c>
      <c r="C29" s="5">
        <v>98</v>
      </c>
      <c r="D29" s="5">
        <v>54</v>
      </c>
      <c r="E29" s="5">
        <v>22</v>
      </c>
      <c r="F29" s="5">
        <v>2.75</v>
      </c>
      <c r="G29" s="5">
        <v>269</v>
      </c>
      <c r="H29" s="5">
        <v>7</v>
      </c>
      <c r="I29" s="5">
        <v>48</v>
      </c>
      <c r="J29" s="5">
        <v>1</v>
      </c>
      <c r="K29" s="5">
        <v>2.2200000000000002</v>
      </c>
      <c r="L29" s="5">
        <v>15</v>
      </c>
      <c r="M29" s="5">
        <v>81</v>
      </c>
      <c r="N29" s="5">
        <v>696</v>
      </c>
      <c r="O29" s="3">
        <v>5.4</v>
      </c>
    </row>
    <row r="30" spans="1:15" x14ac:dyDescent="0.25">
      <c r="A30" s="5">
        <v>135</v>
      </c>
      <c r="B30" s="5">
        <v>27</v>
      </c>
      <c r="C30" s="5">
        <v>92</v>
      </c>
      <c r="D30" s="5">
        <v>55</v>
      </c>
      <c r="E30" s="5">
        <v>22</v>
      </c>
      <c r="F30" s="5">
        <v>2.92</v>
      </c>
      <c r="G30" s="5">
        <v>269</v>
      </c>
      <c r="H30" s="5">
        <v>6</v>
      </c>
      <c r="I30" s="5">
        <v>50</v>
      </c>
      <c r="J30" s="5">
        <v>1</v>
      </c>
      <c r="K30" s="5">
        <v>2.41</v>
      </c>
      <c r="L30" s="5">
        <v>14</v>
      </c>
      <c r="M30" s="5">
        <v>82</v>
      </c>
      <c r="N30" s="5">
        <v>710</v>
      </c>
      <c r="O30" s="3">
        <v>5.3</v>
      </c>
    </row>
    <row r="31" spans="1:15" x14ac:dyDescent="0.25">
      <c r="A31" s="5">
        <v>140</v>
      </c>
      <c r="B31" s="5">
        <v>27.2</v>
      </c>
      <c r="C31" s="5">
        <v>87</v>
      </c>
      <c r="D31" s="5">
        <v>57</v>
      </c>
      <c r="E31" s="5">
        <v>22</v>
      </c>
      <c r="F31" s="5">
        <v>3.1</v>
      </c>
      <c r="G31" s="5">
        <v>269</v>
      </c>
      <c r="H31" s="5">
        <v>5</v>
      </c>
      <c r="I31" s="5">
        <v>52</v>
      </c>
      <c r="J31" s="5">
        <v>1</v>
      </c>
      <c r="K31" s="5">
        <v>2.58</v>
      </c>
      <c r="L31" s="5">
        <v>13</v>
      </c>
      <c r="M31" s="5">
        <v>83</v>
      </c>
      <c r="N31" s="5">
        <v>724</v>
      </c>
      <c r="O31" s="3">
        <v>5.2</v>
      </c>
    </row>
    <row r="32" spans="1:15" x14ac:dyDescent="0.25">
      <c r="A32" s="5">
        <v>145</v>
      </c>
      <c r="B32" s="5">
        <v>27.3</v>
      </c>
      <c r="C32" s="5">
        <v>82</v>
      </c>
      <c r="D32" s="5">
        <v>58</v>
      </c>
      <c r="E32" s="5">
        <v>22</v>
      </c>
      <c r="F32" s="5">
        <v>3.27</v>
      </c>
      <c r="G32" s="5">
        <v>269</v>
      </c>
      <c r="H32" s="5">
        <v>5</v>
      </c>
      <c r="I32" s="5">
        <v>54</v>
      </c>
      <c r="J32" s="5">
        <v>1</v>
      </c>
      <c r="K32" s="5">
        <v>2.78</v>
      </c>
      <c r="L32" s="5">
        <v>13</v>
      </c>
      <c r="M32" s="5">
        <v>83</v>
      </c>
      <c r="N32" s="5">
        <v>736</v>
      </c>
      <c r="O32" s="3">
        <v>5.0999999999999996</v>
      </c>
    </row>
    <row r="33" spans="1:15" x14ac:dyDescent="0.25">
      <c r="A33" s="5">
        <v>150</v>
      </c>
      <c r="B33" s="5">
        <v>27.4</v>
      </c>
      <c r="C33" s="5">
        <v>78</v>
      </c>
      <c r="D33" s="5">
        <v>59</v>
      </c>
      <c r="E33" s="5">
        <v>22</v>
      </c>
      <c r="F33" s="5">
        <v>3.43</v>
      </c>
      <c r="G33" s="5">
        <v>268</v>
      </c>
      <c r="H33" s="5">
        <v>4</v>
      </c>
      <c r="I33" s="5">
        <v>55</v>
      </c>
      <c r="J33" s="5">
        <v>1</v>
      </c>
      <c r="K33" s="5">
        <v>2.97</v>
      </c>
      <c r="L33" s="5">
        <v>12</v>
      </c>
      <c r="M33" s="5">
        <v>84</v>
      </c>
      <c r="N33" s="5">
        <v>747</v>
      </c>
      <c r="O33" s="3">
        <v>5</v>
      </c>
    </row>
  </sheetData>
  <mergeCells count="3">
    <mergeCell ref="C5:G5"/>
    <mergeCell ref="H5:L5"/>
    <mergeCell ref="M5:N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2D65A16-0439-4172-B060-7BFA6981EFC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Recapitulatif</vt:lpstr>
      <vt:lpstr>REE Chêne sessile</vt:lpstr>
      <vt:lpstr>table Chêne sessile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de Coincy</dc:creator>
  <cp:lastModifiedBy>Cécile de Coincy</cp:lastModifiedBy>
  <dcterms:created xsi:type="dcterms:W3CDTF">2021-05-21T12:16:25Z</dcterms:created>
  <dcterms:modified xsi:type="dcterms:W3CDTF">2021-05-25T08:23:22Z</dcterms:modified>
</cp:coreProperties>
</file>