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s Charentes\Projet Nieul-le-Virouil_012021\"/>
    </mc:Choice>
  </mc:AlternateContent>
  <bookViews>
    <workbookView xWindow="0" yWindow="0" windowWidth="19200" windowHeight="7310"/>
  </bookViews>
  <sheets>
    <sheet name="Feuille Calcul VAN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3" i="6" l="1"/>
  <c r="B55" i="6" l="1"/>
  <c r="B54" i="6"/>
  <c r="L44" i="6" l="1"/>
  <c r="K43" i="6"/>
  <c r="J43" i="6"/>
  <c r="I44" i="6"/>
  <c r="I43" i="6"/>
  <c r="H43" i="6"/>
  <c r="H44" i="6" s="1"/>
  <c r="G43" i="6"/>
  <c r="F43" i="6"/>
  <c r="E43" i="6"/>
  <c r="E44" i="6"/>
  <c r="C43" i="6"/>
  <c r="B43" i="6"/>
  <c r="K44" i="6" l="1"/>
  <c r="G44" i="6"/>
  <c r="F44" i="6"/>
  <c r="D43" i="6"/>
  <c r="B44" i="6"/>
  <c r="D32" i="6"/>
  <c r="C32" i="6"/>
  <c r="B32" i="6"/>
  <c r="J44" i="6" l="1"/>
  <c r="D44" i="6"/>
  <c r="C44" i="6"/>
  <c r="B45" i="6" l="1"/>
  <c r="B57" i="6" s="1"/>
  <c r="B59" i="6" s="1"/>
</calcChain>
</file>

<file path=xl/sharedStrings.xml><?xml version="1.0" encoding="utf-8"?>
<sst xmlns="http://schemas.openxmlformats.org/spreadsheetml/2006/main" count="64" uniqueCount="49">
  <si>
    <t>Scénario de référence</t>
  </si>
  <si>
    <t>DeltaVAN</t>
  </si>
  <si>
    <t>Aides publiques (€/ha)</t>
  </si>
  <si>
    <t>Volume BO (m3/ha)</t>
  </si>
  <si>
    <t>Volume BI (m3/ha)</t>
  </si>
  <si>
    <t>Volume BE (m3/ha)</t>
  </si>
  <si>
    <t>Prix BO (€/m3)</t>
  </si>
  <si>
    <t>Prix BI (€/m3)</t>
  </si>
  <si>
    <t>Prix BE (€/m3)</t>
  </si>
  <si>
    <t>Projet additionnel</t>
  </si>
  <si>
    <t>Projet :</t>
  </si>
  <si>
    <t>Taux d'actualisation :</t>
  </si>
  <si>
    <t>Surface (ha) :</t>
  </si>
  <si>
    <t>Travaux</t>
  </si>
  <si>
    <t>Année</t>
  </si>
  <si>
    <t>1ère éclaircie</t>
  </si>
  <si>
    <t>2ème éclaircie</t>
  </si>
  <si>
    <t>3ème éclaircie</t>
  </si>
  <si>
    <t>Itinéraire Technique Sylvicole</t>
  </si>
  <si>
    <t>Coupe rase</t>
  </si>
  <si>
    <t>4ème éclaircie</t>
  </si>
  <si>
    <t>Chêne rouge</t>
  </si>
  <si>
    <t>Chêne sessile</t>
  </si>
  <si>
    <t>Coupe finale</t>
  </si>
  <si>
    <t>Volume BI (piquets) (m3/ha)</t>
  </si>
  <si>
    <t xml:space="preserve">Acacia </t>
  </si>
  <si>
    <t>Essence</t>
  </si>
  <si>
    <t>Acacia</t>
  </si>
  <si>
    <t>Recettes (€/ha)</t>
  </si>
  <si>
    <t>Plantation de chêne rouge</t>
  </si>
  <si>
    <t>1er entretien</t>
  </si>
  <si>
    <t>2ème entretien</t>
  </si>
  <si>
    <t>Coûts HT (€/ha)</t>
  </si>
  <si>
    <t xml:space="preserve">Chêne sessile  </t>
  </si>
  <si>
    <t>Revenu €/année</t>
  </si>
  <si>
    <t>Revenu actualisé €/année</t>
  </si>
  <si>
    <t>Reboisement feuillu Nieul-le-Virouil</t>
  </si>
  <si>
    <t>Plantation d'acacia</t>
  </si>
  <si>
    <t>Plantation de chêne sessile en enrichissement</t>
  </si>
  <si>
    <t>Note : calculs pour chêne sessile sur 0.4430 ha, acacia sur 0.9997 ha et chêne rouge sur 1.3863 ha</t>
  </si>
  <si>
    <t>VAN reboisement (€)</t>
  </si>
  <si>
    <t>Scénario Reboisement</t>
  </si>
  <si>
    <t>Recettes nettes à l'année 0 liées à vidange des bois dépérissants R0 (€)</t>
  </si>
  <si>
    <t>Durée de révolution de l'essence constituant les accrus :</t>
  </si>
  <si>
    <t xml:space="preserve">Recettes </t>
  </si>
  <si>
    <t>Volume bois (m3/ha)</t>
  </si>
  <si>
    <t>Recettes nettes par m3 (Prix de vente du bois récolté - Coûts des travaux) (en €/m3)</t>
  </si>
  <si>
    <t>VAN (Valeur actualisée nette) référence (€)</t>
  </si>
  <si>
    <t>Recettes nettes Totales (€) liées à la coupe rase du peuplement issu des accrus post-dépérissement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</si>
</sst>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/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1" fontId="0" fillId="0" borderId="12" xfId="0" applyNumberForma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" fontId="0" fillId="2" borderId="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/>
    </xf>
    <xf numFmtId="164" fontId="0" fillId="8" borderId="11" xfId="0" applyNumberFormat="1" applyFill="1" applyBorder="1" applyAlignment="1">
      <alignment horizontal="center" vertical="center"/>
    </xf>
    <xf numFmtId="0" fontId="0" fillId="4" borderId="19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164" fontId="0" fillId="8" borderId="8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1" fontId="0" fillId="0" borderId="25" xfId="0" applyNumberFormat="1" applyFill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1" fontId="0" fillId="2" borderId="26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0" fillId="4" borderId="5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" fillId="2" borderId="2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9"/>
  <sheetViews>
    <sheetView tabSelected="1" topLeftCell="A42" zoomScale="71" workbookViewId="0">
      <selection activeCell="J49" sqref="J49"/>
    </sheetView>
  </sheetViews>
  <sheetFormatPr baseColWidth="10" defaultRowHeight="14.5" x14ac:dyDescent="0.35"/>
  <cols>
    <col min="1" max="1" width="27" customWidth="1"/>
    <col min="2" max="2" width="20.08984375" customWidth="1"/>
    <col min="3" max="3" width="15.7265625" customWidth="1"/>
    <col min="4" max="4" width="12.6328125" customWidth="1"/>
    <col min="5" max="5" width="8.7265625" customWidth="1"/>
    <col min="6" max="6" width="6.81640625" customWidth="1"/>
    <col min="7" max="7" width="7.7265625" customWidth="1"/>
    <col min="8" max="8" width="7.6328125" customWidth="1"/>
    <col min="9" max="9" width="7" customWidth="1"/>
    <col min="10" max="10" width="7.36328125" customWidth="1"/>
    <col min="11" max="11" width="7" customWidth="1"/>
    <col min="12" max="12" width="6.81640625" customWidth="1"/>
    <col min="13" max="13" width="7.453125" customWidth="1"/>
    <col min="14" max="14" width="8.26953125" customWidth="1"/>
    <col min="15" max="15" width="8.81640625" customWidth="1"/>
    <col min="16" max="16" width="3.36328125" bestFit="1" customWidth="1"/>
    <col min="17" max="17" width="6.36328125" bestFit="1" customWidth="1"/>
    <col min="18" max="22" width="3.36328125" bestFit="1" customWidth="1"/>
    <col min="23" max="23" width="6.36328125" bestFit="1" customWidth="1"/>
    <col min="24" max="30" width="3.36328125" bestFit="1" customWidth="1"/>
    <col min="31" max="31" width="6.36328125" bestFit="1" customWidth="1"/>
    <col min="32" max="38" width="3.36328125" bestFit="1" customWidth="1"/>
    <col min="39" max="39" width="7.36328125" bestFit="1" customWidth="1"/>
  </cols>
  <sheetData>
    <row r="1" spans="1:61" ht="29" x14ac:dyDescent="0.35">
      <c r="A1" s="11" t="s">
        <v>10</v>
      </c>
      <c r="B1" s="40" t="s">
        <v>36</v>
      </c>
      <c r="C1" s="21"/>
      <c r="D1" s="22"/>
      <c r="E1" s="22"/>
      <c r="F1" s="22"/>
      <c r="G1" s="23"/>
    </row>
    <row r="2" spans="1:61" x14ac:dyDescent="0.35">
      <c r="A2" s="1" t="s">
        <v>11</v>
      </c>
      <c r="B2" s="6">
        <v>4.4999999999999998E-2</v>
      </c>
    </row>
    <row r="3" spans="1:61" x14ac:dyDescent="0.35">
      <c r="A3" s="1" t="s">
        <v>12</v>
      </c>
      <c r="B3" s="10">
        <v>2.8290000000000002</v>
      </c>
      <c r="C3" s="3"/>
      <c r="D3" s="3"/>
      <c r="E3" s="2"/>
    </row>
    <row r="4" spans="1:61" x14ac:dyDescent="0.35">
      <c r="A4" s="4"/>
      <c r="B4" s="12"/>
      <c r="C4" s="3"/>
      <c r="D4" s="3"/>
      <c r="E4" s="2"/>
    </row>
    <row r="5" spans="1:61" ht="15" thickBot="1" x14ac:dyDescent="0.4">
      <c r="A5" s="4"/>
      <c r="B5" s="12"/>
      <c r="C5" s="3"/>
      <c r="D5" s="3"/>
      <c r="E5" s="2"/>
    </row>
    <row r="6" spans="1:61" ht="44" thickBot="1" x14ac:dyDescent="0.4">
      <c r="A6" s="66" t="s">
        <v>42</v>
      </c>
      <c r="B6" s="67">
        <v>4000</v>
      </c>
      <c r="C6" s="2"/>
    </row>
    <row r="7" spans="1:61" ht="15" thickBot="1" x14ac:dyDescent="0.4">
      <c r="A7" s="25"/>
      <c r="B7" s="18"/>
      <c r="C7" s="2"/>
    </row>
    <row r="8" spans="1:61" ht="19" thickBot="1" x14ac:dyDescent="0.4">
      <c r="A8" s="34" t="s">
        <v>41</v>
      </c>
    </row>
    <row r="9" spans="1:61" ht="19" thickBot="1" x14ac:dyDescent="0.4">
      <c r="A9" s="46" t="s">
        <v>33</v>
      </c>
    </row>
    <row r="10" spans="1:61" ht="46.5" x14ac:dyDescent="0.35">
      <c r="A10" s="37" t="s">
        <v>18</v>
      </c>
      <c r="B10" s="47" t="s">
        <v>14</v>
      </c>
      <c r="C10" s="47" t="s">
        <v>3</v>
      </c>
      <c r="D10" s="47" t="s">
        <v>4</v>
      </c>
      <c r="E10" s="48" t="s">
        <v>5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</row>
    <row r="11" spans="1:61" x14ac:dyDescent="0.35">
      <c r="A11" s="17" t="s">
        <v>15</v>
      </c>
      <c r="B11" s="5">
        <v>30</v>
      </c>
      <c r="C11" s="5"/>
      <c r="D11" s="5"/>
      <c r="E11" s="15">
        <v>30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5.5" x14ac:dyDescent="0.35">
      <c r="A12" s="17" t="s">
        <v>16</v>
      </c>
      <c r="B12" s="5">
        <v>65</v>
      </c>
      <c r="C12" s="5">
        <v>40</v>
      </c>
      <c r="D12" s="5"/>
      <c r="E12" s="15">
        <v>60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35"/>
      <c r="R12" s="35"/>
      <c r="S12" s="35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15" thickBot="1" x14ac:dyDescent="0.4">
      <c r="A13" s="26" t="s">
        <v>19</v>
      </c>
      <c r="B13" s="27">
        <v>120</v>
      </c>
      <c r="C13" s="27">
        <v>225</v>
      </c>
      <c r="D13" s="27"/>
      <c r="E13" s="28">
        <v>165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x14ac:dyDescent="0.35">
      <c r="A14" s="2"/>
      <c r="B14" s="45"/>
      <c r="C14" s="45"/>
      <c r="D14" s="45"/>
      <c r="E14" s="45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9" thickBot="1" x14ac:dyDescent="0.4">
      <c r="A15" s="49" t="s">
        <v>25</v>
      </c>
      <c r="B15" s="45"/>
      <c r="C15" s="45"/>
      <c r="D15" s="45"/>
      <c r="E15" s="45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</row>
    <row r="16" spans="1:61" ht="46.5" x14ac:dyDescent="0.35">
      <c r="A16" s="37" t="s">
        <v>18</v>
      </c>
      <c r="B16" s="47" t="s">
        <v>14</v>
      </c>
      <c r="C16" s="47" t="s">
        <v>3</v>
      </c>
      <c r="D16" s="47" t="s">
        <v>24</v>
      </c>
      <c r="E16" s="48" t="s">
        <v>5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</row>
    <row r="17" spans="1:61" ht="15" thickBot="1" x14ac:dyDescent="0.4">
      <c r="A17" s="26" t="s">
        <v>23</v>
      </c>
      <c r="B17" s="27">
        <v>25</v>
      </c>
      <c r="C17" s="27"/>
      <c r="D17" s="27">
        <v>174</v>
      </c>
      <c r="E17" s="28">
        <v>116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17" customHeight="1" x14ac:dyDescent="0.35">
      <c r="A18" s="2"/>
      <c r="B18" s="45"/>
      <c r="C18" s="45"/>
      <c r="D18" s="45"/>
      <c r="E18" s="45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</row>
    <row r="19" spans="1:61" ht="16" customHeight="1" thickBot="1" x14ac:dyDescent="0.4">
      <c r="A19" s="49" t="s">
        <v>21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2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</row>
    <row r="20" spans="1:61" ht="45" customHeight="1" x14ac:dyDescent="0.35">
      <c r="A20" s="37" t="s">
        <v>18</v>
      </c>
      <c r="B20" s="47" t="s">
        <v>14</v>
      </c>
      <c r="C20" s="47" t="s">
        <v>3</v>
      </c>
      <c r="D20" s="47" t="s">
        <v>4</v>
      </c>
      <c r="E20" s="48" t="s">
        <v>5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2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6" customHeight="1" x14ac:dyDescent="0.35">
      <c r="A21" s="17" t="s">
        <v>15</v>
      </c>
      <c r="B21" s="5">
        <v>15</v>
      </c>
      <c r="C21" s="5"/>
      <c r="D21" s="5"/>
      <c r="E21" s="15">
        <v>40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2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16" customHeight="1" x14ac:dyDescent="0.35">
      <c r="A22" s="17" t="s">
        <v>16</v>
      </c>
      <c r="B22" s="5">
        <v>25</v>
      </c>
      <c r="C22" s="5"/>
      <c r="D22" s="5"/>
      <c r="E22" s="15">
        <v>50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2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" ht="16" customHeight="1" x14ac:dyDescent="0.35">
      <c r="A23" s="17" t="s">
        <v>17</v>
      </c>
      <c r="B23" s="5">
        <v>35</v>
      </c>
      <c r="C23" s="5"/>
      <c r="D23" s="5"/>
      <c r="E23" s="15">
        <v>60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16" customHeight="1" x14ac:dyDescent="0.35">
      <c r="A24" s="17" t="s">
        <v>20</v>
      </c>
      <c r="B24" s="24">
        <v>45</v>
      </c>
      <c r="C24" s="24">
        <v>30</v>
      </c>
      <c r="D24" s="24"/>
      <c r="E24" s="36">
        <v>50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2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</row>
    <row r="25" spans="1:61" ht="16" customHeight="1" thickBot="1" x14ac:dyDescent="0.4">
      <c r="A25" s="26" t="s">
        <v>19</v>
      </c>
      <c r="B25" s="27">
        <v>60</v>
      </c>
      <c r="C25" s="27">
        <v>195</v>
      </c>
      <c r="D25" s="27"/>
      <c r="E25" s="28">
        <v>147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</row>
    <row r="26" spans="1:61" ht="15" thickBot="1" x14ac:dyDescent="0.4">
      <c r="A26" s="2"/>
      <c r="B26" s="45"/>
      <c r="C26" s="45"/>
      <c r="D26" s="45"/>
      <c r="E26" s="45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2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</row>
    <row r="27" spans="1:61" ht="15" thickBot="1" x14ac:dyDescent="0.4">
      <c r="A27" s="54" t="s">
        <v>26</v>
      </c>
      <c r="B27" s="55" t="s">
        <v>22</v>
      </c>
      <c r="C27" s="55" t="s">
        <v>27</v>
      </c>
      <c r="D27" s="56" t="s">
        <v>21</v>
      </c>
      <c r="E27" s="45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2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</row>
    <row r="28" spans="1:61" x14ac:dyDescent="0.35">
      <c r="A28" s="51" t="s">
        <v>6</v>
      </c>
      <c r="B28" s="52">
        <v>70</v>
      </c>
      <c r="C28" s="52"/>
      <c r="D28" s="53">
        <v>50</v>
      </c>
      <c r="E28" s="45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2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</row>
    <row r="29" spans="1:61" x14ac:dyDescent="0.35">
      <c r="A29" s="17" t="s">
        <v>7</v>
      </c>
      <c r="B29" s="5"/>
      <c r="C29" s="5">
        <v>36</v>
      </c>
      <c r="D29" s="15"/>
      <c r="E29" s="45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2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</row>
    <row r="30" spans="1:61" x14ac:dyDescent="0.35">
      <c r="A30" s="17" t="s">
        <v>8</v>
      </c>
      <c r="B30" s="5">
        <v>14</v>
      </c>
      <c r="C30" s="5">
        <v>5</v>
      </c>
      <c r="D30" s="15">
        <v>12</v>
      </c>
      <c r="E30" s="45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2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</row>
    <row r="31" spans="1:61" x14ac:dyDescent="0.35">
      <c r="A31" s="17" t="s">
        <v>2</v>
      </c>
      <c r="B31" s="75">
        <v>0</v>
      </c>
      <c r="C31" s="76"/>
      <c r="D31" s="77"/>
      <c r="E31" s="45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2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</row>
    <row r="32" spans="1:61" ht="16" thickBot="1" x14ac:dyDescent="0.4">
      <c r="A32" s="30" t="s">
        <v>28</v>
      </c>
      <c r="B32" s="50">
        <f>(SUM(C11:C13)*B28)+(SUM(E11:E13)*B30)</f>
        <v>22120</v>
      </c>
      <c r="C32" s="50">
        <f>(D17*C29)+(E17*C30)</f>
        <v>6844</v>
      </c>
      <c r="D32" s="57">
        <f>(SUM(C24:C25)*D28)+(SUM(E21:E25)*D30)</f>
        <v>15414</v>
      </c>
      <c r="E32" s="45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2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</row>
    <row r="33" spans="1:63" x14ac:dyDescent="0.35">
      <c r="A33" s="2"/>
      <c r="B33" s="45"/>
      <c r="C33" s="45"/>
      <c r="D33" s="45"/>
      <c r="E33" s="45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2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</row>
    <row r="34" spans="1:63" ht="16" thickBot="1" x14ac:dyDescent="0.4">
      <c r="A34" s="2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</row>
    <row r="35" spans="1:63" ht="15.5" x14ac:dyDescent="0.35">
      <c r="A35" s="31" t="s">
        <v>13</v>
      </c>
      <c r="B35" s="32" t="s">
        <v>14</v>
      </c>
      <c r="C35" s="33" t="s">
        <v>32</v>
      </c>
      <c r="D35" s="35"/>
      <c r="E35" s="3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</row>
    <row r="36" spans="1:63" ht="29" x14ac:dyDescent="0.35">
      <c r="A36" s="58" t="s">
        <v>38</v>
      </c>
      <c r="B36" s="5">
        <v>0</v>
      </c>
      <c r="C36" s="15">
        <v>4023.47</v>
      </c>
      <c r="D36" s="18"/>
      <c r="E36" s="18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</row>
    <row r="37" spans="1:63" x14ac:dyDescent="0.35">
      <c r="A37" s="58" t="s">
        <v>37</v>
      </c>
      <c r="B37" s="5">
        <v>0</v>
      </c>
      <c r="C37" s="15">
        <v>2340.35</v>
      </c>
      <c r="D37" s="18"/>
      <c r="E37" s="18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</row>
    <row r="38" spans="1:63" x14ac:dyDescent="0.35">
      <c r="A38" s="17" t="s">
        <v>29</v>
      </c>
      <c r="B38" s="5">
        <v>0</v>
      </c>
      <c r="C38" s="15">
        <v>5539.05</v>
      </c>
      <c r="D38" s="18"/>
      <c r="E38" s="18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</row>
    <row r="39" spans="1:63" x14ac:dyDescent="0.35">
      <c r="A39" s="17" t="s">
        <v>30</v>
      </c>
      <c r="B39" s="5">
        <v>1</v>
      </c>
      <c r="C39" s="15">
        <v>390</v>
      </c>
      <c r="D39" s="18"/>
      <c r="E39" s="18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</row>
    <row r="40" spans="1:63" ht="15" thickBot="1" x14ac:dyDescent="0.4">
      <c r="A40" s="26" t="s">
        <v>31</v>
      </c>
      <c r="B40" s="27">
        <v>2</v>
      </c>
      <c r="C40" s="28">
        <v>390</v>
      </c>
      <c r="D40" s="18"/>
      <c r="E40" s="18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</row>
    <row r="41" spans="1:63" ht="16" thickBot="1" x14ac:dyDescent="0.4">
      <c r="A41" s="2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"/>
      <c r="BK41" s="2"/>
    </row>
    <row r="42" spans="1:63" s="2" customFormat="1" ht="15.5" x14ac:dyDescent="0.35">
      <c r="A42" s="37" t="s">
        <v>14</v>
      </c>
      <c r="B42" s="38">
        <v>0</v>
      </c>
      <c r="C42" s="38">
        <v>1</v>
      </c>
      <c r="D42" s="38">
        <v>2</v>
      </c>
      <c r="E42" s="38">
        <v>15</v>
      </c>
      <c r="F42" s="38">
        <v>25</v>
      </c>
      <c r="G42" s="38">
        <v>30</v>
      </c>
      <c r="H42" s="38">
        <v>35</v>
      </c>
      <c r="I42" s="38">
        <v>45</v>
      </c>
      <c r="J42" s="59">
        <v>60</v>
      </c>
      <c r="K42" s="38">
        <v>65</v>
      </c>
      <c r="L42" s="59">
        <v>120</v>
      </c>
      <c r="M42" s="65"/>
      <c r="N42" s="62"/>
      <c r="O42" s="62"/>
      <c r="P42" s="62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</row>
    <row r="43" spans="1:63" x14ac:dyDescent="0.35">
      <c r="A43" s="43" t="s">
        <v>34</v>
      </c>
      <c r="B43" s="41">
        <f>0-((C36*0.443)+(C37*0.9997)+(C38*1.3863))</f>
        <v>-11800.830120000001</v>
      </c>
      <c r="C43" s="41">
        <f>0-(C39*B3)</f>
        <v>-1103.3100000000002</v>
      </c>
      <c r="D43" s="41">
        <f>0-(C40*B3)</f>
        <v>-1103.3100000000002</v>
      </c>
      <c r="E43" s="41">
        <f>(E21*D30*1.3863)</f>
        <v>665.42400000000009</v>
      </c>
      <c r="F43" s="41">
        <f>(D17*C29*0.9997)+(E17*C30*0.9997)+(E22*D30*1.3863)</f>
        <v>7673.7268000000004</v>
      </c>
      <c r="G43" s="41">
        <f>(E11*B30*0.443)</f>
        <v>186.06</v>
      </c>
      <c r="H43" s="41">
        <f>E23*D30*1.3863</f>
        <v>998.13600000000008</v>
      </c>
      <c r="I43" s="41">
        <f>(C24*D28*1.3863)+(E24*D30*1.3863)</f>
        <v>2911.2300000000005</v>
      </c>
      <c r="J43" s="60">
        <f>(C25*D28*1.3863)+(E25*D30*1.3863)</f>
        <v>15961.858200000001</v>
      </c>
      <c r="K43" s="41">
        <f>(C12*B28*0.443)+(E12*B30*0.443)</f>
        <v>1612.52</v>
      </c>
      <c r="L43" s="60">
        <f>(C13*B28*0.443)+(E13*B30*0.443)</f>
        <v>8000.58</v>
      </c>
      <c r="M43" s="65"/>
      <c r="N43" s="62"/>
      <c r="O43" s="62"/>
      <c r="P43" s="62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"/>
      <c r="BK43" s="2"/>
    </row>
    <row r="44" spans="1:63" ht="15" thickBot="1" x14ac:dyDescent="0.4">
      <c r="A44" s="44" t="s">
        <v>35</v>
      </c>
      <c r="B44" s="42">
        <f>B43/((1+$B$2)^B42)</f>
        <v>-11800.830120000001</v>
      </c>
      <c r="C44" s="42">
        <f t="shared" ref="C44:J44" si="0">C43/((1+$B$2)^C42)</f>
        <v>-1055.7990430622012</v>
      </c>
      <c r="D44" s="42">
        <f t="shared" si="0"/>
        <v>-1010.3340124997142</v>
      </c>
      <c r="E44" s="42">
        <f>E43/((1+$B$2)^E42)</f>
        <v>343.83818360752758</v>
      </c>
      <c r="F44" s="42">
        <f>F43/((1+$B$2)^F42)</f>
        <v>2553.2836969074319</v>
      </c>
      <c r="G44" s="42">
        <f>G43/((1+$B$2)^G42)</f>
        <v>49.678022885232977</v>
      </c>
      <c r="H44" s="42">
        <f>H43/((1+$B$2)^H42)</f>
        <v>213.85507157966777</v>
      </c>
      <c r="I44" s="42">
        <f>I43/((1+$B$2)^I42)</f>
        <v>401.64600155360466</v>
      </c>
      <c r="J44" s="61">
        <f t="shared" si="0"/>
        <v>1137.9050413957953</v>
      </c>
      <c r="K44" s="42">
        <f>K43/((1+$B$2)^K42)</f>
        <v>92.245721238222941</v>
      </c>
      <c r="L44" s="61">
        <f>L43/((1+$B$2)^L42)</f>
        <v>40.659929244378127</v>
      </c>
      <c r="M44" s="65"/>
      <c r="N44" s="62"/>
      <c r="O44" s="62"/>
      <c r="P44" s="62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"/>
      <c r="BK44" s="2"/>
    </row>
    <row r="45" spans="1:63" ht="15" thickBot="1" x14ac:dyDescent="0.4">
      <c r="A45" s="63" t="s">
        <v>40</v>
      </c>
      <c r="B45" s="64">
        <f>B6+SUM(B44:L44)</f>
        <v>-5033.8515071500515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</row>
    <row r="46" spans="1:63" ht="58" x14ac:dyDescent="0.35">
      <c r="A46" s="74" t="s">
        <v>39</v>
      </c>
    </row>
    <row r="48" spans="1:63" ht="15" thickBot="1" x14ac:dyDescent="0.4"/>
    <row r="49" spans="1:2" ht="16" thickBot="1" x14ac:dyDescent="0.4">
      <c r="A49" s="13" t="s">
        <v>0</v>
      </c>
    </row>
    <row r="50" spans="1:2" ht="46.5" x14ac:dyDescent="0.35">
      <c r="A50" s="68" t="s">
        <v>43</v>
      </c>
      <c r="B50" s="14">
        <v>40</v>
      </c>
    </row>
    <row r="51" spans="1:2" x14ac:dyDescent="0.35">
      <c r="A51" s="78" t="s">
        <v>44</v>
      </c>
      <c r="B51" s="79"/>
    </row>
    <row r="52" spans="1:2" x14ac:dyDescent="0.35">
      <c r="A52" s="17" t="s">
        <v>45</v>
      </c>
      <c r="B52" s="15">
        <v>150</v>
      </c>
    </row>
    <row r="53" spans="1:2" ht="43.5" x14ac:dyDescent="0.35">
      <c r="A53" s="69" t="s">
        <v>46</v>
      </c>
      <c r="B53" s="70">
        <v>4</v>
      </c>
    </row>
    <row r="54" spans="1:2" ht="62.5" thickBot="1" x14ac:dyDescent="0.4">
      <c r="A54" s="16" t="s">
        <v>48</v>
      </c>
      <c r="B54" s="71">
        <f>B52*B53*B3</f>
        <v>1697.4</v>
      </c>
    </row>
    <row r="55" spans="1:2" ht="31.5" thickBot="1" x14ac:dyDescent="0.4">
      <c r="A55" s="16" t="s">
        <v>47</v>
      </c>
      <c r="B55" s="39">
        <f>B6+(B54/((1+B2)^B50))</f>
        <v>4291.8317772257697</v>
      </c>
    </row>
    <row r="57" spans="1:2" ht="21" x14ac:dyDescent="0.35">
      <c r="A57" s="7" t="s">
        <v>1</v>
      </c>
      <c r="B57" s="73">
        <f>B45-B55</f>
        <v>-9325.6832843758202</v>
      </c>
    </row>
    <row r="58" spans="1:2" x14ac:dyDescent="0.35">
      <c r="A58" s="8"/>
    </row>
    <row r="59" spans="1:2" ht="23.5" x14ac:dyDescent="0.35">
      <c r="A59" s="72" t="s">
        <v>9</v>
      </c>
      <c r="B59" s="9" t="str">
        <f>IF(B57&lt;0,"OUI","NON")</f>
        <v>OUI</v>
      </c>
    </row>
  </sheetData>
  <mergeCells count="2">
    <mergeCell ref="B31:D31"/>
    <mergeCell ref="A51:B51"/>
  </mergeCells>
  <conditionalFormatting sqref="Q42:AM44 F35:AM40 B34:AM34 B41:AM41">
    <cfRule type="cellIs" dxfId="12" priority="21" operator="greaterThan">
      <formula>0</formula>
    </cfRule>
  </conditionalFormatting>
  <conditionalFormatting sqref="Q42:AM44 B41:AM41">
    <cfRule type="cellIs" dxfId="11" priority="18" operator="lessThan">
      <formula>0</formula>
    </cfRule>
  </conditionalFormatting>
  <conditionalFormatting sqref="B43:P44 B55">
    <cfRule type="cellIs" dxfId="10" priority="16" operator="lessThan">
      <formula>0</formula>
    </cfRule>
    <cfRule type="cellIs" dxfId="9" priority="17" operator="greaterThan">
      <formula>0</formula>
    </cfRule>
  </conditionalFormatting>
  <conditionalFormatting sqref="B45"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32">
    <cfRule type="cellIs" dxfId="6" priority="7" operator="greaterThan">
      <formula>0</formula>
    </cfRule>
  </conditionalFormatting>
  <conditionalFormatting sqref="B32">
    <cfRule type="cellIs" dxfId="5" priority="10" operator="greaterThan">
      <formula>0</formula>
    </cfRule>
  </conditionalFormatting>
  <conditionalFormatting sqref="C32">
    <cfRule type="cellIs" dxfId="4" priority="9" operator="greaterThan">
      <formula>0</formula>
    </cfRule>
  </conditionalFormatting>
  <conditionalFormatting sqref="B57">
    <cfRule type="cellIs" dxfId="3" priority="2" operator="equal">
      <formula>0</formula>
    </cfRule>
    <cfRule type="cellIs" dxfId="2" priority="3" operator="greaterThan">
      <formula>0</formula>
    </cfRule>
    <cfRule type="cellIs" dxfId="1" priority="4" operator="lessThan">
      <formula>0</formula>
    </cfRule>
  </conditionalFormatting>
  <conditionalFormatting sqref="B59">
    <cfRule type="containsText" dxfId="0" priority="1" operator="containsText" text="NON">
      <formula>NOT(ISERROR(SEARCH("NON",B59)))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Calcul VAN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HEUSCHMIDT</dc:creator>
  <cp:lastModifiedBy>Florence HEUSCHMIDT</cp:lastModifiedBy>
  <dcterms:created xsi:type="dcterms:W3CDTF">2019-12-09T14:03:55Z</dcterms:created>
  <dcterms:modified xsi:type="dcterms:W3CDTF">2021-01-12T12:55:03Z</dcterms:modified>
</cp:coreProperties>
</file>