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e.renner/dossiers actifs/04-Projets/06 - Carbone France/00 - Pistes/Auzouville-sur-Ry (76)/Dossier LBC/"/>
    </mc:Choice>
  </mc:AlternateContent>
  <xr:revisionPtr revIDLastSave="0" documentId="13_ncr:1_{4182D0DC-76F0-B249-9A52-6F2B338B3558}" xr6:coauthVersionLast="46" xr6:coauthVersionMax="46" xr10:uidLastSave="{00000000-0000-0000-0000-000000000000}"/>
  <bookViews>
    <workbookView xWindow="2640" yWindow="500" windowWidth="26160" windowHeight="15880" xr2:uid="{A924F582-F867-C649-88DF-18A981B19D6F}"/>
  </bookViews>
  <sheets>
    <sheet name="Calcul VAN" sheetId="1" r:id="rId1"/>
    <sheet name="Détail recettes vente boi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30" i="1"/>
  <c r="D29" i="1"/>
  <c r="H29" i="1" s="1"/>
  <c r="I29" i="1" s="1"/>
  <c r="D28" i="1"/>
  <c r="H28" i="1" s="1"/>
  <c r="I28" i="1" s="1"/>
  <c r="B77" i="3"/>
  <c r="B78" i="3" s="1"/>
  <c r="J77" i="3"/>
  <c r="J78" i="3" s="1"/>
  <c r="H77" i="3"/>
  <c r="H78" i="3" s="1"/>
  <c r="G77" i="3"/>
  <c r="G78" i="3" s="1"/>
  <c r="E77" i="3"/>
  <c r="E78" i="3" s="1"/>
  <c r="P61" i="3"/>
  <c r="P62" i="3" s="1"/>
  <c r="K61" i="3"/>
  <c r="K62" i="3" s="1"/>
  <c r="B61" i="3"/>
  <c r="B62" i="3" s="1"/>
  <c r="M61" i="3"/>
  <c r="M62" i="3" s="1"/>
  <c r="L61" i="3"/>
  <c r="L62" i="3" s="1"/>
  <c r="E61" i="3"/>
  <c r="E62" i="3" s="1"/>
  <c r="D61" i="3"/>
  <c r="D62" i="3" s="1"/>
  <c r="C61" i="3"/>
  <c r="C62" i="3" s="1"/>
  <c r="F23" i="1"/>
  <c r="H21" i="1"/>
  <c r="I21" i="1" s="1"/>
  <c r="H22" i="1"/>
  <c r="I22" i="1" s="1"/>
  <c r="H20" i="1"/>
  <c r="I20" i="1" s="1"/>
  <c r="H15" i="1"/>
  <c r="I15" i="1" s="1"/>
  <c r="H16" i="1"/>
  <c r="I16" i="1" s="1"/>
  <c r="H17" i="1"/>
  <c r="I17" i="1" s="1"/>
  <c r="H18" i="1"/>
  <c r="I1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F7" i="1"/>
  <c r="B109" i="3"/>
  <c r="B110" i="3" s="1"/>
  <c r="B93" i="3"/>
  <c r="B94" i="3" s="1"/>
  <c r="B45" i="3"/>
  <c r="B46" i="3" s="1"/>
  <c r="U109" i="3"/>
  <c r="U110" i="3" s="1"/>
  <c r="T109" i="3"/>
  <c r="T110" i="3" s="1"/>
  <c r="S109" i="3"/>
  <c r="S110" i="3" s="1"/>
  <c r="R109" i="3"/>
  <c r="R110" i="3" s="1"/>
  <c r="Q109" i="3"/>
  <c r="Q110" i="3" s="1"/>
  <c r="P109" i="3"/>
  <c r="P110" i="3" s="1"/>
  <c r="O109" i="3"/>
  <c r="O110" i="3" s="1"/>
  <c r="N109" i="3"/>
  <c r="N110" i="3" s="1"/>
  <c r="M109" i="3"/>
  <c r="M110" i="3" s="1"/>
  <c r="L109" i="3"/>
  <c r="L110" i="3" s="1"/>
  <c r="K109" i="3"/>
  <c r="K110" i="3" s="1"/>
  <c r="J109" i="3"/>
  <c r="J110" i="3" s="1"/>
  <c r="I109" i="3"/>
  <c r="I110" i="3" s="1"/>
  <c r="H109" i="3"/>
  <c r="H110" i="3" s="1"/>
  <c r="G109" i="3"/>
  <c r="G110" i="3" s="1"/>
  <c r="F109" i="3"/>
  <c r="F110" i="3" s="1"/>
  <c r="E109" i="3"/>
  <c r="E110" i="3" s="1"/>
  <c r="D109" i="3"/>
  <c r="D110" i="3" s="1"/>
  <c r="C109" i="3"/>
  <c r="C110" i="3" s="1"/>
  <c r="Q93" i="3"/>
  <c r="Q94" i="3" s="1"/>
  <c r="P93" i="3"/>
  <c r="P94" i="3" s="1"/>
  <c r="O93" i="3"/>
  <c r="O94" i="3" s="1"/>
  <c r="N93" i="3"/>
  <c r="N94" i="3" s="1"/>
  <c r="M93" i="3"/>
  <c r="M94" i="3" s="1"/>
  <c r="L93" i="3"/>
  <c r="L94" i="3" s="1"/>
  <c r="K93" i="3"/>
  <c r="K94" i="3" s="1"/>
  <c r="J93" i="3"/>
  <c r="J94" i="3" s="1"/>
  <c r="I93" i="3"/>
  <c r="I94" i="3" s="1"/>
  <c r="H93" i="3"/>
  <c r="H94" i="3" s="1"/>
  <c r="G93" i="3"/>
  <c r="G94" i="3" s="1"/>
  <c r="F93" i="3"/>
  <c r="F94" i="3" s="1"/>
  <c r="E93" i="3"/>
  <c r="E94" i="3" s="1"/>
  <c r="D93" i="3"/>
  <c r="D94" i="3" s="1"/>
  <c r="C93" i="3"/>
  <c r="C94" i="3" s="1"/>
  <c r="K77" i="3"/>
  <c r="K78" i="3" s="1"/>
  <c r="I77" i="3"/>
  <c r="I78" i="3" s="1"/>
  <c r="F77" i="3"/>
  <c r="F78" i="3" s="1"/>
  <c r="D77" i="3"/>
  <c r="D78" i="3" s="1"/>
  <c r="C77" i="3"/>
  <c r="C78" i="3" s="1"/>
  <c r="Q61" i="3"/>
  <c r="Q62" i="3" s="1"/>
  <c r="O61" i="3"/>
  <c r="O62" i="3" s="1"/>
  <c r="N61" i="3"/>
  <c r="N62" i="3" s="1"/>
  <c r="J61" i="3"/>
  <c r="J62" i="3" s="1"/>
  <c r="I61" i="3"/>
  <c r="I62" i="3" s="1"/>
  <c r="H61" i="3"/>
  <c r="H62" i="3" s="1"/>
  <c r="G61" i="3"/>
  <c r="G62" i="3" s="1"/>
  <c r="F61" i="3"/>
  <c r="F62" i="3" s="1"/>
  <c r="Q45" i="3"/>
  <c r="Q46" i="3" s="1"/>
  <c r="P45" i="3"/>
  <c r="P46" i="3" s="1"/>
  <c r="O45" i="3"/>
  <c r="O46" i="3" s="1"/>
  <c r="N45" i="3"/>
  <c r="N46" i="3" s="1"/>
  <c r="M45" i="3"/>
  <c r="M46" i="3" s="1"/>
  <c r="L45" i="3"/>
  <c r="L46" i="3" s="1"/>
  <c r="K45" i="3"/>
  <c r="K46" i="3" s="1"/>
  <c r="J45" i="3"/>
  <c r="J46" i="3" s="1"/>
  <c r="I45" i="3"/>
  <c r="I46" i="3" s="1"/>
  <c r="H45" i="3"/>
  <c r="H46" i="3" s="1"/>
  <c r="G45" i="3"/>
  <c r="G46" i="3" s="1"/>
  <c r="F45" i="3"/>
  <c r="F46" i="3" s="1"/>
  <c r="E45" i="3"/>
  <c r="E46" i="3" s="1"/>
  <c r="D45" i="3"/>
  <c r="D46" i="3" s="1"/>
  <c r="C45" i="3"/>
  <c r="C46" i="3" s="1"/>
  <c r="C29" i="3"/>
  <c r="C30" i="3" s="1"/>
  <c r="D29" i="3"/>
  <c r="D30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L30" i="3" s="1"/>
  <c r="M29" i="3"/>
  <c r="M30" i="3" s="1"/>
  <c r="N29" i="3"/>
  <c r="N30" i="3" s="1"/>
  <c r="O29" i="3"/>
  <c r="O30" i="3" s="1"/>
  <c r="P29" i="3"/>
  <c r="P30" i="3" s="1"/>
  <c r="Q29" i="3"/>
  <c r="Q30" i="3" s="1"/>
  <c r="R29" i="3"/>
  <c r="R30" i="3" s="1"/>
  <c r="S29" i="3"/>
  <c r="S30" i="3" s="1"/>
  <c r="T29" i="3"/>
  <c r="T30" i="3" s="1"/>
  <c r="U29" i="3"/>
  <c r="U30" i="3" s="1"/>
  <c r="V29" i="3"/>
  <c r="V30" i="3" s="1"/>
  <c r="W29" i="3"/>
  <c r="W30" i="3" s="1"/>
  <c r="X29" i="3"/>
  <c r="X30" i="3" s="1"/>
  <c r="Y29" i="3"/>
  <c r="Y30" i="3" s="1"/>
  <c r="Z29" i="3"/>
  <c r="Z30" i="3" s="1"/>
  <c r="AA29" i="3"/>
  <c r="AA30" i="3" s="1"/>
  <c r="AB29" i="3"/>
  <c r="AB30" i="3" s="1"/>
  <c r="AC29" i="3"/>
  <c r="AC30" i="3" s="1"/>
  <c r="B29" i="3"/>
  <c r="B30" i="3" s="1"/>
  <c r="C13" i="3"/>
  <c r="C14" i="3" s="1"/>
  <c r="D13" i="3"/>
  <c r="D14" i="3" s="1"/>
  <c r="E13" i="3"/>
  <c r="E14" i="3" s="1"/>
  <c r="F13" i="3"/>
  <c r="F14" i="3" s="1"/>
  <c r="G13" i="3"/>
  <c r="G14" i="3" s="1"/>
  <c r="H13" i="3"/>
  <c r="H14" i="3" s="1"/>
  <c r="I13" i="3"/>
  <c r="I14" i="3" s="1"/>
  <c r="J13" i="3"/>
  <c r="J14" i="3" s="1"/>
  <c r="K13" i="3"/>
  <c r="K14" i="3" s="1"/>
  <c r="L13" i="3"/>
  <c r="L14" i="3" s="1"/>
  <c r="M13" i="3"/>
  <c r="M14" i="3" s="1"/>
  <c r="N13" i="3"/>
  <c r="N14" i="3" s="1"/>
  <c r="O13" i="3"/>
  <c r="O14" i="3" s="1"/>
  <c r="P13" i="3"/>
  <c r="P14" i="3" s="1"/>
  <c r="Q13" i="3"/>
  <c r="Q14" i="3" s="1"/>
  <c r="R13" i="3"/>
  <c r="R14" i="3" s="1"/>
  <c r="S13" i="3"/>
  <c r="S14" i="3" s="1"/>
  <c r="T13" i="3"/>
  <c r="T14" i="3" s="1"/>
  <c r="U13" i="3"/>
  <c r="U14" i="3" s="1"/>
  <c r="B13" i="3"/>
  <c r="B14" i="3" s="1"/>
  <c r="I23" i="1"/>
  <c r="I24" i="1"/>
  <c r="H25" i="1"/>
  <c r="I25" i="1" s="1"/>
  <c r="H26" i="1"/>
  <c r="I26" i="1" s="1"/>
  <c r="H27" i="1"/>
  <c r="I27" i="1" s="1"/>
  <c r="H30" i="1"/>
  <c r="I30" i="1" s="1"/>
  <c r="H8" i="1"/>
  <c r="I8" i="1" s="1"/>
  <c r="H19" i="1"/>
  <c r="I19" i="1" s="1"/>
  <c r="I7" i="1"/>
  <c r="H3" i="1"/>
  <c r="I3" i="1" s="1"/>
  <c r="B32" i="1" s="1"/>
  <c r="B111" i="3" l="1"/>
  <c r="B79" i="3"/>
  <c r="B95" i="3"/>
  <c r="B63" i="3"/>
  <c r="B47" i="3"/>
  <c r="B31" i="3"/>
  <c r="B15" i="3"/>
  <c r="B114" i="3" l="1"/>
  <c r="I6" i="1" s="1"/>
  <c r="B34" i="1" s="1"/>
  <c r="B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3" authorId="0" shapeId="0" xr:uid="{9EDA2C35-8BEA-8B42-83F9-7654DA48B1D9}">
      <text>
        <r>
          <rPr>
            <b/>
            <sz val="10"/>
            <color rgb="FF000000"/>
            <rFont val="Tahoma"/>
            <family val="2"/>
          </rPr>
          <t>Source : https://www.agri-mutuel.com/politique-economie/tous-les-prix-des-terres-2019-en-normandie/#:~:text=En%20Normandie%2C%20le%20prix%20des,6%20000%20%E2%82%AC%2Fha).</t>
        </r>
      </text>
    </comment>
  </commentList>
</comments>
</file>

<file path=xl/sharedStrings.xml><?xml version="1.0" encoding="utf-8"?>
<sst xmlns="http://schemas.openxmlformats.org/spreadsheetml/2006/main" count="210" uniqueCount="70">
  <si>
    <t>Scénario de référence</t>
  </si>
  <si>
    <t>Année</t>
  </si>
  <si>
    <t>Volume</t>
  </si>
  <si>
    <t>Nature</t>
  </si>
  <si>
    <t>Scénario de projet</t>
  </si>
  <si>
    <t>Prix HT</t>
  </si>
  <si>
    <t>Ci : Dépenses liées au projet de boisement</t>
  </si>
  <si>
    <t>Préparation du sol</t>
  </si>
  <si>
    <t xml:space="preserve">Achat des plants </t>
  </si>
  <si>
    <t>Taille de formation</t>
  </si>
  <si>
    <t>Entretien des interlignes</t>
  </si>
  <si>
    <t>Elagage</t>
  </si>
  <si>
    <t>Unité</t>
  </si>
  <si>
    <t>chênes</t>
  </si>
  <si>
    <t>hêtres</t>
  </si>
  <si>
    <t>tiges</t>
  </si>
  <si>
    <t>unités</t>
  </si>
  <si>
    <t>Total HT</t>
  </si>
  <si>
    <t>Total actualisé</t>
  </si>
  <si>
    <t>Poste</t>
  </si>
  <si>
    <t>VAN référence</t>
  </si>
  <si>
    <t>VAN reboisement</t>
  </si>
  <si>
    <t>Additionnalité économique ?</t>
  </si>
  <si>
    <t>VAN reboisement - VAN référence</t>
  </si>
  <si>
    <t>Calcul de la VAN</t>
  </si>
  <si>
    <t>hectares</t>
  </si>
  <si>
    <t>/ hectare</t>
  </si>
  <si>
    <t>/ tige</t>
  </si>
  <si>
    <t>/ unité</t>
  </si>
  <si>
    <t>Attesté par</t>
  </si>
  <si>
    <t>Devis préparation</t>
  </si>
  <si>
    <t>R0 : Recettes liées à la vente de la parcelle agricole libre</t>
  </si>
  <si>
    <t>Vente parcelle</t>
  </si>
  <si>
    <t>Marché foncier des terres libres 2019</t>
  </si>
  <si>
    <t>Ri : Recettes liées à la vente des bois issus du nouveau peuplement</t>
  </si>
  <si>
    <t>Volume de produits bois énergie (tMS)</t>
  </si>
  <si>
    <t>Volume de produits bois papier (tMS)</t>
  </si>
  <si>
    <t>Volume de produits bois industrie (tMS)</t>
  </si>
  <si>
    <t>Volume de produits bois d'œuvre (tMS)</t>
  </si>
  <si>
    <t>Diamètre (cm)</t>
  </si>
  <si>
    <t>Chêne sessile - Quercus petraea</t>
  </si>
  <si>
    <t>Merisier - Prunus avium</t>
  </si>
  <si>
    <t>Alisier torminal -  Sorbus torminalis</t>
  </si>
  <si>
    <t>Noyer hybride - Juglans x intermedia</t>
  </si>
  <si>
    <t xml:space="preserve">Sapin de Douglas - Pseudotsuga menziesii </t>
  </si>
  <si>
    <t>Cèdre de l'Atlas - Cedrus atlantica</t>
  </si>
  <si>
    <t>Prix de vente (€/m3)</t>
  </si>
  <si>
    <t>Montant vente de l'année (€)</t>
  </si>
  <si>
    <t>Valeur actualisée (€)</t>
  </si>
  <si>
    <t>Total essence (€)</t>
  </si>
  <si>
    <r>
      <t xml:space="preserve">Hêtre commun - </t>
    </r>
    <r>
      <rPr>
        <b/>
        <i/>
        <sz val="12"/>
        <color theme="1"/>
        <rFont val="Arial"/>
        <family val="2"/>
      </rPr>
      <t>Fagus sylvatica</t>
    </r>
  </si>
  <si>
    <t>Total général actualisé</t>
  </si>
  <si>
    <t>Voir feuille "Détail recettes vente bois"</t>
  </si>
  <si>
    <t>Cours du bois Juillet-Août 2020 (Le bois international)</t>
  </si>
  <si>
    <t>merisiers</t>
  </si>
  <si>
    <t>sapins de Douglas</t>
  </si>
  <si>
    <t>alisiers</t>
  </si>
  <si>
    <t>cèdres</t>
  </si>
  <si>
    <t>noyers hybrides</t>
  </si>
  <si>
    <t>Plantation sapins de Douglas</t>
  </si>
  <si>
    <t>Plantation feuillus</t>
  </si>
  <si>
    <t>Plantation cèdres de l'Atlas</t>
  </si>
  <si>
    <t>Plantation noyers hybrides</t>
  </si>
  <si>
    <t>Protections sapins de Douglas</t>
  </si>
  <si>
    <t>Protections feuillus</t>
  </si>
  <si>
    <t>Protections cèdres de l'Atlas</t>
  </si>
  <si>
    <t>Protections noyers hybrides</t>
  </si>
  <si>
    <t xml:space="preserve">Entretien </t>
  </si>
  <si>
    <t>Devis élagage</t>
  </si>
  <si>
    <t>Devis plantation et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</si>
</sst>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000000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1" fontId="5" fillId="12" borderId="0" xfId="0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12" borderId="0" xfId="0" applyFont="1" applyFill="1" applyAlignment="1">
      <alignment vertical="center"/>
    </xf>
    <xf numFmtId="2" fontId="5" fillId="13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4" fontId="5" fillId="9" borderId="0" xfId="0" applyNumberFormat="1" applyFont="1" applyFill="1" applyAlignment="1">
      <alignment vertical="center"/>
    </xf>
    <xf numFmtId="164" fontId="5" fillId="10" borderId="0" xfId="0" applyNumberFormat="1" applyFont="1" applyFill="1" applyAlignment="1">
      <alignment vertical="center"/>
    </xf>
    <xf numFmtId="164" fontId="5" fillId="8" borderId="0" xfId="0" applyNumberFormat="1" applyFont="1" applyFill="1" applyAlignment="1">
      <alignment vertical="center"/>
    </xf>
    <xf numFmtId="9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14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1AC8-AEC0-B642-B3AC-400E84AC9048}">
  <dimension ref="A1:J41"/>
  <sheetViews>
    <sheetView tabSelected="1" topLeftCell="A3" zoomScale="85" workbookViewId="0">
      <selection activeCell="J8" sqref="J8:J27"/>
    </sheetView>
  </sheetViews>
  <sheetFormatPr baseColWidth="10" defaultRowHeight="16" x14ac:dyDescent="0.2"/>
  <cols>
    <col min="1" max="1" width="59.5" customWidth="1"/>
    <col min="2" max="2" width="13" style="1" bestFit="1" customWidth="1"/>
    <col min="3" max="3" width="22.33203125" bestFit="1" customWidth="1"/>
    <col min="4" max="4" width="15.5" style="4" bestFit="1" customWidth="1"/>
    <col min="5" max="5" width="15.83203125" bestFit="1" customWidth="1"/>
    <col min="6" max="6" width="14" style="4" customWidth="1"/>
    <col min="8" max="8" width="14" customWidth="1"/>
    <col min="9" max="9" width="16.5" customWidth="1"/>
    <col min="10" max="10" width="45.6640625" bestFit="1" customWidth="1"/>
    <col min="12" max="12" width="12" bestFit="1" customWidth="1"/>
  </cols>
  <sheetData>
    <row r="1" spans="1:10" s="2" customFormat="1" ht="24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s="6" customFormat="1" ht="24" customHeight="1" x14ac:dyDescent="0.2">
      <c r="A2" s="23" t="s">
        <v>19</v>
      </c>
      <c r="B2" s="19" t="s">
        <v>1</v>
      </c>
      <c r="C2" s="19" t="s">
        <v>3</v>
      </c>
      <c r="D2" s="20" t="s">
        <v>2</v>
      </c>
      <c r="E2" s="19" t="s">
        <v>12</v>
      </c>
      <c r="F2" s="20" t="s">
        <v>5</v>
      </c>
      <c r="G2" s="19" t="s">
        <v>12</v>
      </c>
      <c r="H2" s="19" t="s">
        <v>17</v>
      </c>
      <c r="I2" s="19" t="s">
        <v>18</v>
      </c>
      <c r="J2" s="24" t="s">
        <v>29</v>
      </c>
    </row>
    <row r="3" spans="1:10" s="2" customFormat="1" ht="24" customHeight="1" x14ac:dyDescent="0.2">
      <c r="A3" s="28" t="s">
        <v>31</v>
      </c>
      <c r="B3" s="17">
        <v>0</v>
      </c>
      <c r="C3" s="7" t="s">
        <v>32</v>
      </c>
      <c r="D3" s="8">
        <v>31.56</v>
      </c>
      <c r="E3" s="7" t="s">
        <v>25</v>
      </c>
      <c r="F3" s="9">
        <v>9970</v>
      </c>
      <c r="G3" s="14" t="s">
        <v>26</v>
      </c>
      <c r="H3" s="9">
        <f>F3*D3</f>
        <v>314653.2</v>
      </c>
      <c r="I3" s="9">
        <f>H3/(1.045^B3)</f>
        <v>314653.2</v>
      </c>
      <c r="J3" s="26" t="s">
        <v>33</v>
      </c>
    </row>
    <row r="4" spans="1:10" s="2" customFormat="1" ht="24" customHeight="1" x14ac:dyDescent="0.2">
      <c r="A4" s="54" t="s">
        <v>4</v>
      </c>
      <c r="B4" s="55"/>
      <c r="C4" s="55"/>
      <c r="D4" s="55"/>
      <c r="E4" s="55"/>
      <c r="F4" s="55"/>
      <c r="G4" s="55"/>
      <c r="H4" s="55"/>
      <c r="I4" s="55"/>
      <c r="J4" s="56"/>
    </row>
    <row r="5" spans="1:10" s="6" customFormat="1" ht="24" customHeight="1" x14ac:dyDescent="0.2">
      <c r="A5" s="23" t="s">
        <v>19</v>
      </c>
      <c r="B5" s="19" t="s">
        <v>1</v>
      </c>
      <c r="C5" s="19" t="s">
        <v>3</v>
      </c>
      <c r="D5" s="20" t="s">
        <v>2</v>
      </c>
      <c r="E5" s="19" t="s">
        <v>12</v>
      </c>
      <c r="F5" s="20" t="s">
        <v>5</v>
      </c>
      <c r="G5" s="19" t="s">
        <v>12</v>
      </c>
      <c r="H5" s="19" t="s">
        <v>17</v>
      </c>
      <c r="I5" s="19" t="s">
        <v>18</v>
      </c>
      <c r="J5" s="24" t="s">
        <v>29</v>
      </c>
    </row>
    <row r="6" spans="1:10" s="2" customFormat="1" ht="24" customHeight="1" x14ac:dyDescent="0.2">
      <c r="A6" s="15" t="s">
        <v>34</v>
      </c>
      <c r="B6" s="57" t="s">
        <v>52</v>
      </c>
      <c r="C6" s="57"/>
      <c r="D6" s="57"/>
      <c r="E6" s="57"/>
      <c r="F6" s="57"/>
      <c r="G6" s="57"/>
      <c r="H6" s="57"/>
      <c r="I6" s="9">
        <f>'Détail recettes vente bois'!B114</f>
        <v>18910.480740252027</v>
      </c>
      <c r="J6" s="25" t="s">
        <v>53</v>
      </c>
    </row>
    <row r="7" spans="1:10" s="2" customFormat="1" ht="24" customHeight="1" x14ac:dyDescent="0.2">
      <c r="A7" s="60" t="s">
        <v>6</v>
      </c>
      <c r="B7" s="17">
        <v>0</v>
      </c>
      <c r="C7" s="7" t="s">
        <v>7</v>
      </c>
      <c r="D7" s="8">
        <v>24.55</v>
      </c>
      <c r="E7" s="7" t="s">
        <v>25</v>
      </c>
      <c r="F7" s="9">
        <f>H7/D7</f>
        <v>468.21384928716901</v>
      </c>
      <c r="G7" s="7" t="s">
        <v>26</v>
      </c>
      <c r="H7" s="9">
        <v>11494.65</v>
      </c>
      <c r="I7" s="9">
        <f t="shared" ref="I7:I30" si="0">H7/(1.045^B7)</f>
        <v>11494.65</v>
      </c>
      <c r="J7" s="25" t="s">
        <v>30</v>
      </c>
    </row>
    <row r="8" spans="1:10" s="2" customFormat="1" ht="24" customHeight="1" x14ac:dyDescent="0.2">
      <c r="A8" s="60"/>
      <c r="B8" s="17">
        <v>0</v>
      </c>
      <c r="C8" s="7" t="s">
        <v>8</v>
      </c>
      <c r="D8" s="8">
        <v>8966</v>
      </c>
      <c r="E8" s="7" t="s">
        <v>13</v>
      </c>
      <c r="F8" s="9">
        <v>1.23</v>
      </c>
      <c r="G8" s="14" t="s">
        <v>27</v>
      </c>
      <c r="H8" s="9">
        <f t="shared" ref="H8:H30" si="1">F8*D8</f>
        <v>11028.18</v>
      </c>
      <c r="I8" s="9">
        <f t="shared" si="0"/>
        <v>11028.18</v>
      </c>
      <c r="J8" s="58" t="s">
        <v>69</v>
      </c>
    </row>
    <row r="9" spans="1:10" s="2" customFormat="1" ht="24" customHeight="1" x14ac:dyDescent="0.2">
      <c r="A9" s="60"/>
      <c r="B9" s="27">
        <v>0</v>
      </c>
      <c r="C9" s="7" t="s">
        <v>8</v>
      </c>
      <c r="D9" s="8">
        <v>12809</v>
      </c>
      <c r="E9" s="7" t="s">
        <v>14</v>
      </c>
      <c r="F9" s="9">
        <v>0.7</v>
      </c>
      <c r="G9" s="14" t="s">
        <v>27</v>
      </c>
      <c r="H9" s="9">
        <f t="shared" si="1"/>
        <v>8966.2999999999993</v>
      </c>
      <c r="I9" s="9">
        <f t="shared" si="0"/>
        <v>8966.2999999999993</v>
      </c>
      <c r="J9" s="58"/>
    </row>
    <row r="10" spans="1:10" s="2" customFormat="1" ht="24" customHeight="1" x14ac:dyDescent="0.2">
      <c r="A10" s="60"/>
      <c r="B10" s="27">
        <v>0</v>
      </c>
      <c r="C10" s="7" t="s">
        <v>8</v>
      </c>
      <c r="D10" s="8">
        <v>8525</v>
      </c>
      <c r="E10" s="7" t="s">
        <v>55</v>
      </c>
      <c r="F10" s="9">
        <v>1.19</v>
      </c>
      <c r="G10" s="14" t="s">
        <v>27</v>
      </c>
      <c r="H10" s="9">
        <f t="shared" si="1"/>
        <v>10144.75</v>
      </c>
      <c r="I10" s="9">
        <f t="shared" si="0"/>
        <v>10144.75</v>
      </c>
      <c r="J10" s="58"/>
    </row>
    <row r="11" spans="1:10" s="2" customFormat="1" ht="24" customHeight="1" x14ac:dyDescent="0.2">
      <c r="A11" s="60"/>
      <c r="B11" s="27">
        <v>0</v>
      </c>
      <c r="C11" s="7" t="s">
        <v>8</v>
      </c>
      <c r="D11" s="8">
        <v>2562</v>
      </c>
      <c r="E11" s="7" t="s">
        <v>54</v>
      </c>
      <c r="F11" s="9">
        <v>1.26</v>
      </c>
      <c r="G11" s="14" t="s">
        <v>27</v>
      </c>
      <c r="H11" s="9">
        <f t="shared" si="1"/>
        <v>3228.12</v>
      </c>
      <c r="I11" s="9">
        <f t="shared" si="0"/>
        <v>3228.12</v>
      </c>
      <c r="J11" s="58"/>
    </row>
    <row r="12" spans="1:10" s="2" customFormat="1" ht="24" customHeight="1" x14ac:dyDescent="0.2">
      <c r="A12" s="60"/>
      <c r="B12" s="27">
        <v>0</v>
      </c>
      <c r="C12" s="7" t="s">
        <v>8</v>
      </c>
      <c r="D12" s="8">
        <v>1281</v>
      </c>
      <c r="E12" s="7" t="s">
        <v>56</v>
      </c>
      <c r="F12" s="9">
        <v>2.46</v>
      </c>
      <c r="G12" s="14" t="s">
        <v>27</v>
      </c>
      <c r="H12" s="9">
        <f t="shared" si="1"/>
        <v>3151.2599999999998</v>
      </c>
      <c r="I12" s="9">
        <f t="shared" si="0"/>
        <v>3151.2599999999998</v>
      </c>
      <c r="J12" s="58"/>
    </row>
    <row r="13" spans="1:10" s="2" customFormat="1" ht="24" customHeight="1" x14ac:dyDescent="0.2">
      <c r="A13" s="60"/>
      <c r="B13" s="27">
        <v>0</v>
      </c>
      <c r="C13" s="7" t="s">
        <v>8</v>
      </c>
      <c r="D13" s="8">
        <v>166</v>
      </c>
      <c r="E13" s="7" t="s">
        <v>57</v>
      </c>
      <c r="F13" s="9">
        <v>1.26</v>
      </c>
      <c r="G13" s="14" t="s">
        <v>27</v>
      </c>
      <c r="H13" s="9">
        <f t="shared" si="1"/>
        <v>209.16</v>
      </c>
      <c r="I13" s="9">
        <f t="shared" si="0"/>
        <v>209.16</v>
      </c>
      <c r="J13" s="58"/>
    </row>
    <row r="14" spans="1:10" s="2" customFormat="1" ht="24" customHeight="1" x14ac:dyDescent="0.2">
      <c r="A14" s="60"/>
      <c r="B14" s="27">
        <v>0</v>
      </c>
      <c r="C14" s="7" t="s">
        <v>8</v>
      </c>
      <c r="D14" s="8">
        <v>175</v>
      </c>
      <c r="E14" s="7" t="s">
        <v>58</v>
      </c>
      <c r="F14" s="9">
        <v>1.9</v>
      </c>
      <c r="G14" s="14" t="s">
        <v>27</v>
      </c>
      <c r="H14" s="9">
        <f t="shared" si="1"/>
        <v>332.5</v>
      </c>
      <c r="I14" s="9">
        <f t="shared" si="0"/>
        <v>332.5</v>
      </c>
      <c r="J14" s="58"/>
    </row>
    <row r="15" spans="1:10" s="2" customFormat="1" ht="24" customHeight="1" x14ac:dyDescent="0.2">
      <c r="A15" s="60"/>
      <c r="B15" s="27">
        <v>0</v>
      </c>
      <c r="C15" s="7" t="s">
        <v>59</v>
      </c>
      <c r="D15" s="8">
        <v>8525</v>
      </c>
      <c r="E15" s="7" t="s">
        <v>15</v>
      </c>
      <c r="F15" s="9">
        <v>0.56000000000000005</v>
      </c>
      <c r="G15" s="14" t="s">
        <v>27</v>
      </c>
      <c r="H15" s="9">
        <f t="shared" si="1"/>
        <v>4774</v>
      </c>
      <c r="I15" s="9">
        <f t="shared" si="0"/>
        <v>4774</v>
      </c>
      <c r="J15" s="58"/>
    </row>
    <row r="16" spans="1:10" s="2" customFormat="1" ht="24" customHeight="1" x14ac:dyDescent="0.2">
      <c r="A16" s="60"/>
      <c r="B16" s="27">
        <v>0</v>
      </c>
      <c r="C16" s="7" t="s">
        <v>60</v>
      </c>
      <c r="D16" s="8">
        <v>25618</v>
      </c>
      <c r="E16" s="7" t="s">
        <v>15</v>
      </c>
      <c r="F16" s="9">
        <v>0.65</v>
      </c>
      <c r="G16" s="14" t="s">
        <v>27</v>
      </c>
      <c r="H16" s="9">
        <f t="shared" si="1"/>
        <v>16651.7</v>
      </c>
      <c r="I16" s="9">
        <f t="shared" si="0"/>
        <v>16651.7</v>
      </c>
      <c r="J16" s="58"/>
    </row>
    <row r="17" spans="1:10" s="2" customFormat="1" ht="24" customHeight="1" x14ac:dyDescent="0.2">
      <c r="A17" s="60"/>
      <c r="B17" s="27">
        <v>0</v>
      </c>
      <c r="C17" s="7" t="s">
        <v>61</v>
      </c>
      <c r="D17" s="8">
        <v>166</v>
      </c>
      <c r="E17" s="7" t="s">
        <v>15</v>
      </c>
      <c r="F17" s="9">
        <v>0.65</v>
      </c>
      <c r="G17" s="14" t="s">
        <v>27</v>
      </c>
      <c r="H17" s="9">
        <f t="shared" si="1"/>
        <v>107.9</v>
      </c>
      <c r="I17" s="9">
        <f t="shared" si="0"/>
        <v>107.9</v>
      </c>
      <c r="J17" s="58"/>
    </row>
    <row r="18" spans="1:10" s="2" customFormat="1" ht="24" customHeight="1" x14ac:dyDescent="0.2">
      <c r="A18" s="60"/>
      <c r="B18" s="27">
        <v>0</v>
      </c>
      <c r="C18" s="7" t="s">
        <v>62</v>
      </c>
      <c r="D18" s="8">
        <v>175</v>
      </c>
      <c r="E18" s="7" t="s">
        <v>15</v>
      </c>
      <c r="F18" s="9">
        <v>3.6</v>
      </c>
      <c r="G18" s="14" t="s">
        <v>27</v>
      </c>
      <c r="H18" s="9">
        <f t="shared" si="1"/>
        <v>630</v>
      </c>
      <c r="I18" s="9">
        <f t="shared" si="0"/>
        <v>630</v>
      </c>
      <c r="J18" s="58"/>
    </row>
    <row r="19" spans="1:10" s="2" customFormat="1" ht="24" customHeight="1" x14ac:dyDescent="0.2">
      <c r="A19" s="60"/>
      <c r="B19" s="17">
        <v>0</v>
      </c>
      <c r="C19" s="7" t="s">
        <v>63</v>
      </c>
      <c r="D19" s="8">
        <v>8525</v>
      </c>
      <c r="E19" s="7" t="s">
        <v>16</v>
      </c>
      <c r="F19" s="9">
        <v>1.62</v>
      </c>
      <c r="G19" s="14" t="s">
        <v>28</v>
      </c>
      <c r="H19" s="9">
        <f t="shared" si="1"/>
        <v>13810.5</v>
      </c>
      <c r="I19" s="9">
        <f t="shared" si="0"/>
        <v>13810.5</v>
      </c>
      <c r="J19" s="58"/>
    </row>
    <row r="20" spans="1:10" s="2" customFormat="1" ht="24" customHeight="1" x14ac:dyDescent="0.2">
      <c r="A20" s="60"/>
      <c r="B20" s="27">
        <v>0</v>
      </c>
      <c r="C20" s="7" t="s">
        <v>64</v>
      </c>
      <c r="D20" s="8">
        <v>12809</v>
      </c>
      <c r="E20" s="7" t="s">
        <v>16</v>
      </c>
      <c r="F20" s="9">
        <v>2.15</v>
      </c>
      <c r="G20" s="14" t="s">
        <v>28</v>
      </c>
      <c r="H20" s="9">
        <f t="shared" si="1"/>
        <v>27539.35</v>
      </c>
      <c r="I20" s="9">
        <f t="shared" si="0"/>
        <v>27539.35</v>
      </c>
      <c r="J20" s="58"/>
    </row>
    <row r="21" spans="1:10" s="2" customFormat="1" ht="24" customHeight="1" x14ac:dyDescent="0.2">
      <c r="A21" s="60"/>
      <c r="B21" s="27">
        <v>0</v>
      </c>
      <c r="C21" s="7" t="s">
        <v>65</v>
      </c>
      <c r="D21" s="8">
        <v>166</v>
      </c>
      <c r="E21" s="7" t="s">
        <v>16</v>
      </c>
      <c r="F21" s="9">
        <v>1.79</v>
      </c>
      <c r="G21" s="14" t="s">
        <v>28</v>
      </c>
      <c r="H21" s="9">
        <f t="shared" si="1"/>
        <v>297.14</v>
      </c>
      <c r="I21" s="9">
        <f t="shared" si="0"/>
        <v>297.14</v>
      </c>
      <c r="J21" s="58"/>
    </row>
    <row r="22" spans="1:10" s="2" customFormat="1" ht="24" customHeight="1" x14ac:dyDescent="0.2">
      <c r="A22" s="60"/>
      <c r="B22" s="27">
        <v>0</v>
      </c>
      <c r="C22" s="7" t="s">
        <v>66</v>
      </c>
      <c r="D22" s="8">
        <v>175</v>
      </c>
      <c r="E22" s="7" t="s">
        <v>16</v>
      </c>
      <c r="F22" s="9">
        <v>2.15</v>
      </c>
      <c r="G22" s="14" t="s">
        <v>28</v>
      </c>
      <c r="H22" s="9">
        <f t="shared" si="1"/>
        <v>376.25</v>
      </c>
      <c r="I22" s="9">
        <f t="shared" si="0"/>
        <v>376.25</v>
      </c>
      <c r="J22" s="58"/>
    </row>
    <row r="23" spans="1:10" s="2" customFormat="1" ht="24" customHeight="1" x14ac:dyDescent="0.2">
      <c r="A23" s="60"/>
      <c r="B23" s="17">
        <v>1</v>
      </c>
      <c r="C23" s="7" t="s">
        <v>67</v>
      </c>
      <c r="D23" s="8">
        <v>23.91</v>
      </c>
      <c r="E23" s="7" t="s">
        <v>25</v>
      </c>
      <c r="F23" s="9">
        <f>H23/D23</f>
        <v>304.69050606440817</v>
      </c>
      <c r="G23" s="7" t="s">
        <v>26</v>
      </c>
      <c r="H23" s="9">
        <v>7285.15</v>
      </c>
      <c r="I23" s="9">
        <f t="shared" si="0"/>
        <v>6971.4354066985643</v>
      </c>
      <c r="J23" s="58"/>
    </row>
    <row r="24" spans="1:10" s="2" customFormat="1" ht="24" customHeight="1" x14ac:dyDescent="0.2">
      <c r="A24" s="60"/>
      <c r="B24" s="17">
        <v>3</v>
      </c>
      <c r="C24" s="7" t="s">
        <v>67</v>
      </c>
      <c r="D24" s="8">
        <v>17.940000000000001</v>
      </c>
      <c r="E24" s="7" t="s">
        <v>25</v>
      </c>
      <c r="F24" s="9">
        <v>310</v>
      </c>
      <c r="G24" s="7" t="s">
        <v>26</v>
      </c>
      <c r="H24" s="9">
        <v>5561.4</v>
      </c>
      <c r="I24" s="9">
        <f t="shared" si="0"/>
        <v>4873.4359337909727</v>
      </c>
      <c r="J24" s="58"/>
    </row>
    <row r="25" spans="1:10" s="2" customFormat="1" ht="24" customHeight="1" x14ac:dyDescent="0.2">
      <c r="A25" s="60"/>
      <c r="B25" s="17">
        <v>4</v>
      </c>
      <c r="C25" s="7" t="s">
        <v>9</v>
      </c>
      <c r="D25" s="8">
        <v>24.55</v>
      </c>
      <c r="E25" s="7" t="s">
        <v>25</v>
      </c>
      <c r="F25" s="9">
        <v>260</v>
      </c>
      <c r="G25" s="7" t="s">
        <v>26</v>
      </c>
      <c r="H25" s="9">
        <f t="shared" si="1"/>
        <v>6383</v>
      </c>
      <c r="I25" s="9">
        <f t="shared" si="0"/>
        <v>5352.537056155491</v>
      </c>
      <c r="J25" s="58"/>
    </row>
    <row r="26" spans="1:10" s="2" customFormat="1" ht="24" customHeight="1" x14ac:dyDescent="0.2">
      <c r="A26" s="60"/>
      <c r="B26" s="17">
        <v>4</v>
      </c>
      <c r="C26" s="7" t="s">
        <v>10</v>
      </c>
      <c r="D26" s="8">
        <v>12.3</v>
      </c>
      <c r="E26" s="7" t="s">
        <v>25</v>
      </c>
      <c r="F26" s="9">
        <v>180</v>
      </c>
      <c r="G26" s="7" t="s">
        <v>26</v>
      </c>
      <c r="H26" s="9">
        <f t="shared" si="1"/>
        <v>2214</v>
      </c>
      <c r="I26" s="9">
        <f t="shared" si="0"/>
        <v>1856.5748147153777</v>
      </c>
      <c r="J26" s="58"/>
    </row>
    <row r="27" spans="1:10" s="2" customFormat="1" ht="24" customHeight="1" x14ac:dyDescent="0.2">
      <c r="A27" s="60"/>
      <c r="B27" s="17">
        <v>6</v>
      </c>
      <c r="C27" s="7" t="s">
        <v>10</v>
      </c>
      <c r="D27" s="8">
        <v>12.3</v>
      </c>
      <c r="E27" s="7" t="s">
        <v>25</v>
      </c>
      <c r="F27" s="9">
        <v>210</v>
      </c>
      <c r="G27" s="7" t="s">
        <v>26</v>
      </c>
      <c r="H27" s="9">
        <f t="shared" si="1"/>
        <v>2583</v>
      </c>
      <c r="I27" s="9">
        <f t="shared" si="0"/>
        <v>1983.4746919725048</v>
      </c>
      <c r="J27" s="58"/>
    </row>
    <row r="28" spans="1:10" s="2" customFormat="1" ht="24" customHeight="1" x14ac:dyDescent="0.2">
      <c r="A28" s="60"/>
      <c r="B28" s="17">
        <v>25</v>
      </c>
      <c r="C28" s="7" t="s">
        <v>11</v>
      </c>
      <c r="D28" s="8">
        <f>24.55*400</f>
        <v>9820</v>
      </c>
      <c r="E28" s="7" t="s">
        <v>25</v>
      </c>
      <c r="F28" s="9">
        <v>3.5</v>
      </c>
      <c r="G28" s="7" t="s">
        <v>26</v>
      </c>
      <c r="H28" s="9">
        <f t="shared" si="1"/>
        <v>34370</v>
      </c>
      <c r="I28" s="9">
        <f t="shared" si="0"/>
        <v>11435.950607820496</v>
      </c>
      <c r="J28" s="58" t="s">
        <v>68</v>
      </c>
    </row>
    <row r="29" spans="1:10" s="2" customFormat="1" ht="24" customHeight="1" x14ac:dyDescent="0.2">
      <c r="A29" s="60"/>
      <c r="B29" s="17">
        <v>50</v>
      </c>
      <c r="C29" s="7" t="s">
        <v>11</v>
      </c>
      <c r="D29" s="8">
        <f>24.55*250</f>
        <v>6137.5</v>
      </c>
      <c r="E29" s="7" t="s">
        <v>25</v>
      </c>
      <c r="F29" s="9">
        <v>6.4</v>
      </c>
      <c r="G29" s="7" t="s">
        <v>26</v>
      </c>
      <c r="H29" s="9">
        <f t="shared" si="1"/>
        <v>39280</v>
      </c>
      <c r="I29" s="9">
        <f t="shared" si="0"/>
        <v>4348.675050650817</v>
      </c>
      <c r="J29" s="58"/>
    </row>
    <row r="30" spans="1:10" s="2" customFormat="1" ht="24" customHeight="1" x14ac:dyDescent="0.2">
      <c r="A30" s="61"/>
      <c r="B30" s="18">
        <v>80</v>
      </c>
      <c r="C30" s="11" t="s">
        <v>11</v>
      </c>
      <c r="D30" s="12">
        <f>24.55*150</f>
        <v>3682.5</v>
      </c>
      <c r="E30" s="11" t="s">
        <v>25</v>
      </c>
      <c r="F30" s="13">
        <v>13</v>
      </c>
      <c r="G30" s="11" t="s">
        <v>26</v>
      </c>
      <c r="H30" s="13">
        <f t="shared" si="1"/>
        <v>47872.5</v>
      </c>
      <c r="I30" s="13">
        <f t="shared" si="0"/>
        <v>1415.0861228871477</v>
      </c>
      <c r="J30" s="59"/>
    </row>
    <row r="31" spans="1:10" s="2" customFormat="1" ht="24" customHeight="1" x14ac:dyDescent="0.2">
      <c r="A31" s="52" t="s">
        <v>24</v>
      </c>
      <c r="B31" s="53"/>
      <c r="D31" s="3"/>
      <c r="F31" s="3"/>
    </row>
    <row r="32" spans="1:10" s="2" customFormat="1" ht="24" customHeight="1" x14ac:dyDescent="0.2">
      <c r="A32" s="15" t="s">
        <v>20</v>
      </c>
      <c r="B32" s="21">
        <f>I3</f>
        <v>314653.2</v>
      </c>
      <c r="D32" s="3"/>
      <c r="F32" s="3"/>
    </row>
    <row r="33" spans="1:6" s="2" customFormat="1" ht="24" customHeight="1" x14ac:dyDescent="0.2">
      <c r="A33" s="15" t="s">
        <v>21</v>
      </c>
      <c r="B33" s="21">
        <f>I6-SUM(I7:I30)</f>
        <v>-132068.44894443933</v>
      </c>
      <c r="D33" s="3"/>
      <c r="F33" s="3"/>
    </row>
    <row r="34" spans="1:6" s="2" customFormat="1" ht="24" customHeight="1" x14ac:dyDescent="0.2">
      <c r="A34" s="15" t="s">
        <v>23</v>
      </c>
      <c r="B34" s="22">
        <f>B33-B32</f>
        <v>-446721.64894443937</v>
      </c>
      <c r="D34" s="3"/>
      <c r="F34" s="3"/>
    </row>
    <row r="35" spans="1:6" s="2" customFormat="1" ht="24" customHeight="1" x14ac:dyDescent="0.2">
      <c r="A35" s="10" t="s">
        <v>22</v>
      </c>
      <c r="B35" s="16" t="str">
        <f>IF(B34&lt;0,"Oui","Non")</f>
        <v>Oui</v>
      </c>
      <c r="D35" s="3"/>
      <c r="F35" s="3"/>
    </row>
    <row r="36" spans="1:6" s="2" customFormat="1" ht="24" customHeight="1" x14ac:dyDescent="0.2">
      <c r="B36" s="5"/>
      <c r="D36" s="3"/>
      <c r="F36" s="3"/>
    </row>
    <row r="37" spans="1:6" s="2" customFormat="1" ht="24" customHeight="1" x14ac:dyDescent="0.2">
      <c r="B37" s="5"/>
      <c r="D37" s="3"/>
      <c r="F37" s="3"/>
    </row>
    <row r="38" spans="1:6" s="2" customFormat="1" ht="24" customHeight="1" x14ac:dyDescent="0.2">
      <c r="B38" s="5"/>
      <c r="D38" s="3"/>
      <c r="F38" s="3"/>
    </row>
    <row r="39" spans="1:6" s="2" customFormat="1" ht="24" customHeight="1" x14ac:dyDescent="0.2">
      <c r="B39" s="5"/>
      <c r="D39" s="3"/>
      <c r="F39" s="3"/>
    </row>
    <row r="40" spans="1:6" s="2" customFormat="1" ht="24" customHeight="1" x14ac:dyDescent="0.2">
      <c r="B40" s="5"/>
      <c r="D40" s="3"/>
      <c r="F40" s="3"/>
    </row>
    <row r="41" spans="1:6" s="2" customFormat="1" ht="24" customHeight="1" x14ac:dyDescent="0.2">
      <c r="B41" s="5"/>
      <c r="D41" s="3"/>
      <c r="F41" s="3"/>
    </row>
  </sheetData>
  <mergeCells count="7">
    <mergeCell ref="A31:B31"/>
    <mergeCell ref="A1:J1"/>
    <mergeCell ref="A4:J4"/>
    <mergeCell ref="B6:H6"/>
    <mergeCell ref="J28:J30"/>
    <mergeCell ref="A7:A30"/>
    <mergeCell ref="J8:J2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A28D-1845-8F4A-B1F7-3BB8418CB9C1}">
  <dimension ref="A1:AE114"/>
  <sheetViews>
    <sheetView topLeftCell="A95" workbookViewId="0">
      <pane xSplit="1" topLeftCell="B1" activePane="topRight" state="frozen"/>
      <selection pane="topRight" activeCell="G107" sqref="G107"/>
    </sheetView>
  </sheetViews>
  <sheetFormatPr baseColWidth="10" defaultRowHeight="21" customHeight="1" x14ac:dyDescent="0.2"/>
  <cols>
    <col min="1" max="1" width="48" style="29" bestFit="1" customWidth="1"/>
    <col min="2" max="5" width="16.33203125" style="29" bestFit="1" customWidth="1"/>
    <col min="6" max="8" width="16.83203125" style="29" bestFit="1" customWidth="1"/>
    <col min="9" max="17" width="17.5" style="29" bestFit="1" customWidth="1"/>
    <col min="18" max="30" width="16.83203125" style="29" bestFit="1" customWidth="1"/>
    <col min="31" max="16384" width="10.83203125" style="29"/>
  </cols>
  <sheetData>
    <row r="1" spans="1:30" ht="21" customHeight="1" x14ac:dyDescent="0.2">
      <c r="A1" s="30" t="s">
        <v>50</v>
      </c>
    </row>
    <row r="3" spans="1:30" ht="21" customHeight="1" x14ac:dyDescent="0.2">
      <c r="A3" s="31" t="s">
        <v>1</v>
      </c>
      <c r="B3" s="32">
        <v>5</v>
      </c>
      <c r="C3" s="32">
        <v>10</v>
      </c>
      <c r="D3" s="32">
        <v>15</v>
      </c>
      <c r="E3" s="32">
        <v>20</v>
      </c>
      <c r="F3" s="32">
        <v>25</v>
      </c>
      <c r="G3" s="32">
        <v>30</v>
      </c>
      <c r="H3" s="32">
        <v>35</v>
      </c>
      <c r="I3" s="32">
        <v>40</v>
      </c>
      <c r="J3" s="32">
        <v>45</v>
      </c>
      <c r="K3" s="32">
        <v>50</v>
      </c>
      <c r="L3" s="32">
        <v>55</v>
      </c>
      <c r="M3" s="32">
        <v>60</v>
      </c>
      <c r="N3" s="32">
        <v>65</v>
      </c>
      <c r="O3" s="32">
        <v>70</v>
      </c>
      <c r="P3" s="32">
        <v>75</v>
      </c>
      <c r="Q3" s="32">
        <v>80</v>
      </c>
      <c r="R3" s="32">
        <v>85</v>
      </c>
      <c r="S3" s="32">
        <v>90</v>
      </c>
      <c r="T3" s="32">
        <v>95</v>
      </c>
      <c r="U3" s="32">
        <v>100</v>
      </c>
    </row>
    <row r="4" spans="1:30" ht="21" customHeight="1" x14ac:dyDescent="0.2">
      <c r="A4" s="33" t="s">
        <v>39</v>
      </c>
      <c r="B4" s="34">
        <v>2.5</v>
      </c>
      <c r="C4" s="34">
        <v>5.5</v>
      </c>
      <c r="D4" s="34">
        <v>8.5</v>
      </c>
      <c r="E4" s="34">
        <v>11.5</v>
      </c>
      <c r="F4" s="34">
        <v>14.5</v>
      </c>
      <c r="G4" s="34">
        <v>17.5</v>
      </c>
      <c r="H4" s="34">
        <v>20.5</v>
      </c>
      <c r="I4" s="34">
        <v>25</v>
      </c>
      <c r="J4" s="34">
        <v>27</v>
      </c>
      <c r="K4" s="34">
        <v>30</v>
      </c>
      <c r="L4" s="34">
        <v>33</v>
      </c>
      <c r="M4" s="34">
        <v>36</v>
      </c>
      <c r="N4" s="34">
        <v>38</v>
      </c>
      <c r="O4" s="34">
        <v>41</v>
      </c>
      <c r="P4" s="34">
        <v>44</v>
      </c>
      <c r="Q4" s="34">
        <v>46</v>
      </c>
      <c r="R4" s="34">
        <v>48</v>
      </c>
      <c r="S4" s="34">
        <v>51</v>
      </c>
      <c r="T4" s="34">
        <v>52.5</v>
      </c>
      <c r="U4" s="34">
        <v>54.5</v>
      </c>
      <c r="V4" s="35"/>
      <c r="W4" s="35"/>
      <c r="X4" s="35"/>
      <c r="Y4" s="35"/>
      <c r="Z4" s="35"/>
      <c r="AA4" s="35"/>
      <c r="AB4" s="35"/>
      <c r="AC4" s="35"/>
      <c r="AD4" s="35"/>
    </row>
    <row r="5" spans="1:30" ht="21" customHeight="1" x14ac:dyDescent="0.2">
      <c r="A5" s="36" t="s">
        <v>35</v>
      </c>
      <c r="B5" s="37"/>
      <c r="C5" s="37"/>
      <c r="D5" s="37"/>
      <c r="E5" s="37"/>
      <c r="F5" s="37"/>
      <c r="G5" s="37">
        <v>245.74250483023511</v>
      </c>
      <c r="H5" s="37">
        <v>134.0954245508085</v>
      </c>
      <c r="I5" s="37">
        <v>129.23979671361525</v>
      </c>
      <c r="J5" s="37">
        <v>66.94</v>
      </c>
      <c r="K5" s="37">
        <v>67.5941567151622</v>
      </c>
      <c r="L5" s="37">
        <v>45.034917451441949</v>
      </c>
      <c r="M5" s="37">
        <v>28.013288318689277</v>
      </c>
      <c r="N5" s="37"/>
      <c r="O5" s="37">
        <v>41.033477533726526</v>
      </c>
      <c r="P5" s="37">
        <v>34.058098888654079</v>
      </c>
      <c r="Q5" s="37"/>
      <c r="R5" s="37">
        <v>57.657934620810948</v>
      </c>
      <c r="S5" s="37">
        <v>19.896490655277852</v>
      </c>
      <c r="T5" s="37"/>
      <c r="U5" s="37">
        <v>119.99786564074937</v>
      </c>
      <c r="V5" s="38"/>
      <c r="W5" s="38"/>
      <c r="X5" s="38"/>
      <c r="Y5" s="38"/>
      <c r="Z5" s="38"/>
      <c r="AA5" s="38"/>
      <c r="AB5" s="38"/>
      <c r="AC5" s="38"/>
      <c r="AD5" s="38"/>
    </row>
    <row r="6" spans="1:30" s="41" customFormat="1" ht="21" customHeight="1" x14ac:dyDescent="0.2">
      <c r="A6" s="39" t="s">
        <v>46</v>
      </c>
      <c r="B6" s="40"/>
      <c r="C6" s="40"/>
      <c r="D6" s="40"/>
      <c r="E6" s="40"/>
      <c r="F6" s="40"/>
      <c r="G6" s="40">
        <v>12.5</v>
      </c>
      <c r="H6" s="40">
        <v>20</v>
      </c>
      <c r="I6" s="40">
        <v>20</v>
      </c>
      <c r="J6" s="40">
        <v>20</v>
      </c>
      <c r="K6" s="40">
        <v>20</v>
      </c>
      <c r="L6" s="40">
        <v>20</v>
      </c>
      <c r="M6" s="40">
        <v>20</v>
      </c>
      <c r="N6" s="40"/>
      <c r="O6" s="40">
        <v>20</v>
      </c>
      <c r="P6" s="40">
        <v>20</v>
      </c>
      <c r="Q6" s="40"/>
      <c r="R6" s="40">
        <v>20</v>
      </c>
      <c r="S6" s="40">
        <v>20</v>
      </c>
      <c r="T6" s="40"/>
      <c r="U6" s="40">
        <v>20</v>
      </c>
    </row>
    <row r="7" spans="1:30" ht="21" customHeight="1" x14ac:dyDescent="0.2">
      <c r="A7" s="36" t="s">
        <v>36</v>
      </c>
      <c r="B7" s="37"/>
      <c r="C7" s="37"/>
      <c r="D7" s="37"/>
      <c r="E7" s="37"/>
      <c r="F7" s="37"/>
      <c r="G7" s="37"/>
      <c r="H7" s="37">
        <v>57.469467664632212</v>
      </c>
      <c r="I7" s="37">
        <v>55.388484305835107</v>
      </c>
      <c r="J7" s="37">
        <v>16.739999999999998</v>
      </c>
      <c r="K7" s="37">
        <v>16.89853917879055</v>
      </c>
      <c r="L7" s="37">
        <v>15.011639150480651</v>
      </c>
      <c r="M7" s="37">
        <v>14.006644159344638</v>
      </c>
      <c r="N7" s="37"/>
      <c r="O7" s="37">
        <v>20.52</v>
      </c>
      <c r="P7" s="37">
        <v>17.02904944432704</v>
      </c>
      <c r="Q7" s="37"/>
      <c r="R7" s="37">
        <v>19.219311540270319</v>
      </c>
      <c r="S7" s="37"/>
      <c r="T7" s="37"/>
      <c r="U7" s="37"/>
      <c r="V7" s="38"/>
      <c r="W7" s="38"/>
      <c r="X7" s="38"/>
      <c r="Y7" s="38"/>
      <c r="Z7" s="38"/>
      <c r="AA7" s="38"/>
      <c r="AB7" s="38"/>
      <c r="AC7" s="38"/>
      <c r="AD7" s="38"/>
    </row>
    <row r="8" spans="1:30" s="41" customFormat="1" ht="21" customHeight="1" x14ac:dyDescent="0.2">
      <c r="A8" s="39" t="s">
        <v>46</v>
      </c>
      <c r="B8" s="40"/>
      <c r="C8" s="40"/>
      <c r="D8" s="40"/>
      <c r="E8" s="40"/>
      <c r="F8" s="40"/>
      <c r="G8" s="40"/>
      <c r="H8" s="40">
        <v>12.5</v>
      </c>
      <c r="I8" s="40">
        <v>12.5</v>
      </c>
      <c r="J8" s="40">
        <v>12.5</v>
      </c>
      <c r="K8" s="40">
        <v>12.5</v>
      </c>
      <c r="L8" s="40">
        <v>12.5</v>
      </c>
      <c r="M8" s="40">
        <v>12.5</v>
      </c>
      <c r="N8" s="40"/>
      <c r="O8" s="40">
        <v>12.5</v>
      </c>
      <c r="P8" s="40">
        <v>12.5</v>
      </c>
      <c r="Q8" s="40"/>
      <c r="R8" s="40">
        <v>12.5</v>
      </c>
      <c r="S8" s="40"/>
      <c r="T8" s="40"/>
      <c r="U8" s="40"/>
    </row>
    <row r="9" spans="1:30" ht="21" customHeight="1" x14ac:dyDescent="0.2">
      <c r="A9" s="36" t="s">
        <v>37</v>
      </c>
      <c r="B9" s="37"/>
      <c r="C9" s="37"/>
      <c r="D9" s="37"/>
      <c r="E9" s="37"/>
      <c r="F9" s="37"/>
      <c r="G9" s="37"/>
      <c r="H9" s="37"/>
      <c r="I9" s="37"/>
      <c r="J9" s="37">
        <v>83.68</v>
      </c>
      <c r="K9" s="37">
        <v>84.492695893952742</v>
      </c>
      <c r="L9" s="37">
        <v>90.069834902883898</v>
      </c>
      <c r="M9" s="37">
        <v>98.046509115412448</v>
      </c>
      <c r="N9" s="37"/>
      <c r="O9" s="37">
        <v>143.62</v>
      </c>
      <c r="P9" s="37">
        <v>119.20334611028926</v>
      </c>
      <c r="Q9" s="37"/>
      <c r="R9" s="37">
        <v>115.3158692416219</v>
      </c>
      <c r="S9" s="37">
        <v>59.689471965833548</v>
      </c>
      <c r="T9" s="37"/>
      <c r="U9" s="37">
        <v>239.99573128149873</v>
      </c>
      <c r="V9" s="38"/>
      <c r="W9" s="38"/>
      <c r="X9" s="38"/>
      <c r="Y9" s="38"/>
      <c r="Z9" s="38"/>
      <c r="AA9" s="38"/>
      <c r="AB9" s="38"/>
      <c r="AC9" s="38"/>
      <c r="AD9" s="38"/>
    </row>
    <row r="10" spans="1:30" s="41" customFormat="1" ht="21" customHeight="1" x14ac:dyDescent="0.2">
      <c r="A10" s="39" t="s">
        <v>46</v>
      </c>
      <c r="B10" s="40"/>
      <c r="C10" s="40"/>
      <c r="D10" s="40"/>
      <c r="E10" s="40"/>
      <c r="F10" s="40"/>
      <c r="G10" s="40"/>
      <c r="H10" s="40"/>
      <c r="I10" s="40"/>
      <c r="J10" s="40">
        <v>20</v>
      </c>
      <c r="K10" s="40">
        <v>20</v>
      </c>
      <c r="L10" s="40">
        <v>20</v>
      </c>
      <c r="M10" s="40">
        <v>25</v>
      </c>
      <c r="N10" s="40"/>
      <c r="O10" s="40">
        <v>30</v>
      </c>
      <c r="P10" s="40">
        <v>30</v>
      </c>
      <c r="Q10" s="40"/>
      <c r="R10" s="40">
        <v>40</v>
      </c>
      <c r="S10" s="40">
        <v>40</v>
      </c>
      <c r="T10" s="40"/>
      <c r="U10" s="40">
        <v>45</v>
      </c>
    </row>
    <row r="11" spans="1:30" ht="21" customHeight="1" x14ac:dyDescent="0.2">
      <c r="A11" s="36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>
        <v>38.438623080540637</v>
      </c>
      <c r="S11" s="37">
        <v>119.3789439316671</v>
      </c>
      <c r="T11" s="37"/>
      <c r="U11" s="37">
        <v>839.98505948524553</v>
      </c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s="41" customFormat="1" ht="21" customHeight="1" x14ac:dyDescent="0.2">
      <c r="A12" s="39" t="s">
        <v>46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v>50</v>
      </c>
      <c r="S12" s="40">
        <v>50</v>
      </c>
      <c r="T12" s="40"/>
      <c r="U12" s="40">
        <v>60</v>
      </c>
    </row>
    <row r="13" spans="1:30" s="41" customFormat="1" ht="21" customHeight="1" x14ac:dyDescent="0.2">
      <c r="A13" s="42" t="s">
        <v>47</v>
      </c>
      <c r="B13" s="39">
        <f>(B5*B6)+(B7*B8)+(B9*B10)+(B11*B12)</f>
        <v>0</v>
      </c>
      <c r="C13" s="39">
        <f t="shared" ref="C13:U13" si="0">(C5*C6)+(C7*C8)+(C9*C10)+(C11*C12)</f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3071.781310377939</v>
      </c>
      <c r="H13" s="39">
        <f t="shared" si="0"/>
        <v>3400.2768368240727</v>
      </c>
      <c r="I13" s="39">
        <f t="shared" si="0"/>
        <v>3277.1519880952442</v>
      </c>
      <c r="J13" s="39">
        <f t="shared" si="0"/>
        <v>3221.65</v>
      </c>
      <c r="K13" s="39">
        <f t="shared" si="0"/>
        <v>3252.9687919171802</v>
      </c>
      <c r="L13" s="39">
        <f t="shared" si="0"/>
        <v>2889.7405364675251</v>
      </c>
      <c r="M13" s="39">
        <f t="shared" si="0"/>
        <v>3186.5115462509048</v>
      </c>
      <c r="N13" s="39">
        <f t="shared" si="0"/>
        <v>0</v>
      </c>
      <c r="O13" s="39">
        <f t="shared" si="0"/>
        <v>5385.7695506745313</v>
      </c>
      <c r="P13" s="39">
        <f t="shared" si="0"/>
        <v>4470.1254791358479</v>
      </c>
      <c r="Q13" s="39">
        <f t="shared" si="0"/>
        <v>0</v>
      </c>
      <c r="R13" s="39">
        <f t="shared" si="0"/>
        <v>7927.9660103615051</v>
      </c>
      <c r="S13" s="39">
        <f t="shared" si="0"/>
        <v>8754.4558883222526</v>
      </c>
      <c r="T13" s="39">
        <f t="shared" si="0"/>
        <v>0</v>
      </c>
      <c r="U13" s="39">
        <f t="shared" si="0"/>
        <v>63598.868789597167</v>
      </c>
    </row>
    <row r="14" spans="1:30" s="41" customFormat="1" ht="21" customHeight="1" x14ac:dyDescent="0.2">
      <c r="A14" s="43" t="s">
        <v>48</v>
      </c>
      <c r="B14" s="44">
        <f>B13/(1.045^B3)</f>
        <v>0</v>
      </c>
      <c r="C14" s="44">
        <f t="shared" ref="C14:U14" si="1">C13/(1.045^C3)</f>
        <v>0</v>
      </c>
      <c r="D14" s="44">
        <f t="shared" si="1"/>
        <v>0</v>
      </c>
      <c r="E14" s="44">
        <f t="shared" si="1"/>
        <v>0</v>
      </c>
      <c r="F14" s="44">
        <f t="shared" si="1"/>
        <v>0</v>
      </c>
      <c r="G14" s="44">
        <f t="shared" si="1"/>
        <v>820.16565750503173</v>
      </c>
      <c r="H14" s="44">
        <f t="shared" si="1"/>
        <v>728.52441584082567</v>
      </c>
      <c r="I14" s="44">
        <f t="shared" si="1"/>
        <v>563.43648457923894</v>
      </c>
      <c r="J14" s="44">
        <f t="shared" si="1"/>
        <v>444.47290008181085</v>
      </c>
      <c r="K14" s="44">
        <f t="shared" si="1"/>
        <v>360.13503630234135</v>
      </c>
      <c r="L14" s="44">
        <f t="shared" si="1"/>
        <v>256.72187472590866</v>
      </c>
      <c r="M14" s="44">
        <f t="shared" si="1"/>
        <v>227.1632480073539</v>
      </c>
      <c r="N14" s="44">
        <f t="shared" si="1"/>
        <v>0</v>
      </c>
      <c r="O14" s="44">
        <f t="shared" si="1"/>
        <v>247.23356733435446</v>
      </c>
      <c r="P14" s="44">
        <f t="shared" si="1"/>
        <v>164.66372308377953</v>
      </c>
      <c r="Q14" s="44">
        <f t="shared" si="1"/>
        <v>0</v>
      </c>
      <c r="R14" s="44">
        <f t="shared" si="1"/>
        <v>188.05162539238711</v>
      </c>
      <c r="S14" s="44">
        <f t="shared" si="1"/>
        <v>166.63376938823183</v>
      </c>
      <c r="T14" s="44">
        <f t="shared" si="1"/>
        <v>0</v>
      </c>
      <c r="U14" s="44">
        <f t="shared" si="1"/>
        <v>779.5075866513871</v>
      </c>
    </row>
    <row r="15" spans="1:30" s="41" customFormat="1" ht="21" customHeight="1" x14ac:dyDescent="0.2">
      <c r="A15" s="45" t="s">
        <v>49</v>
      </c>
      <c r="B15" s="43">
        <f>SUM(B14:U14)</f>
        <v>4946.7098888926512</v>
      </c>
    </row>
    <row r="17" spans="1:30" ht="21" customHeight="1" x14ac:dyDescent="0.2">
      <c r="A17" s="30" t="s">
        <v>40</v>
      </c>
    </row>
    <row r="19" spans="1:30" ht="21" customHeight="1" x14ac:dyDescent="0.2">
      <c r="A19" s="31" t="s">
        <v>1</v>
      </c>
      <c r="B19" s="32">
        <v>5</v>
      </c>
      <c r="C19" s="32">
        <v>10</v>
      </c>
      <c r="D19" s="32">
        <v>15</v>
      </c>
      <c r="E19" s="32">
        <v>20</v>
      </c>
      <c r="F19" s="32">
        <v>25</v>
      </c>
      <c r="G19" s="32">
        <v>30</v>
      </c>
      <c r="H19" s="32">
        <v>35</v>
      </c>
      <c r="I19" s="32">
        <v>40</v>
      </c>
      <c r="J19" s="32">
        <v>45</v>
      </c>
      <c r="K19" s="32">
        <v>50</v>
      </c>
      <c r="L19" s="32">
        <v>55</v>
      </c>
      <c r="M19" s="32">
        <v>60</v>
      </c>
      <c r="N19" s="32">
        <v>65</v>
      </c>
      <c r="O19" s="32">
        <v>70</v>
      </c>
      <c r="P19" s="32">
        <v>75</v>
      </c>
      <c r="Q19" s="32">
        <v>80</v>
      </c>
      <c r="R19" s="32">
        <v>85</v>
      </c>
      <c r="S19" s="32">
        <v>90</v>
      </c>
      <c r="T19" s="32">
        <v>95</v>
      </c>
      <c r="U19" s="32">
        <v>100</v>
      </c>
      <c r="V19" s="32">
        <v>105</v>
      </c>
      <c r="W19" s="32">
        <v>110</v>
      </c>
      <c r="X19" s="32">
        <v>115</v>
      </c>
      <c r="Y19" s="32">
        <v>120</v>
      </c>
      <c r="Z19" s="32">
        <v>125</v>
      </c>
      <c r="AA19" s="32">
        <v>130</v>
      </c>
      <c r="AB19" s="32">
        <v>135</v>
      </c>
      <c r="AC19" s="32">
        <v>140</v>
      </c>
    </row>
    <row r="20" spans="1:30" ht="21" customHeight="1" x14ac:dyDescent="0.2">
      <c r="A20" s="33" t="s">
        <v>39</v>
      </c>
      <c r="B20" s="34">
        <v>0.8290611473845414</v>
      </c>
      <c r="C20" s="34">
        <v>1.7661671934646985</v>
      </c>
      <c r="D20" s="34">
        <v>2.8056330791098452</v>
      </c>
      <c r="E20" s="34">
        <v>3.9417737451893546</v>
      </c>
      <c r="F20" s="34">
        <v>5.1689041325725986</v>
      </c>
      <c r="G20" s="34">
        <v>6.4813391821289548</v>
      </c>
      <c r="H20" s="34">
        <v>7.8733938347277919</v>
      </c>
      <c r="I20" s="34">
        <v>9.3393830312384853</v>
      </c>
      <c r="J20" s="34">
        <v>10.873621712530408</v>
      </c>
      <c r="K20" s="34">
        <v>12.470424819472935</v>
      </c>
      <c r="L20" s="34">
        <v>14.124107292935442</v>
      </c>
      <c r="M20" s="34">
        <v>15.828984073787295</v>
      </c>
      <c r="N20" s="34">
        <v>17.579370102897872</v>
      </c>
      <c r="O20" s="34">
        <v>19.369580321136549</v>
      </c>
      <c r="P20" s="34">
        <v>21.193929669372693</v>
      </c>
      <c r="Q20" s="34">
        <v>23.04673308847568</v>
      </c>
      <c r="R20" s="34">
        <v>24.922305519314886</v>
      </c>
      <c r="S20" s="34">
        <v>26.814961902759688</v>
      </c>
      <c r="T20" s="34">
        <v>28.719017179679444</v>
      </c>
      <c r="U20" s="34">
        <v>30.628786290943541</v>
      </c>
      <c r="V20" s="34">
        <v>32.538584177421356</v>
      </c>
      <c r="W20" s="34">
        <v>34.442725779982247</v>
      </c>
      <c r="X20" s="34">
        <v>36.335526039495598</v>
      </c>
      <c r="Y20" s="34">
        <v>38.211299896830781</v>
      </c>
      <c r="Z20" s="34">
        <v>40.064362292857169</v>
      </c>
      <c r="AA20" s="34">
        <v>41.889028168444128</v>
      </c>
      <c r="AB20" s="34">
        <v>43.679612464461044</v>
      </c>
      <c r="AC20" s="34">
        <v>45.430430121777299</v>
      </c>
      <c r="AD20" s="35"/>
    </row>
    <row r="21" spans="1:30" ht="21" customHeight="1" x14ac:dyDescent="0.2">
      <c r="A21" s="36" t="s">
        <v>35</v>
      </c>
      <c r="B21" s="37"/>
      <c r="C21" s="37"/>
      <c r="D21" s="37"/>
      <c r="E21" s="37"/>
      <c r="F21" s="37"/>
      <c r="G21" s="37">
        <v>12.988096153846152</v>
      </c>
      <c r="H21" s="37">
        <v>16.462915273132662</v>
      </c>
      <c r="I21" s="37">
        <v>23.079264507422398</v>
      </c>
      <c r="J21" s="37">
        <v>33.050829059829063</v>
      </c>
      <c r="K21" s="37"/>
      <c r="L21" s="37">
        <v>21.148300699300698</v>
      </c>
      <c r="M21" s="37">
        <v>9.5186559364548469</v>
      </c>
      <c r="N21" s="37">
        <v>9.9157692307692287</v>
      </c>
      <c r="O21" s="37">
        <v>8.6605978260869545</v>
      </c>
      <c r="P21" s="37">
        <v>8.2018855534709196</v>
      </c>
      <c r="Q21" s="37"/>
      <c r="R21" s="37">
        <v>6.0865332640332639</v>
      </c>
      <c r="S21" s="37">
        <v>7.0177955128205127</v>
      </c>
      <c r="T21" s="37"/>
      <c r="U21" s="37">
        <v>8.0224038461538445</v>
      </c>
      <c r="V21" s="37">
        <v>9.3503331700146983</v>
      </c>
      <c r="W21" s="37"/>
      <c r="X21" s="37">
        <v>7.5577696078431362</v>
      </c>
      <c r="Y21" s="37">
        <v>7.3805548549810842</v>
      </c>
      <c r="Z21" s="37"/>
      <c r="AA21" s="37">
        <v>9.2171666666666656</v>
      </c>
      <c r="AB21" s="37"/>
      <c r="AC21" s="37">
        <v>80.296538461538447</v>
      </c>
      <c r="AD21" s="38"/>
    </row>
    <row r="22" spans="1:30" s="41" customFormat="1" ht="21" customHeight="1" x14ac:dyDescent="0.2">
      <c r="A22" s="39" t="s">
        <v>46</v>
      </c>
      <c r="B22" s="40"/>
      <c r="C22" s="40"/>
      <c r="D22" s="40"/>
      <c r="E22" s="40"/>
      <c r="F22" s="40"/>
      <c r="G22" s="40">
        <v>10</v>
      </c>
      <c r="H22" s="40">
        <v>10</v>
      </c>
      <c r="I22" s="40">
        <v>10</v>
      </c>
      <c r="J22" s="40">
        <v>10</v>
      </c>
      <c r="K22" s="40"/>
      <c r="L22" s="40">
        <v>10</v>
      </c>
      <c r="M22" s="40">
        <v>10</v>
      </c>
      <c r="N22" s="40">
        <v>10</v>
      </c>
      <c r="O22" s="40">
        <v>10</v>
      </c>
      <c r="P22" s="40">
        <v>20</v>
      </c>
      <c r="Q22" s="40"/>
      <c r="R22" s="40">
        <v>20</v>
      </c>
      <c r="S22" s="40">
        <v>20</v>
      </c>
      <c r="T22" s="40"/>
      <c r="U22" s="40">
        <v>20</v>
      </c>
      <c r="V22" s="40">
        <v>20</v>
      </c>
      <c r="W22" s="40"/>
      <c r="X22" s="40">
        <v>20</v>
      </c>
      <c r="Y22" s="40">
        <v>20</v>
      </c>
      <c r="Z22" s="40"/>
      <c r="AA22" s="40">
        <v>20</v>
      </c>
      <c r="AB22" s="40"/>
      <c r="AC22" s="40">
        <v>20</v>
      </c>
    </row>
    <row r="23" spans="1:30" ht="21" customHeight="1" x14ac:dyDescent="0.2">
      <c r="A23" s="36" t="s">
        <v>36</v>
      </c>
      <c r="B23" s="37"/>
      <c r="C23" s="37"/>
      <c r="D23" s="37"/>
      <c r="E23" s="37"/>
      <c r="F23" s="37"/>
      <c r="G23" s="37">
        <v>5.5663269230769226</v>
      </c>
      <c r="H23" s="37">
        <v>7.0555351170568548</v>
      </c>
      <c r="I23" s="37">
        <v>9.8911133603238852</v>
      </c>
      <c r="J23" s="37">
        <v>14.164641025641027</v>
      </c>
      <c r="K23" s="37"/>
      <c r="L23" s="37">
        <v>10.574150349650349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8"/>
    </row>
    <row r="24" spans="1:30" s="41" customFormat="1" ht="21" customHeight="1" x14ac:dyDescent="0.2">
      <c r="A24" s="39" t="s">
        <v>46</v>
      </c>
      <c r="B24" s="40"/>
      <c r="C24" s="40"/>
      <c r="D24" s="40"/>
      <c r="E24" s="40"/>
      <c r="F24" s="40"/>
      <c r="G24" s="40">
        <v>10</v>
      </c>
      <c r="H24" s="40">
        <v>10</v>
      </c>
      <c r="I24" s="40">
        <v>10</v>
      </c>
      <c r="J24" s="40">
        <v>10</v>
      </c>
      <c r="K24" s="40"/>
      <c r="L24" s="40">
        <v>10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30" ht="21" customHeight="1" x14ac:dyDescent="0.2">
      <c r="A25" s="36" t="s">
        <v>37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>
        <v>3.5247167832167836</v>
      </c>
      <c r="M25" s="37">
        <v>9.5186559364548469</v>
      </c>
      <c r="N25" s="37">
        <v>9.9157692307692287</v>
      </c>
      <c r="O25" s="37">
        <v>8.6605978260869545</v>
      </c>
      <c r="P25" s="37">
        <v>2.7339618511569732</v>
      </c>
      <c r="Q25" s="37"/>
      <c r="R25" s="37">
        <v>6.0865332640332639</v>
      </c>
      <c r="S25" s="37">
        <v>7.0177955128205127</v>
      </c>
      <c r="T25" s="37"/>
      <c r="U25" s="37">
        <v>8.0224038461538445</v>
      </c>
      <c r="V25" s="37"/>
      <c r="W25" s="37"/>
      <c r="X25" s="37"/>
      <c r="Y25" s="37"/>
      <c r="Z25" s="37"/>
      <c r="AA25" s="37"/>
      <c r="AB25" s="37"/>
      <c r="AC25" s="37">
        <v>0</v>
      </c>
      <c r="AD25" s="38"/>
    </row>
    <row r="26" spans="1:30" s="41" customFormat="1" ht="21" customHeight="1" x14ac:dyDescent="0.2">
      <c r="A26" s="39" t="s">
        <v>46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>
        <v>12.5</v>
      </c>
      <c r="M26" s="40">
        <v>12.5</v>
      </c>
      <c r="N26" s="40">
        <v>12.5</v>
      </c>
      <c r="O26" s="40">
        <v>12.5</v>
      </c>
      <c r="P26" s="40">
        <v>12.5</v>
      </c>
      <c r="Q26" s="40"/>
      <c r="R26" s="40">
        <v>20</v>
      </c>
      <c r="S26" s="40">
        <v>60</v>
      </c>
      <c r="T26" s="40"/>
      <c r="U26" s="40">
        <v>60</v>
      </c>
      <c r="V26" s="40"/>
      <c r="W26" s="40"/>
      <c r="X26" s="40"/>
      <c r="Y26" s="40"/>
      <c r="Z26" s="40"/>
      <c r="AA26" s="40"/>
      <c r="AB26" s="40"/>
      <c r="AC26" s="40"/>
    </row>
    <row r="27" spans="1:30" ht="21" customHeight="1" x14ac:dyDescent="0.2">
      <c r="A27" s="36" t="s">
        <v>38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>
        <v>12.691541248606464</v>
      </c>
      <c r="N27" s="37">
        <v>13.221025641025641</v>
      </c>
      <c r="O27" s="37">
        <v>11.547463768115941</v>
      </c>
      <c r="P27" s="37">
        <v>16.403771106941839</v>
      </c>
      <c r="Q27" s="37"/>
      <c r="R27" s="37">
        <v>18.259599792099788</v>
      </c>
      <c r="S27" s="37">
        <v>21.053386538461538</v>
      </c>
      <c r="T27" s="37"/>
      <c r="U27" s="37">
        <v>24.067211538461532</v>
      </c>
      <c r="V27" s="37">
        <v>37.401332680058793</v>
      </c>
      <c r="W27" s="37"/>
      <c r="X27" s="37">
        <v>30.231078431372545</v>
      </c>
      <c r="Y27" s="37">
        <v>29.522219419924337</v>
      </c>
      <c r="Z27" s="37"/>
      <c r="AA27" s="37">
        <v>36.868666666666662</v>
      </c>
      <c r="AB27" s="37"/>
      <c r="AC27" s="37">
        <v>321.18615384615379</v>
      </c>
      <c r="AD27" s="38"/>
    </row>
    <row r="28" spans="1:30" s="41" customFormat="1" ht="21" customHeight="1" x14ac:dyDescent="0.2">
      <c r="A28" s="39" t="s">
        <v>46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>
        <v>15</v>
      </c>
      <c r="N28" s="40">
        <v>15</v>
      </c>
      <c r="O28" s="40">
        <v>15</v>
      </c>
      <c r="P28" s="40">
        <v>75</v>
      </c>
      <c r="Q28" s="40"/>
      <c r="R28" s="40">
        <v>30</v>
      </c>
      <c r="S28" s="40">
        <v>75</v>
      </c>
      <c r="T28" s="40"/>
      <c r="U28" s="40">
        <v>75</v>
      </c>
      <c r="V28" s="40">
        <v>75</v>
      </c>
      <c r="W28" s="40"/>
      <c r="X28" s="40">
        <v>160</v>
      </c>
      <c r="Y28" s="40">
        <v>160</v>
      </c>
      <c r="Z28" s="40"/>
      <c r="AA28" s="40">
        <v>160</v>
      </c>
      <c r="AB28" s="40"/>
      <c r="AC28" s="40">
        <v>160</v>
      </c>
    </row>
    <row r="29" spans="1:30" s="41" customFormat="1" ht="21" customHeight="1" x14ac:dyDescent="0.2">
      <c r="A29" s="42" t="s">
        <v>47</v>
      </c>
      <c r="B29" s="39">
        <f>(B21*B22)+(B23*B24)+(B25*B26)+(B27*B28)</f>
        <v>0</v>
      </c>
      <c r="C29" s="39">
        <f t="shared" ref="C29:AC29" si="2">(C21*C22)+(C23*C24)+(C25*C26)+(C27*C28)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185.54423076923075</v>
      </c>
      <c r="H29" s="39">
        <f t="shared" si="2"/>
        <v>235.18450390189517</v>
      </c>
      <c r="I29" s="39">
        <f t="shared" si="2"/>
        <v>329.70377867746282</v>
      </c>
      <c r="J29" s="39">
        <f t="shared" si="2"/>
        <v>472.15470085470088</v>
      </c>
      <c r="K29" s="39">
        <f t="shared" si="2"/>
        <v>0</v>
      </c>
      <c r="L29" s="39">
        <f t="shared" si="2"/>
        <v>361.28347027972029</v>
      </c>
      <c r="M29" s="39">
        <f t="shared" si="2"/>
        <v>404.54287729933105</v>
      </c>
      <c r="N29" s="39">
        <f t="shared" si="2"/>
        <v>421.42019230769222</v>
      </c>
      <c r="O29" s="39">
        <f t="shared" si="2"/>
        <v>368.07540760869563</v>
      </c>
      <c r="P29" s="39">
        <f t="shared" si="2"/>
        <v>1428.4950672295186</v>
      </c>
      <c r="Q29" s="39">
        <f t="shared" si="2"/>
        <v>0</v>
      </c>
      <c r="R29" s="39">
        <f t="shared" si="2"/>
        <v>791.24932432432422</v>
      </c>
      <c r="S29" s="39">
        <f t="shared" si="2"/>
        <v>2140.4276314102563</v>
      </c>
      <c r="T29" s="39">
        <f t="shared" si="2"/>
        <v>0</v>
      </c>
      <c r="U29" s="39">
        <f t="shared" si="2"/>
        <v>2446.8331730769223</v>
      </c>
      <c r="V29" s="39">
        <f t="shared" si="2"/>
        <v>2992.1066144047036</v>
      </c>
      <c r="W29" s="39">
        <f t="shared" si="2"/>
        <v>0</v>
      </c>
      <c r="X29" s="39">
        <f t="shared" si="2"/>
        <v>4988.1279411764699</v>
      </c>
      <c r="Y29" s="39">
        <f t="shared" si="2"/>
        <v>4871.166204287515</v>
      </c>
      <c r="Z29" s="39">
        <f t="shared" si="2"/>
        <v>0</v>
      </c>
      <c r="AA29" s="39">
        <f t="shared" si="2"/>
        <v>6083.329999999999</v>
      </c>
      <c r="AB29" s="39">
        <f t="shared" si="2"/>
        <v>0</v>
      </c>
      <c r="AC29" s="39">
        <f t="shared" si="2"/>
        <v>52995.715384615374</v>
      </c>
    </row>
    <row r="30" spans="1:30" s="41" customFormat="1" ht="21" customHeight="1" x14ac:dyDescent="0.2">
      <c r="A30" s="43" t="s">
        <v>48</v>
      </c>
      <c r="B30" s="44">
        <f>B29/(1.045^B19)</f>
        <v>0</v>
      </c>
      <c r="C30" s="44">
        <f t="shared" ref="C30:AC30" si="3">C29/(1.045^C19)</f>
        <v>0</v>
      </c>
      <c r="D30" s="44">
        <f t="shared" si="3"/>
        <v>0</v>
      </c>
      <c r="E30" s="44">
        <f t="shared" si="3"/>
        <v>0</v>
      </c>
      <c r="F30" s="44">
        <f t="shared" si="3"/>
        <v>0</v>
      </c>
      <c r="G30" s="44">
        <f t="shared" si="3"/>
        <v>49.540312492619556</v>
      </c>
      <c r="H30" s="44">
        <f t="shared" si="3"/>
        <v>50.389324617455379</v>
      </c>
      <c r="I30" s="44">
        <f t="shared" si="3"/>
        <v>56.685542411627111</v>
      </c>
      <c r="J30" s="44">
        <f t="shared" si="3"/>
        <v>65.140524009792728</v>
      </c>
      <c r="K30" s="44">
        <f t="shared" si="3"/>
        <v>0</v>
      </c>
      <c r="L30" s="44">
        <f t="shared" si="3"/>
        <v>32.096089121921835</v>
      </c>
      <c r="M30" s="44">
        <f t="shared" si="3"/>
        <v>28.839460529706336</v>
      </c>
      <c r="N30" s="44">
        <f t="shared" si="3"/>
        <v>24.10773794047434</v>
      </c>
      <c r="O30" s="44">
        <f t="shared" si="3"/>
        <v>16.896489018871446</v>
      </c>
      <c r="P30" s="44">
        <f t="shared" si="3"/>
        <v>52.620741246462458</v>
      </c>
      <c r="Q30" s="44">
        <f t="shared" si="3"/>
        <v>0</v>
      </c>
      <c r="R30" s="44">
        <f t="shared" si="3"/>
        <v>18.768461082621663</v>
      </c>
      <c r="S30" s="44">
        <f t="shared" si="3"/>
        <v>40.741255524558866</v>
      </c>
      <c r="T30" s="44">
        <f t="shared" si="3"/>
        <v>0</v>
      </c>
      <c r="U30" s="44">
        <f t="shared" si="3"/>
        <v>29.98992054392841</v>
      </c>
      <c r="V30" s="44">
        <f t="shared" si="3"/>
        <v>29.428394360939365</v>
      </c>
      <c r="W30" s="44">
        <f t="shared" si="3"/>
        <v>0</v>
      </c>
      <c r="X30" s="44">
        <f t="shared" si="3"/>
        <v>31.59105886787944</v>
      </c>
      <c r="Y30" s="44">
        <f t="shared" si="3"/>
        <v>24.755864350326643</v>
      </c>
      <c r="Z30" s="44">
        <f t="shared" si="3"/>
        <v>0</v>
      </c>
      <c r="AA30" s="44">
        <f t="shared" si="3"/>
        <v>19.90781599559045</v>
      </c>
      <c r="AB30" s="44">
        <f t="shared" si="3"/>
        <v>0</v>
      </c>
      <c r="AC30" s="44">
        <f t="shared" si="3"/>
        <v>111.67606336102313</v>
      </c>
    </row>
    <row r="31" spans="1:30" s="41" customFormat="1" ht="21" customHeight="1" x14ac:dyDescent="0.2">
      <c r="A31" s="45" t="s">
        <v>49</v>
      </c>
      <c r="B31" s="43">
        <f>SUM(B30:AC30)</f>
        <v>683.17505547579913</v>
      </c>
    </row>
    <row r="33" spans="1:30" ht="21" customHeight="1" x14ac:dyDescent="0.2">
      <c r="A33" s="30" t="s">
        <v>41</v>
      </c>
    </row>
    <row r="35" spans="1:30" ht="21" customHeight="1" x14ac:dyDescent="0.2">
      <c r="A35" s="31" t="s">
        <v>1</v>
      </c>
      <c r="B35" s="32">
        <v>5</v>
      </c>
      <c r="C35" s="32">
        <v>10</v>
      </c>
      <c r="D35" s="32">
        <v>15</v>
      </c>
      <c r="E35" s="32">
        <v>20</v>
      </c>
      <c r="F35" s="32">
        <v>25</v>
      </c>
      <c r="G35" s="32">
        <v>30</v>
      </c>
      <c r="H35" s="32">
        <v>35</v>
      </c>
      <c r="I35" s="32">
        <v>40</v>
      </c>
      <c r="J35" s="32">
        <v>45</v>
      </c>
      <c r="K35" s="32">
        <v>50</v>
      </c>
      <c r="L35" s="32">
        <v>55</v>
      </c>
      <c r="M35" s="32">
        <v>60</v>
      </c>
      <c r="N35" s="32">
        <v>65</v>
      </c>
      <c r="O35" s="32">
        <v>70</v>
      </c>
      <c r="P35" s="32">
        <v>75</v>
      </c>
      <c r="Q35" s="32">
        <v>80</v>
      </c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30" ht="21" customHeight="1" x14ac:dyDescent="0.2">
      <c r="A36" s="33" t="s">
        <v>39</v>
      </c>
      <c r="B36" s="34">
        <v>6.3048717948717954</v>
      </c>
      <c r="C36" s="34">
        <v>8.154871794871795</v>
      </c>
      <c r="D36" s="34">
        <v>10.004871794871795</v>
      </c>
      <c r="E36" s="34">
        <v>11.854871794871796</v>
      </c>
      <c r="F36" s="34">
        <v>14.362307692307693</v>
      </c>
      <c r="G36" s="34">
        <v>16.729320388349514</v>
      </c>
      <c r="H36" s="34">
        <v>19.179156626506025</v>
      </c>
      <c r="I36" s="34">
        <v>21.766865671641792</v>
      </c>
      <c r="J36" s="34">
        <v>24.494587155963302</v>
      </c>
      <c r="K36" s="34">
        <v>27.401797752808989</v>
      </c>
      <c r="L36" s="34">
        <v>30.419729729729731</v>
      </c>
      <c r="M36" s="34">
        <v>33.610967741935482</v>
      </c>
      <c r="N36" s="34">
        <v>37.051538461538463</v>
      </c>
      <c r="O36" s="34">
        <v>40.694545454545455</v>
      </c>
      <c r="P36" s="34">
        <v>44.384736842105262</v>
      </c>
      <c r="Q36" s="34">
        <v>48.279393939393941</v>
      </c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35"/>
    </row>
    <row r="37" spans="1:30" ht="21" customHeight="1" x14ac:dyDescent="0.2">
      <c r="A37" s="36" t="s">
        <v>35</v>
      </c>
      <c r="B37" s="37"/>
      <c r="C37" s="37"/>
      <c r="D37" s="37"/>
      <c r="E37" s="37">
        <v>20.347548850341735</v>
      </c>
      <c r="F37" s="37">
        <v>11.093807585572577</v>
      </c>
      <c r="G37" s="37">
        <v>12.757597413332199</v>
      </c>
      <c r="H37" s="37">
        <v>7.4288248346679655</v>
      </c>
      <c r="I37" s="37">
        <v>8.1332991428496335</v>
      </c>
      <c r="J37" s="37">
        <v>8.7928877402414418</v>
      </c>
      <c r="K37" s="37">
        <v>8.6772291614237371</v>
      </c>
      <c r="L37" s="37">
        <v>8.8090680852890717</v>
      </c>
      <c r="M37" s="37">
        <v>4.5597577443467676</v>
      </c>
      <c r="N37" s="37">
        <v>4.4858721245058826</v>
      </c>
      <c r="O37" s="37">
        <v>4.0837067805991607</v>
      </c>
      <c r="P37" s="37">
        <v>4.0519983608689163</v>
      </c>
      <c r="Q37" s="37">
        <v>31.89459841685407</v>
      </c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38"/>
    </row>
    <row r="38" spans="1:30" s="41" customFormat="1" ht="21" customHeight="1" x14ac:dyDescent="0.2">
      <c r="A38" s="39" t="s">
        <v>46</v>
      </c>
      <c r="B38" s="40"/>
      <c r="C38" s="40"/>
      <c r="D38" s="40"/>
      <c r="E38" s="40">
        <v>12.5</v>
      </c>
      <c r="F38" s="40">
        <v>12.5</v>
      </c>
      <c r="G38" s="40">
        <v>12.5</v>
      </c>
      <c r="H38" s="40">
        <v>12.5</v>
      </c>
      <c r="I38" s="40">
        <v>20</v>
      </c>
      <c r="J38" s="40">
        <v>20</v>
      </c>
      <c r="K38" s="40">
        <v>20</v>
      </c>
      <c r="L38" s="40">
        <v>20</v>
      </c>
      <c r="M38" s="40">
        <v>20</v>
      </c>
      <c r="N38" s="40">
        <v>20</v>
      </c>
      <c r="O38" s="40">
        <v>20</v>
      </c>
      <c r="P38" s="40">
        <v>20</v>
      </c>
      <c r="Q38" s="40">
        <v>20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30" ht="21" customHeight="1" x14ac:dyDescent="0.2">
      <c r="A39" s="36" t="s">
        <v>36</v>
      </c>
      <c r="B39" s="37"/>
      <c r="C39" s="37"/>
      <c r="D39" s="37"/>
      <c r="E39" s="37">
        <v>13.565032566894491</v>
      </c>
      <c r="F39" s="37">
        <v>5.5469037927862885</v>
      </c>
      <c r="G39" s="37">
        <v>6.3787987066660996</v>
      </c>
      <c r="H39" s="37">
        <v>7.4288248346679655</v>
      </c>
      <c r="I39" s="37">
        <v>8.1332991428496335</v>
      </c>
      <c r="J39" s="37">
        <v>4.3964438701207209</v>
      </c>
      <c r="K39" s="37">
        <v>4.3386145807118686</v>
      </c>
      <c r="L39" s="37">
        <v>4.4045340426445359</v>
      </c>
      <c r="M39" s="37">
        <v>4.5597577443467676</v>
      </c>
      <c r="N39" s="37">
        <v>4.4858721245058826</v>
      </c>
      <c r="O39" s="37"/>
      <c r="P39" s="37"/>
      <c r="Q39" s="37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38"/>
    </row>
    <row r="40" spans="1:30" s="41" customFormat="1" ht="21" customHeight="1" x14ac:dyDescent="0.2">
      <c r="A40" s="39" t="s">
        <v>46</v>
      </c>
      <c r="B40" s="40"/>
      <c r="C40" s="40"/>
      <c r="D40" s="40"/>
      <c r="E40" s="40">
        <v>12.5</v>
      </c>
      <c r="F40" s="40">
        <v>12.5</v>
      </c>
      <c r="G40" s="40">
        <v>12.5</v>
      </c>
      <c r="H40" s="40">
        <v>12.5</v>
      </c>
      <c r="I40" s="40">
        <v>12.5</v>
      </c>
      <c r="J40" s="40">
        <v>12.5</v>
      </c>
      <c r="K40" s="40">
        <v>12.5</v>
      </c>
      <c r="L40" s="40">
        <v>12.5</v>
      </c>
      <c r="M40" s="40">
        <v>12.5</v>
      </c>
      <c r="N40" s="40">
        <v>12.5</v>
      </c>
      <c r="O40" s="40"/>
      <c r="P40" s="40"/>
      <c r="Q40" s="4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</row>
    <row r="41" spans="1:30" ht="21" customHeight="1" x14ac:dyDescent="0.2">
      <c r="A41" s="36" t="s">
        <v>37</v>
      </c>
      <c r="B41" s="37"/>
      <c r="C41" s="37"/>
      <c r="D41" s="37"/>
      <c r="E41" s="37"/>
      <c r="F41" s="37">
        <v>11.093807585572577</v>
      </c>
      <c r="G41" s="37">
        <v>12.757597413332199</v>
      </c>
      <c r="H41" s="37">
        <v>22.286474504003895</v>
      </c>
      <c r="I41" s="37">
        <v>24.399897428548897</v>
      </c>
      <c r="J41" s="37">
        <v>30.775107090845044</v>
      </c>
      <c r="K41" s="37">
        <v>30.370302064983079</v>
      </c>
      <c r="L41" s="37">
        <v>30.831738298511748</v>
      </c>
      <c r="M41" s="37">
        <v>36.478061954774141</v>
      </c>
      <c r="N41" s="37">
        <v>35.886976996047061</v>
      </c>
      <c r="O41" s="37">
        <v>36.753361025392444</v>
      </c>
      <c r="P41" s="37">
        <v>36.467985247820245</v>
      </c>
      <c r="Q41" s="37">
        <v>287.05138575168661</v>
      </c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38"/>
    </row>
    <row r="42" spans="1:30" s="41" customFormat="1" ht="21" customHeight="1" x14ac:dyDescent="0.2">
      <c r="A42" s="39" t="s">
        <v>46</v>
      </c>
      <c r="B42" s="40"/>
      <c r="C42" s="40"/>
      <c r="D42" s="40"/>
      <c r="E42" s="40"/>
      <c r="F42" s="40">
        <v>20</v>
      </c>
      <c r="G42" s="40">
        <v>20</v>
      </c>
      <c r="H42" s="40">
        <v>20</v>
      </c>
      <c r="I42" s="40">
        <v>20</v>
      </c>
      <c r="J42" s="40">
        <v>20</v>
      </c>
      <c r="K42" s="40">
        <v>35</v>
      </c>
      <c r="L42" s="40">
        <v>35</v>
      </c>
      <c r="M42" s="40">
        <v>35</v>
      </c>
      <c r="N42" s="40">
        <v>50</v>
      </c>
      <c r="O42" s="40">
        <v>50</v>
      </c>
      <c r="P42" s="40">
        <v>50</v>
      </c>
      <c r="Q42" s="40">
        <v>80</v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spans="1:30" ht="21" customHeight="1" x14ac:dyDescent="0.2">
      <c r="A43" s="36" t="s">
        <v>38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38"/>
    </row>
    <row r="44" spans="1:30" s="41" customFormat="1" ht="21" customHeight="1" x14ac:dyDescent="0.2">
      <c r="A44" s="39" t="s">
        <v>46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</row>
    <row r="45" spans="1:30" s="41" customFormat="1" ht="21" customHeight="1" x14ac:dyDescent="0.2">
      <c r="A45" s="42" t="s">
        <v>47</v>
      </c>
      <c r="B45" s="39">
        <f>(B37*B38)+(B39*B40)+(B41*B42)+(B43*B44)</f>
        <v>0</v>
      </c>
      <c r="C45" s="39">
        <f t="shared" ref="C45" si="4">(C37*C38)+(C39*C40)+(C41*C42)+(C43*C44)</f>
        <v>0</v>
      </c>
      <c r="D45" s="39">
        <f t="shared" ref="D45" si="5">(D37*D38)+(D39*D40)+(D41*D42)+(D43*D44)</f>
        <v>0</v>
      </c>
      <c r="E45" s="39">
        <f t="shared" ref="E45" si="6">(E37*E38)+(E39*E40)+(E41*E42)+(E43*E44)</f>
        <v>423.9072677154528</v>
      </c>
      <c r="F45" s="39">
        <f t="shared" ref="F45" si="7">(F37*F38)+(F39*F40)+(F41*F42)+(F43*F44)</f>
        <v>429.88504394093735</v>
      </c>
      <c r="G45" s="39">
        <f t="shared" ref="G45" si="8">(G37*G38)+(G39*G40)+(G41*G42)+(G43*G44)</f>
        <v>494.35689976662275</v>
      </c>
      <c r="H45" s="39">
        <f t="shared" ref="H45" si="9">(H37*H38)+(H39*H40)+(H41*H42)+(H43*H44)</f>
        <v>631.45011094677704</v>
      </c>
      <c r="I45" s="39">
        <f t="shared" ref="I45" si="10">(I37*I38)+(I39*I40)+(I41*I42)+(I43*I44)</f>
        <v>752.33017071359109</v>
      </c>
      <c r="J45" s="39">
        <f t="shared" ref="J45" si="11">(J37*J38)+(J39*J40)+(J41*J42)+(J43*J44)</f>
        <v>846.31544499823872</v>
      </c>
      <c r="K45" s="39">
        <f t="shared" ref="K45" si="12">(K37*K38)+(K39*K40)+(K41*K42)+(K43*K44)</f>
        <v>1290.7378377617808</v>
      </c>
      <c r="L45" s="39">
        <f t="shared" ref="L45" si="13">(L37*L38)+(L39*L40)+(L41*L42)+(L43*L44)</f>
        <v>1310.3488776867493</v>
      </c>
      <c r="M45" s="39">
        <f t="shared" ref="M45" si="14">(M37*M38)+(M39*M40)+(M41*M42)+(M43*M44)</f>
        <v>1424.924295108365</v>
      </c>
      <c r="N45" s="39">
        <f t="shared" ref="N45" si="15">(N37*N38)+(N39*N40)+(N41*N42)+(N43*N44)</f>
        <v>1940.1396938487942</v>
      </c>
      <c r="O45" s="39">
        <f t="shared" ref="O45" si="16">(O37*O38)+(O39*O40)+(O41*O42)+(O43*O44)</f>
        <v>1919.3421868816054</v>
      </c>
      <c r="P45" s="39">
        <f t="shared" ref="P45" si="17">(P37*P38)+(P39*P40)+(P41*P42)+(P43*P44)</f>
        <v>1904.4392296083904</v>
      </c>
      <c r="Q45" s="39">
        <f t="shared" ref="Q45" si="18">(Q37*Q38)+(Q39*Q40)+(Q41*Q42)+(Q43*Q44)</f>
        <v>23602.00282847201</v>
      </c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</row>
    <row r="46" spans="1:30" s="41" customFormat="1" ht="21" customHeight="1" x14ac:dyDescent="0.2">
      <c r="A46" s="43" t="s">
        <v>48</v>
      </c>
      <c r="B46" s="44">
        <f>B45/(1.045^B35)</f>
        <v>0</v>
      </c>
      <c r="C46" s="44">
        <f t="shared" ref="C46" si="19">C45/(1.045^C35)</f>
        <v>0</v>
      </c>
      <c r="D46" s="44">
        <f t="shared" ref="D46" si="20">D45/(1.045^D35)</f>
        <v>0</v>
      </c>
      <c r="E46" s="44">
        <f t="shared" ref="E46" si="21">E45/(1.045^E35)</f>
        <v>175.77012172661412</v>
      </c>
      <c r="F46" s="44">
        <f t="shared" ref="F46" si="22">F45/(1.045^F35)</f>
        <v>143.03590717338676</v>
      </c>
      <c r="G46" s="44">
        <f t="shared" ref="G46" si="23">G45/(1.045^G35)</f>
        <v>131.99329990368221</v>
      </c>
      <c r="H46" s="44">
        <f t="shared" ref="H46" si="24">H45/(1.045^H35)</f>
        <v>135.29099108289066</v>
      </c>
      <c r="I46" s="44">
        <f t="shared" ref="I46" si="25">I45/(1.045^I35)</f>
        <v>129.34714903965718</v>
      </c>
      <c r="J46" s="44">
        <f t="shared" ref="J46" si="26">J45/(1.045^J35)</f>
        <v>116.76137389921172</v>
      </c>
      <c r="K46" s="44">
        <f t="shared" ref="K46" si="27">K45/(1.045^K35)</f>
        <v>142.89713421602949</v>
      </c>
      <c r="L46" s="44">
        <f t="shared" ref="L46" si="28">L45/(1.045^L35)</f>
        <v>116.41018152998218</v>
      </c>
      <c r="M46" s="44">
        <f t="shared" ref="M46" si="29">M45/(1.045^M35)</f>
        <v>101.58143987340763</v>
      </c>
      <c r="N46" s="44">
        <f t="shared" ref="N46" si="30">N45/(1.045^N35)</f>
        <v>110.98751355765329</v>
      </c>
      <c r="O46" s="44">
        <f t="shared" ref="O46" si="31">O45/(1.045^O35)</f>
        <v>88.107337555619949</v>
      </c>
      <c r="P46" s="44">
        <f t="shared" ref="P46" si="32">P45/(1.045^P35)</f>
        <v>70.152852620760243</v>
      </c>
      <c r="Q46" s="44">
        <f t="shared" ref="Q46" si="33">Q45/(1.045^Q35)</f>
        <v>697.66288944412656</v>
      </c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</row>
    <row r="47" spans="1:30" s="41" customFormat="1" ht="21" customHeight="1" x14ac:dyDescent="0.2">
      <c r="A47" s="45" t="s">
        <v>49</v>
      </c>
      <c r="B47" s="43">
        <f>SUM(B46:Q46)</f>
        <v>2159.9981916230222</v>
      </c>
    </row>
    <row r="49" spans="1:30" ht="21" customHeight="1" x14ac:dyDescent="0.2">
      <c r="A49" s="30" t="s">
        <v>42</v>
      </c>
    </row>
    <row r="51" spans="1:30" ht="21" customHeight="1" x14ac:dyDescent="0.2">
      <c r="A51" s="31" t="s">
        <v>1</v>
      </c>
      <c r="B51" s="32">
        <v>5</v>
      </c>
      <c r="C51" s="32">
        <v>10</v>
      </c>
      <c r="D51" s="32">
        <v>15</v>
      </c>
      <c r="E51" s="32">
        <v>20</v>
      </c>
      <c r="F51" s="32">
        <v>25</v>
      </c>
      <c r="G51" s="32">
        <v>30</v>
      </c>
      <c r="H51" s="32">
        <v>35</v>
      </c>
      <c r="I51" s="32">
        <v>40</v>
      </c>
      <c r="J51" s="32">
        <v>45</v>
      </c>
      <c r="K51" s="32">
        <v>50</v>
      </c>
      <c r="L51" s="32">
        <v>55</v>
      </c>
      <c r="M51" s="32">
        <v>60</v>
      </c>
      <c r="N51" s="32">
        <v>65</v>
      </c>
      <c r="O51" s="32">
        <v>70</v>
      </c>
      <c r="P51" s="32">
        <v>75</v>
      </c>
      <c r="Q51" s="32">
        <v>80</v>
      </c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1:30" ht="21" customHeight="1" x14ac:dyDescent="0.2">
      <c r="A52" s="33" t="s">
        <v>39</v>
      </c>
      <c r="B52" s="34">
        <v>3.8625772003902665</v>
      </c>
      <c r="C52" s="34">
        <v>6.3320621793479148</v>
      </c>
      <c r="D52" s="34">
        <v>7.9109410688980448</v>
      </c>
      <c r="E52" s="34">
        <v>8.9875540767663207</v>
      </c>
      <c r="F52" s="34">
        <v>9.855120261697536</v>
      </c>
      <c r="G52" s="34">
        <v>10.728353804659667</v>
      </c>
      <c r="H52" s="34">
        <v>11.757901661728498</v>
      </c>
      <c r="I52" s="34">
        <v>13.042817299880468</v>
      </c>
      <c r="J52" s="34">
        <v>14.641270590817445</v>
      </c>
      <c r="K52" s="34">
        <v>16.579679870306812</v>
      </c>
      <c r="L52" s="34">
        <v>18.860438661344091</v>
      </c>
      <c r="M52" s="34">
        <v>21.468396608732512</v>
      </c>
      <c r="N52" s="34">
        <v>24.376241780424422</v>
      </c>
      <c r="O52" s="34">
        <v>27.548919657185252</v>
      </c>
      <c r="P52" s="34">
        <v>30.947212856817988</v>
      </c>
      <c r="Q52" s="34">
        <v>34.53059492232908</v>
      </c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35"/>
    </row>
    <row r="53" spans="1:30" ht="21" customHeight="1" x14ac:dyDescent="0.2">
      <c r="A53" s="36" t="s">
        <v>35</v>
      </c>
      <c r="B53" s="37"/>
      <c r="C53" s="37"/>
      <c r="D53" s="37">
        <v>2.2713124100149682</v>
      </c>
      <c r="E53" s="37"/>
      <c r="F53" s="37">
        <v>1.1416733298260426</v>
      </c>
      <c r="G53" s="37"/>
      <c r="H53" s="37">
        <v>1.0192975805884847</v>
      </c>
      <c r="I53" s="37"/>
      <c r="J53" s="37">
        <v>0.76421815462706233</v>
      </c>
      <c r="K53" s="37"/>
      <c r="L53" s="37">
        <v>0.33699885820618403</v>
      </c>
      <c r="M53" s="37"/>
      <c r="N53" s="37"/>
      <c r="O53" s="37"/>
      <c r="P53" s="37"/>
      <c r="Q53" s="37">
        <v>2.6697489242642725</v>
      </c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38"/>
    </row>
    <row r="54" spans="1:30" s="41" customFormat="1" ht="21" customHeight="1" x14ac:dyDescent="0.2">
      <c r="A54" s="39" t="s">
        <v>46</v>
      </c>
      <c r="B54" s="40"/>
      <c r="C54" s="40"/>
      <c r="D54" s="40">
        <v>12.5</v>
      </c>
      <c r="E54" s="40"/>
      <c r="F54" s="40">
        <v>12.5</v>
      </c>
      <c r="G54" s="40"/>
      <c r="H54" s="40">
        <v>12.5</v>
      </c>
      <c r="I54" s="40"/>
      <c r="J54" s="40">
        <v>12.5</v>
      </c>
      <c r="K54" s="40"/>
      <c r="L54" s="40">
        <v>12.5</v>
      </c>
      <c r="M54" s="40"/>
      <c r="N54" s="40"/>
      <c r="O54" s="40"/>
      <c r="P54" s="40"/>
      <c r="Q54" s="40">
        <v>20</v>
      </c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spans="1:30" ht="21" customHeight="1" x14ac:dyDescent="0.2">
      <c r="A55" s="36" t="s">
        <v>36</v>
      </c>
      <c r="B55" s="37"/>
      <c r="C55" s="37"/>
      <c r="D55" s="37">
        <v>1.5142082733433124</v>
      </c>
      <c r="E55" s="37"/>
      <c r="F55" s="37">
        <v>0.57083666491302132</v>
      </c>
      <c r="G55" s="37"/>
      <c r="H55" s="37">
        <v>0.50964879029424237</v>
      </c>
      <c r="I55" s="37"/>
      <c r="J55" s="37">
        <v>0.25473938487568748</v>
      </c>
      <c r="K55" s="37"/>
      <c r="L55" s="37">
        <v>0.33699885820618403</v>
      </c>
      <c r="M55" s="37"/>
      <c r="N55" s="37"/>
      <c r="O55" s="37"/>
      <c r="P55" s="37"/>
      <c r="Q55" s="37">
        <v>2.6697489242642725</v>
      </c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38"/>
    </row>
    <row r="56" spans="1:30" s="41" customFormat="1" ht="21" customHeight="1" x14ac:dyDescent="0.2">
      <c r="A56" s="39" t="s">
        <v>46</v>
      </c>
      <c r="B56" s="40"/>
      <c r="C56" s="40"/>
      <c r="D56" s="40">
        <v>12.5</v>
      </c>
      <c r="E56" s="40"/>
      <c r="F56" s="40">
        <v>12.5</v>
      </c>
      <c r="G56" s="40"/>
      <c r="H56" s="40">
        <v>12.5</v>
      </c>
      <c r="I56" s="40"/>
      <c r="J56" s="40">
        <v>12.5</v>
      </c>
      <c r="K56" s="40"/>
      <c r="L56" s="40">
        <v>12.5</v>
      </c>
      <c r="M56" s="40"/>
      <c r="N56" s="40"/>
      <c r="O56" s="40"/>
      <c r="P56" s="40"/>
      <c r="Q56" s="40">
        <v>12.5</v>
      </c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1:30" ht="21" customHeight="1" x14ac:dyDescent="0.2">
      <c r="A57" s="36" t="s">
        <v>37</v>
      </c>
      <c r="B57" s="37"/>
      <c r="C57" s="37"/>
      <c r="D57" s="37"/>
      <c r="E57" s="37"/>
      <c r="F57" s="37">
        <v>1.1416733298260426</v>
      </c>
      <c r="G57" s="37"/>
      <c r="H57" s="37">
        <v>1.0192975805884847</v>
      </c>
      <c r="I57" s="37"/>
      <c r="J57" s="37">
        <v>1.5284363092541247</v>
      </c>
      <c r="K57" s="37"/>
      <c r="L57" s="37">
        <v>2.6959908656494722</v>
      </c>
      <c r="M57" s="37"/>
      <c r="N57" s="37"/>
      <c r="O57" s="37"/>
      <c r="P57" s="37"/>
      <c r="Q57" s="37">
        <v>21.35799139411418</v>
      </c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38"/>
    </row>
    <row r="58" spans="1:30" s="41" customFormat="1" ht="21" customHeight="1" x14ac:dyDescent="0.2">
      <c r="A58" s="39" t="s">
        <v>46</v>
      </c>
      <c r="B58" s="40"/>
      <c r="C58" s="40"/>
      <c r="D58" s="40"/>
      <c r="E58" s="40"/>
      <c r="F58" s="40">
        <v>20</v>
      </c>
      <c r="G58" s="40"/>
      <c r="H58" s="40">
        <v>20</v>
      </c>
      <c r="I58" s="40"/>
      <c r="J58" s="40">
        <v>20</v>
      </c>
      <c r="K58" s="40"/>
      <c r="L58" s="40">
        <v>20</v>
      </c>
      <c r="M58" s="40"/>
      <c r="N58" s="40"/>
      <c r="O58" s="40"/>
      <c r="P58" s="40"/>
      <c r="Q58" s="40">
        <v>45</v>
      </c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1:30" ht="21" customHeight="1" x14ac:dyDescent="0.2">
      <c r="A59" s="36" t="s">
        <v>38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38"/>
    </row>
    <row r="60" spans="1:30" s="41" customFormat="1" ht="21" customHeight="1" x14ac:dyDescent="0.2">
      <c r="A60" s="39" t="s">
        <v>46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</row>
    <row r="61" spans="1:30" s="41" customFormat="1" ht="21" customHeight="1" x14ac:dyDescent="0.2">
      <c r="A61" s="42" t="s">
        <v>47</v>
      </c>
      <c r="B61" s="39">
        <f>(B53*B54)+(B55*B56)+(B57*B58)+(B59*B60)</f>
        <v>0</v>
      </c>
      <c r="C61" s="39">
        <f t="shared" ref="C61" si="34">(C53*C54)+(C55*C56)+(C57*C58)+(C59*C60)</f>
        <v>0</v>
      </c>
      <c r="D61" s="39">
        <f t="shared" ref="D61" si="35">(D53*D54)+(D55*D56)+(D57*D58)+(D59*D60)</f>
        <v>47.319008541978505</v>
      </c>
      <c r="E61" s="39">
        <f t="shared" ref="E61" si="36">(E53*E54)+(E55*E56)+(E57*E58)+(E59*E60)</f>
        <v>0</v>
      </c>
      <c r="F61" s="39">
        <f t="shared" ref="F61" si="37">(F53*F54)+(F55*F56)+(F57*F58)+(F59*F60)</f>
        <v>44.239841530759151</v>
      </c>
      <c r="G61" s="39">
        <f t="shared" ref="G61" si="38">(G53*G54)+(G55*G56)+(G57*G58)+(G59*G60)</f>
        <v>0</v>
      </c>
      <c r="H61" s="39">
        <f t="shared" ref="H61" si="39">(H53*H54)+(H55*H56)+(H57*H58)+(H59*H60)</f>
        <v>39.497781247803786</v>
      </c>
      <c r="I61" s="39">
        <f t="shared" ref="I61" si="40">(I53*I54)+(I55*I56)+(I57*I58)+(I59*I60)</f>
        <v>0</v>
      </c>
      <c r="J61" s="39">
        <f t="shared" ref="J61" si="41">(J53*J54)+(J55*J56)+(J57*J58)+(J59*J60)</f>
        <v>43.305695428866869</v>
      </c>
      <c r="K61" s="39">
        <f t="shared" ref="K61" si="42">(K53*K54)+(K55*K56)+(K57*K58)+(K59*K60)</f>
        <v>0</v>
      </c>
      <c r="L61" s="39">
        <f t="shared" ref="L61" si="43">(L53*L54)+(L55*L56)+(L57*L58)+(L59*L60)</f>
        <v>62.344788768144042</v>
      </c>
      <c r="M61" s="39">
        <f t="shared" ref="M61" si="44">(M53*M54)+(M55*M56)+(M57*M58)+(M59*M60)</f>
        <v>0</v>
      </c>
      <c r="N61" s="39">
        <f t="shared" ref="N61" si="45">(N53*N54)+(N55*N56)+(N57*N58)+(N59*N60)</f>
        <v>0</v>
      </c>
      <c r="O61" s="39">
        <f t="shared" ref="O61" si="46">(O53*O54)+(O55*O56)+(O57*O58)+(O59*O60)</f>
        <v>0</v>
      </c>
      <c r="P61" s="39">
        <f t="shared" ref="P61" si="47">(P53*P54)+(P55*P56)+(P57*P58)+(P59*P60)</f>
        <v>0</v>
      </c>
      <c r="Q61" s="39">
        <f t="shared" ref="Q61" si="48">(Q53*Q54)+(Q55*Q56)+(Q57*Q58)+(Q59*Q60)</f>
        <v>1047.8764527737269</v>
      </c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</row>
    <row r="62" spans="1:30" s="41" customFormat="1" ht="21" customHeight="1" x14ac:dyDescent="0.2">
      <c r="A62" s="43" t="s">
        <v>48</v>
      </c>
      <c r="B62" s="44">
        <f>B61/(1.045^B51)</f>
        <v>0</v>
      </c>
      <c r="C62" s="44">
        <f t="shared" ref="C62" si="49">C61/(1.045^C51)</f>
        <v>0</v>
      </c>
      <c r="D62" s="44">
        <f t="shared" ref="D62" si="50">D61/(1.045^D51)</f>
        <v>24.450699023754733</v>
      </c>
      <c r="E62" s="44">
        <f t="shared" ref="E62" si="51">E61/(1.045^E51)</f>
        <v>0</v>
      </c>
      <c r="F62" s="44">
        <f t="shared" ref="F62" si="52">F61/(1.045^F51)</f>
        <v>14.719948869466613</v>
      </c>
      <c r="G62" s="44">
        <f t="shared" ref="G62" si="53">G61/(1.045^G51)</f>
        <v>0</v>
      </c>
      <c r="H62" s="44">
        <f t="shared" ref="H62" si="54">H61/(1.045^H51)</f>
        <v>8.4625750759286689</v>
      </c>
      <c r="I62" s="44">
        <f t="shared" ref="I62" si="55">I61/(1.045^I51)</f>
        <v>0</v>
      </c>
      <c r="J62" s="44">
        <f t="shared" ref="J62" si="56">J61/(1.045^J51)</f>
        <v>5.9746428188437841</v>
      </c>
      <c r="K62" s="44">
        <f t="shared" ref="K62" si="57">K61/(1.045^K51)</f>
        <v>0</v>
      </c>
      <c r="L62" s="44">
        <f t="shared" ref="L62" si="58">L61/(1.045^L51)</f>
        <v>5.5386533323555298</v>
      </c>
      <c r="M62" s="44">
        <f t="shared" ref="M62" si="59">M61/(1.045^M51)</f>
        <v>0</v>
      </c>
      <c r="N62" s="44">
        <f t="shared" ref="N62" si="60">N61/(1.045^N51)</f>
        <v>0</v>
      </c>
      <c r="O62" s="44">
        <f t="shared" ref="O62" si="61">O61/(1.045^O51)</f>
        <v>0</v>
      </c>
      <c r="P62" s="44">
        <f t="shared" ref="P62" si="62">P61/(1.045^P51)</f>
        <v>0</v>
      </c>
      <c r="Q62" s="44">
        <f t="shared" ref="Q62" si="63">Q61/(1.045^Q51)</f>
        <v>30.974681222420188</v>
      </c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</row>
    <row r="63" spans="1:30" s="41" customFormat="1" ht="21" customHeight="1" x14ac:dyDescent="0.2">
      <c r="A63" s="45" t="s">
        <v>49</v>
      </c>
      <c r="B63" s="43">
        <f>SUM(B62:Q62)</f>
        <v>90.121200342769512</v>
      </c>
    </row>
    <row r="65" spans="1:26" ht="21" customHeight="1" x14ac:dyDescent="0.2">
      <c r="A65" s="30" t="s">
        <v>43</v>
      </c>
    </row>
    <row r="67" spans="1:26" ht="21" customHeight="1" x14ac:dyDescent="0.2">
      <c r="A67" s="31" t="s">
        <v>1</v>
      </c>
      <c r="B67" s="32">
        <v>5</v>
      </c>
      <c r="C67" s="32">
        <v>10</v>
      </c>
      <c r="D67" s="32">
        <v>15</v>
      </c>
      <c r="E67" s="32">
        <v>20</v>
      </c>
      <c r="F67" s="32">
        <v>25</v>
      </c>
      <c r="G67" s="32">
        <v>30</v>
      </c>
      <c r="H67" s="32">
        <v>35</v>
      </c>
      <c r="I67" s="32">
        <v>40</v>
      </c>
      <c r="J67" s="32">
        <v>45</v>
      </c>
      <c r="K67" s="32">
        <v>50</v>
      </c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6" ht="21" customHeight="1" x14ac:dyDescent="0.2">
      <c r="A68" s="33" t="s">
        <v>39</v>
      </c>
      <c r="B68" s="34">
        <v>8.3716021870000006</v>
      </c>
      <c r="C68" s="34">
        <v>16.213684744000002</v>
      </c>
      <c r="D68" s="34">
        <v>23.526247671</v>
      </c>
      <c r="E68" s="34">
        <v>30.309290967999999</v>
      </c>
      <c r="F68" s="34">
        <v>36.562814635000002</v>
      </c>
      <c r="G68" s="34">
        <v>42.286818671999995</v>
      </c>
      <c r="H68" s="34">
        <v>47.481303079</v>
      </c>
      <c r="I68" s="34">
        <v>52.146267856000001</v>
      </c>
      <c r="J68" s="34">
        <v>56.281713003</v>
      </c>
      <c r="K68" s="34">
        <v>59.887638519999996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35"/>
    </row>
    <row r="69" spans="1:26" ht="21" customHeight="1" x14ac:dyDescent="0.2">
      <c r="A69" s="36" t="s">
        <v>35</v>
      </c>
      <c r="B69" s="37"/>
      <c r="C69" s="37"/>
      <c r="D69" s="37">
        <v>0.92978342546277815</v>
      </c>
      <c r="E69" s="37">
        <v>0.67316231423171657</v>
      </c>
      <c r="F69" s="37"/>
      <c r="G69" s="37">
        <v>0.84700806988443778</v>
      </c>
      <c r="H69" s="37"/>
      <c r="I69" s="37">
        <v>0.4073915833444739</v>
      </c>
      <c r="J69" s="37"/>
      <c r="K69" s="37">
        <v>0.48151201296048146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38"/>
    </row>
    <row r="70" spans="1:26" s="41" customFormat="1" ht="21" customHeight="1" x14ac:dyDescent="0.2">
      <c r="A70" s="39" t="s">
        <v>46</v>
      </c>
      <c r="B70" s="40"/>
      <c r="C70" s="40"/>
      <c r="D70" s="40">
        <v>12.5</v>
      </c>
      <c r="E70" s="40">
        <v>20</v>
      </c>
      <c r="F70" s="40"/>
      <c r="G70" s="40">
        <v>20</v>
      </c>
      <c r="H70" s="40"/>
      <c r="I70" s="40">
        <v>20</v>
      </c>
      <c r="J70" s="40"/>
      <c r="K70" s="40">
        <v>20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1:26" ht="21" customHeight="1" x14ac:dyDescent="0.2">
      <c r="A71" s="36" t="s">
        <v>36</v>
      </c>
      <c r="B71" s="37"/>
      <c r="C71" s="37"/>
      <c r="D71" s="37">
        <v>0.61985561697518543</v>
      </c>
      <c r="E71" s="37">
        <v>0.33658115711585829</v>
      </c>
      <c r="F71" s="37"/>
      <c r="G71" s="37">
        <v>0.21175201747110944</v>
      </c>
      <c r="H71" s="37"/>
      <c r="I71" s="37">
        <v>0.20369579167223695</v>
      </c>
      <c r="J71" s="37"/>
      <c r="K71" s="37">
        <v>0</v>
      </c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38"/>
    </row>
    <row r="72" spans="1:26" s="41" customFormat="1" ht="21" customHeight="1" x14ac:dyDescent="0.2">
      <c r="A72" s="39" t="s">
        <v>46</v>
      </c>
      <c r="B72" s="40"/>
      <c r="C72" s="40"/>
      <c r="D72" s="40">
        <v>12.5</v>
      </c>
      <c r="E72" s="40">
        <v>12.5</v>
      </c>
      <c r="F72" s="40"/>
      <c r="G72" s="40">
        <v>12.5</v>
      </c>
      <c r="H72" s="40"/>
      <c r="I72" s="40">
        <v>12.5</v>
      </c>
      <c r="J72" s="40"/>
      <c r="K72" s="40">
        <v>12.5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1:26" ht="21" customHeight="1" x14ac:dyDescent="0.2">
      <c r="A73" s="36" t="s">
        <v>37</v>
      </c>
      <c r="B73" s="37"/>
      <c r="C73" s="37"/>
      <c r="D73" s="37"/>
      <c r="E73" s="37">
        <v>0.67316231423171657</v>
      </c>
      <c r="F73" s="37"/>
      <c r="G73" s="37">
        <v>0.84700806988443778</v>
      </c>
      <c r="H73" s="37"/>
      <c r="I73" s="37">
        <v>0.4073915833444739</v>
      </c>
      <c r="J73" s="37"/>
      <c r="K73" s="37">
        <v>0.48151201296048146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38"/>
    </row>
    <row r="74" spans="1:26" s="41" customFormat="1" ht="21" customHeight="1" x14ac:dyDescent="0.2">
      <c r="A74" s="39" t="s">
        <v>46</v>
      </c>
      <c r="B74" s="40"/>
      <c r="C74" s="40"/>
      <c r="D74" s="40"/>
      <c r="E74" s="40">
        <v>20</v>
      </c>
      <c r="F74" s="40"/>
      <c r="G74" s="40">
        <v>100</v>
      </c>
      <c r="H74" s="40"/>
      <c r="I74" s="40">
        <v>260</v>
      </c>
      <c r="J74" s="40"/>
      <c r="K74" s="40">
        <v>350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</row>
    <row r="75" spans="1:26" ht="21" customHeight="1" x14ac:dyDescent="0.2">
      <c r="A75" s="36" t="s">
        <v>38</v>
      </c>
      <c r="B75" s="37"/>
      <c r="C75" s="37"/>
      <c r="D75" s="37"/>
      <c r="E75" s="37"/>
      <c r="F75" s="37"/>
      <c r="G75" s="37">
        <v>0.21175201747110944</v>
      </c>
      <c r="H75" s="37"/>
      <c r="I75" s="37">
        <v>1.0184789583611846</v>
      </c>
      <c r="J75" s="37"/>
      <c r="K75" s="37">
        <v>3.8520961036838517</v>
      </c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38"/>
    </row>
    <row r="76" spans="1:26" s="41" customFormat="1" ht="21" customHeight="1" x14ac:dyDescent="0.2">
      <c r="A76" s="39" t="s">
        <v>46</v>
      </c>
      <c r="B76" s="40"/>
      <c r="C76" s="40"/>
      <c r="D76" s="40"/>
      <c r="E76" s="40"/>
      <c r="F76" s="40"/>
      <c r="G76" s="40">
        <v>150</v>
      </c>
      <c r="H76" s="40"/>
      <c r="I76" s="40">
        <v>350</v>
      </c>
      <c r="J76" s="40"/>
      <c r="K76" s="40">
        <v>700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</row>
    <row r="77" spans="1:26" s="41" customFormat="1" ht="21" customHeight="1" x14ac:dyDescent="0.2">
      <c r="A77" s="42" t="s">
        <v>47</v>
      </c>
      <c r="B77" s="39">
        <f>(B69*B70)+(B71*B72)+(B73*B74)+(B75*B76)</f>
        <v>0</v>
      </c>
      <c r="C77" s="39">
        <f t="shared" ref="C77" si="64">(C69*C70)+(C71*C72)+(C73*C74)+(C75*C76)</f>
        <v>0</v>
      </c>
      <c r="D77" s="39">
        <f t="shared" ref="D77" si="65">(D69*D70)+(D71*D72)+(D73*D74)+(D75*D76)</f>
        <v>19.370488030474544</v>
      </c>
      <c r="E77" s="39">
        <f t="shared" ref="E77" si="66">(E69*E70)+(E71*E72)+(E73*E74)+(E75*E76)</f>
        <v>31.133757033216895</v>
      </c>
      <c r="F77" s="39">
        <f t="shared" ref="F77" si="67">(F69*F70)+(F71*F72)+(F73*F74)+(F75*F76)</f>
        <v>0</v>
      </c>
      <c r="G77" s="39">
        <f t="shared" ref="G77" si="68">(G69*G70)+(G71*G72)+(G73*G74)+(G75*G76)</f>
        <v>136.05067122518781</v>
      </c>
      <c r="H77" s="39">
        <f t="shared" ref="H77" si="69">(H69*H70)+(H71*H72)+(H73*H74)+(H75*H76)</f>
        <v>0</v>
      </c>
      <c r="I77" s="39">
        <f t="shared" ref="I77" si="70">(I69*I70)+(I71*I72)+(I73*I74)+(I75*I76)</f>
        <v>473.08347615877028</v>
      </c>
      <c r="J77" s="39">
        <f t="shared" ref="J77" si="71">(J69*J70)+(J71*J72)+(J73*J74)+(J75*J76)</f>
        <v>0</v>
      </c>
      <c r="K77" s="39">
        <f t="shared" ref="K77" si="72">(K69*K70)+(K71*K72)+(K73*K74)+(K75*K76)</f>
        <v>2874.6267173740744</v>
      </c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6" s="41" customFormat="1" ht="21" customHeight="1" x14ac:dyDescent="0.2">
      <c r="A78" s="43" t="s">
        <v>48</v>
      </c>
      <c r="B78" s="44">
        <f>B77/(1.045^B67)</f>
        <v>0</v>
      </c>
      <c r="C78" s="44">
        <f t="shared" ref="C78" si="73">C77/(1.045^C67)</f>
        <v>0</v>
      </c>
      <c r="D78" s="44">
        <f t="shared" ref="D78" si="74">D77/(1.045^D67)</f>
        <v>10.009127142979095</v>
      </c>
      <c r="E78" s="44">
        <f t="shared" ref="E78" si="75">E77/(1.045^E67)</f>
        <v>12.9093900489781</v>
      </c>
      <c r="F78" s="44">
        <f t="shared" ref="F78" si="76">F77/(1.045^F67)</f>
        <v>0</v>
      </c>
      <c r="G78" s="44">
        <f t="shared" ref="G78" si="77">G77/(1.045^G67)</f>
        <v>36.325531326863313</v>
      </c>
      <c r="H78" s="44">
        <f t="shared" ref="H78" si="78">H77/(1.045^H67)</f>
        <v>0</v>
      </c>
      <c r="I78" s="44">
        <f t="shared" ref="I78" si="79">I77/(1.045^I67)</f>
        <v>81.336627561894105</v>
      </c>
      <c r="J78" s="44">
        <f t="shared" ref="J78" si="80">J77/(1.045^J67)</f>
        <v>0</v>
      </c>
      <c r="K78" s="44">
        <f t="shared" ref="K78" si="81">K77/(1.045^K67)</f>
        <v>318.24891766239546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6" s="41" customFormat="1" ht="21" customHeight="1" x14ac:dyDescent="0.2">
      <c r="A79" s="45" t="s">
        <v>49</v>
      </c>
      <c r="B79" s="43">
        <f>SUM(B78:K78)</f>
        <v>458.82959374311008</v>
      </c>
    </row>
    <row r="81" spans="1:30" ht="21" customHeight="1" x14ac:dyDescent="0.2">
      <c r="A81" s="30" t="s">
        <v>44</v>
      </c>
    </row>
    <row r="83" spans="1:30" ht="21" customHeight="1" x14ac:dyDescent="0.2">
      <c r="A83" s="31" t="s">
        <v>1</v>
      </c>
      <c r="B83" s="32">
        <v>5</v>
      </c>
      <c r="C83" s="32">
        <v>10</v>
      </c>
      <c r="D83" s="32">
        <v>15</v>
      </c>
      <c r="E83" s="32">
        <v>20</v>
      </c>
      <c r="F83" s="32">
        <v>25</v>
      </c>
      <c r="G83" s="32">
        <v>30</v>
      </c>
      <c r="H83" s="32">
        <v>35</v>
      </c>
      <c r="I83" s="32">
        <v>40</v>
      </c>
      <c r="J83" s="32">
        <v>45</v>
      </c>
      <c r="K83" s="32">
        <v>50</v>
      </c>
      <c r="L83" s="32">
        <v>55</v>
      </c>
      <c r="M83" s="32">
        <v>60</v>
      </c>
      <c r="N83" s="32">
        <v>65</v>
      </c>
      <c r="O83" s="32">
        <v>70</v>
      </c>
      <c r="P83" s="32">
        <v>75</v>
      </c>
      <c r="Q83" s="32">
        <v>80</v>
      </c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</row>
    <row r="84" spans="1:30" ht="21" customHeight="1" x14ac:dyDescent="0.2">
      <c r="A84" s="33" t="s">
        <v>39</v>
      </c>
      <c r="B84" s="34">
        <v>2.8713939057924303</v>
      </c>
      <c r="C84" s="34">
        <v>5.8782286681560629</v>
      </c>
      <c r="D84" s="34">
        <v>9.0267113298714818</v>
      </c>
      <c r="E84" s="34">
        <v>12.319229215085068</v>
      </c>
      <c r="F84" s="34">
        <v>15.75434992930899</v>
      </c>
      <c r="G84" s="34">
        <v>19.326821359421217</v>
      </c>
      <c r="H84" s="34">
        <v>23.02757167366552</v>
      </c>
      <c r="I84" s="34">
        <v>26.843709321651438</v>
      </c>
      <c r="J84" s="34">
        <v>30.758523034354333</v>
      </c>
      <c r="K84" s="34">
        <v>34.751481824115345</v>
      </c>
      <c r="L84" s="34">
        <v>38.798234984641425</v>
      </c>
      <c r="M84" s="34">
        <v>42.870612091005299</v>
      </c>
      <c r="N84" s="34">
        <v>46.936622999645493</v>
      </c>
      <c r="O84" s="34">
        <v>50.960457848366339</v>
      </c>
      <c r="P84" s="34">
        <v>54.902487056337954</v>
      </c>
      <c r="Q84" s="34">
        <v>58.719261324096237</v>
      </c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35"/>
    </row>
    <row r="85" spans="1:30" ht="21" customHeight="1" x14ac:dyDescent="0.2">
      <c r="A85" s="36" t="s">
        <v>35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38"/>
    </row>
    <row r="86" spans="1:30" s="41" customFormat="1" ht="21" customHeight="1" x14ac:dyDescent="0.2">
      <c r="A86" s="39" t="s">
        <v>46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</row>
    <row r="87" spans="1:30" ht="21" customHeight="1" x14ac:dyDescent="0.2">
      <c r="A87" s="36" t="s">
        <v>36</v>
      </c>
      <c r="B87" s="37"/>
      <c r="C87" s="37"/>
      <c r="D87" s="37"/>
      <c r="E87" s="37"/>
      <c r="F87" s="37">
        <v>28.532998532466987</v>
      </c>
      <c r="G87" s="37">
        <v>29.815960387048978</v>
      </c>
      <c r="H87" s="37">
        <v>34.652818703511088</v>
      </c>
      <c r="I87" s="37">
        <v>20.686926933803917</v>
      </c>
      <c r="J87" s="37">
        <v>22.500043873752759</v>
      </c>
      <c r="K87" s="37"/>
      <c r="L87" s="37"/>
      <c r="M87" s="37"/>
      <c r="N87" s="37"/>
      <c r="O87" s="37"/>
      <c r="P87" s="37"/>
      <c r="Q87" s="37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38"/>
    </row>
    <row r="88" spans="1:30" s="41" customFormat="1" ht="21" customHeight="1" x14ac:dyDescent="0.2">
      <c r="A88" s="39" t="s">
        <v>46</v>
      </c>
      <c r="B88" s="40"/>
      <c r="C88" s="40"/>
      <c r="D88" s="40"/>
      <c r="E88" s="40"/>
      <c r="F88" s="40">
        <v>12.5</v>
      </c>
      <c r="G88" s="40">
        <v>12.5</v>
      </c>
      <c r="H88" s="40">
        <v>20</v>
      </c>
      <c r="I88" s="40">
        <v>20</v>
      </c>
      <c r="J88" s="40">
        <v>20</v>
      </c>
      <c r="K88" s="40"/>
      <c r="L88" s="40"/>
      <c r="M88" s="40"/>
      <c r="N88" s="40"/>
      <c r="O88" s="40"/>
      <c r="P88" s="40"/>
      <c r="Q88" s="4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</row>
    <row r="89" spans="1:30" ht="21" customHeight="1" x14ac:dyDescent="0.2">
      <c r="A89" s="36" t="s">
        <v>37</v>
      </c>
      <c r="B89" s="37"/>
      <c r="C89" s="37"/>
      <c r="D89" s="37"/>
      <c r="E89" s="37"/>
      <c r="F89" s="37">
        <v>114.13199412986795</v>
      </c>
      <c r="G89" s="37">
        <v>119.26384154819591</v>
      </c>
      <c r="H89" s="37">
        <v>138.61127481404435</v>
      </c>
      <c r="I89" s="37">
        <v>41.373853867607835</v>
      </c>
      <c r="J89" s="37"/>
      <c r="K89" s="37"/>
      <c r="L89" s="37"/>
      <c r="M89" s="37"/>
      <c r="N89" s="37"/>
      <c r="O89" s="37"/>
      <c r="P89" s="37"/>
      <c r="Q89" s="37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38"/>
    </row>
    <row r="90" spans="1:30" s="41" customFormat="1" ht="21" customHeight="1" x14ac:dyDescent="0.2">
      <c r="A90" s="39" t="s">
        <v>46</v>
      </c>
      <c r="B90" s="40"/>
      <c r="C90" s="40"/>
      <c r="D90" s="40"/>
      <c r="E90" s="40"/>
      <c r="F90" s="40">
        <v>20</v>
      </c>
      <c r="G90" s="40">
        <v>20</v>
      </c>
      <c r="H90" s="40">
        <v>30</v>
      </c>
      <c r="I90" s="40">
        <v>40</v>
      </c>
      <c r="J90" s="40"/>
      <c r="K90" s="40"/>
      <c r="L90" s="40"/>
      <c r="M90" s="40"/>
      <c r="N90" s="40"/>
      <c r="O90" s="40"/>
      <c r="P90" s="40"/>
      <c r="Q90" s="4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</row>
    <row r="91" spans="1:30" ht="21" customHeight="1" x14ac:dyDescent="0.2">
      <c r="A91" s="36" t="s">
        <v>38</v>
      </c>
      <c r="B91" s="37"/>
      <c r="C91" s="37"/>
      <c r="D91" s="37"/>
      <c r="E91" s="37"/>
      <c r="F91" s="37"/>
      <c r="G91" s="37"/>
      <c r="H91" s="37"/>
      <c r="I91" s="37">
        <v>144.80848853662738</v>
      </c>
      <c r="J91" s="37">
        <v>157.50030711626928</v>
      </c>
      <c r="K91" s="37"/>
      <c r="L91" s="37">
        <v>192.03938675364282</v>
      </c>
      <c r="M91" s="37">
        <v>185.80887102488646</v>
      </c>
      <c r="N91" s="37">
        <v>174.5314748111947</v>
      </c>
      <c r="O91" s="37">
        <v>171.76248864950782</v>
      </c>
      <c r="P91" s="37">
        <v>161.04134596211031</v>
      </c>
      <c r="Q91" s="37">
        <v>1323.6295201018054</v>
      </c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38"/>
    </row>
    <row r="92" spans="1:30" s="41" customFormat="1" ht="21" customHeight="1" x14ac:dyDescent="0.2">
      <c r="A92" s="39" t="s">
        <v>46</v>
      </c>
      <c r="B92" s="40"/>
      <c r="C92" s="40"/>
      <c r="D92" s="40"/>
      <c r="E92" s="40"/>
      <c r="F92" s="40"/>
      <c r="G92" s="40"/>
      <c r="H92" s="40"/>
      <c r="I92" s="40">
        <v>45</v>
      </c>
      <c r="J92" s="40">
        <v>45</v>
      </c>
      <c r="K92" s="40"/>
      <c r="L92" s="40">
        <v>50</v>
      </c>
      <c r="M92" s="40">
        <v>50</v>
      </c>
      <c r="N92" s="40">
        <v>60</v>
      </c>
      <c r="O92" s="40">
        <v>60</v>
      </c>
      <c r="P92" s="40">
        <v>60</v>
      </c>
      <c r="Q92" s="40">
        <v>60</v>
      </c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</row>
    <row r="93" spans="1:30" s="41" customFormat="1" ht="21" customHeight="1" x14ac:dyDescent="0.2">
      <c r="A93" s="42" t="s">
        <v>47</v>
      </c>
      <c r="B93" s="39">
        <f>(B85*B86)+(B87*B88)+(B89*B90)+(B91*B92)</f>
        <v>0</v>
      </c>
      <c r="C93" s="39">
        <f t="shared" ref="C93" si="82">(C85*C86)+(C87*C88)+(C89*C90)+(C91*C92)</f>
        <v>0</v>
      </c>
      <c r="D93" s="39">
        <f t="shared" ref="D93" si="83">(D85*D86)+(D87*D88)+(D89*D90)+(D91*D92)</f>
        <v>0</v>
      </c>
      <c r="E93" s="39">
        <f t="shared" ref="E93" si="84">(E85*E86)+(E87*E88)+(E89*E90)+(E91*E92)</f>
        <v>0</v>
      </c>
      <c r="F93" s="39">
        <f t="shared" ref="F93" si="85">(F85*F86)+(F87*F88)+(F89*F90)+(F91*F92)</f>
        <v>2639.3023642531962</v>
      </c>
      <c r="G93" s="39">
        <f t="shared" ref="G93" si="86">(G85*G86)+(G87*G88)+(G89*G90)+(G91*G92)</f>
        <v>2757.9763358020305</v>
      </c>
      <c r="H93" s="39">
        <f t="shared" ref="H93" si="87">(H85*H86)+(H87*H88)+(H89*H90)+(H91*H92)</f>
        <v>4851.3946184915521</v>
      </c>
      <c r="I93" s="39">
        <f t="shared" ref="I93" si="88">(I85*I86)+(I87*I88)+(I89*I90)+(I91*I92)</f>
        <v>8585.0746775286243</v>
      </c>
      <c r="J93" s="39">
        <f t="shared" ref="J93" si="89">(J85*J86)+(J87*J88)+(J89*J90)+(J91*J92)</f>
        <v>7537.5146977071727</v>
      </c>
      <c r="K93" s="39">
        <f t="shared" ref="K93" si="90">(K85*K86)+(K87*K88)+(K89*K90)+(K91*K92)</f>
        <v>0</v>
      </c>
      <c r="L93" s="39">
        <f t="shared" ref="L93" si="91">(L85*L86)+(L87*L88)+(L89*L90)+(L91*L92)</f>
        <v>9601.9693376821415</v>
      </c>
      <c r="M93" s="39">
        <f t="shared" ref="M93" si="92">(M85*M86)+(M87*M88)+(M89*M90)+(M91*M92)</f>
        <v>9290.4435512443233</v>
      </c>
      <c r="N93" s="39">
        <f t="shared" ref="N93" si="93">(N85*N86)+(N87*N88)+(N89*N90)+(N91*N92)</f>
        <v>10471.888488671682</v>
      </c>
      <c r="O93" s="39">
        <f t="shared" ref="O93" si="94">(O85*O86)+(O87*O88)+(O89*O90)+(O91*O92)</f>
        <v>10305.749318970469</v>
      </c>
      <c r="P93" s="39">
        <f t="shared" ref="P93" si="95">(P85*P86)+(P87*P88)+(P89*P90)+(P91*P92)</f>
        <v>9662.4807577266183</v>
      </c>
      <c r="Q93" s="39">
        <f t="shared" ref="Q93" si="96">(Q85*Q86)+(Q87*Q88)+(Q89*Q90)+(Q91*Q92)</f>
        <v>79417.771206108329</v>
      </c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</row>
    <row r="94" spans="1:30" s="41" customFormat="1" ht="21" customHeight="1" x14ac:dyDescent="0.2">
      <c r="A94" s="43" t="s">
        <v>48</v>
      </c>
      <c r="B94" s="44">
        <f>B93/(1.045^B83)</f>
        <v>0</v>
      </c>
      <c r="C94" s="44">
        <f t="shared" ref="C94" si="97">C93/(1.045^C83)</f>
        <v>0</v>
      </c>
      <c r="D94" s="44">
        <f t="shared" ref="D94" si="98">D93/(1.045^D83)</f>
        <v>0</v>
      </c>
      <c r="E94" s="44">
        <f t="shared" ref="E94" si="99">E93/(1.045^E83)</f>
        <v>0</v>
      </c>
      <c r="F94" s="44">
        <f t="shared" ref="F94" si="100">F93/(1.045^F83)</f>
        <v>878.17665047144044</v>
      </c>
      <c r="G94" s="44">
        <f t="shared" ref="G94" si="101">G93/(1.045^G83)</f>
        <v>736.3797244270894</v>
      </c>
      <c r="H94" s="44">
        <f t="shared" ref="H94" si="102">H93/(1.045^H83)</f>
        <v>1039.4328462240876</v>
      </c>
      <c r="I94" s="44">
        <f t="shared" ref="I94" si="103">I93/(1.045^I83)</f>
        <v>1476.0207380459124</v>
      </c>
      <c r="J94" s="44">
        <f t="shared" ref="J94" si="104">J93/(1.045^J83)</f>
        <v>1039.9084373222358</v>
      </c>
      <c r="K94" s="44">
        <f t="shared" ref="K94" si="105">K93/(1.045^K83)</f>
        <v>0</v>
      </c>
      <c r="L94" s="44">
        <f t="shared" ref="L94" si="106">L93/(1.045^L83)</f>
        <v>853.03006907456074</v>
      </c>
      <c r="M94" s="44">
        <f t="shared" ref="M94" si="107">M93/(1.045^M83)</f>
        <v>662.30650725640271</v>
      </c>
      <c r="N94" s="44">
        <f t="shared" ref="N94" si="108">N93/(1.045^N83)</f>
        <v>599.05421722754681</v>
      </c>
      <c r="O94" s="44">
        <f t="shared" ref="O94" si="109">O93/(1.045^O83)</f>
        <v>473.08507061234218</v>
      </c>
      <c r="P94" s="44">
        <f t="shared" ref="P94" si="110">P93/(1.045^P83)</f>
        <v>355.93185542975482</v>
      </c>
      <c r="Q94" s="44">
        <f t="shared" ref="Q94" si="111">Q93/(1.045^Q83)</f>
        <v>2347.5478812343285</v>
      </c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</row>
    <row r="95" spans="1:30" s="41" customFormat="1" ht="21" customHeight="1" x14ac:dyDescent="0.2">
      <c r="A95" s="45" t="s">
        <v>49</v>
      </c>
      <c r="B95" s="43">
        <f>SUM(B94:Q94)</f>
        <v>10460.873997325702</v>
      </c>
    </row>
    <row r="97" spans="1:31" ht="21" customHeight="1" x14ac:dyDescent="0.2">
      <c r="A97" s="30" t="s">
        <v>45</v>
      </c>
    </row>
    <row r="99" spans="1:31" ht="21" customHeight="1" x14ac:dyDescent="0.2">
      <c r="A99" s="31" t="s">
        <v>1</v>
      </c>
      <c r="B99" s="32">
        <v>5</v>
      </c>
      <c r="C99" s="32">
        <v>10</v>
      </c>
      <c r="D99" s="32">
        <v>15</v>
      </c>
      <c r="E99" s="32">
        <v>20</v>
      </c>
      <c r="F99" s="32">
        <v>25</v>
      </c>
      <c r="G99" s="32">
        <v>30</v>
      </c>
      <c r="H99" s="32">
        <v>35</v>
      </c>
      <c r="I99" s="32">
        <v>40</v>
      </c>
      <c r="J99" s="32">
        <v>45</v>
      </c>
      <c r="K99" s="32">
        <v>50</v>
      </c>
      <c r="L99" s="32">
        <v>55</v>
      </c>
      <c r="M99" s="32">
        <v>60</v>
      </c>
      <c r="N99" s="32">
        <v>65</v>
      </c>
      <c r="O99" s="32">
        <v>70</v>
      </c>
      <c r="P99" s="32">
        <v>75</v>
      </c>
      <c r="Q99" s="32">
        <v>80</v>
      </c>
      <c r="R99" s="32">
        <v>85</v>
      </c>
      <c r="S99" s="32">
        <v>90</v>
      </c>
      <c r="T99" s="32">
        <v>95</v>
      </c>
      <c r="U99" s="32">
        <v>100</v>
      </c>
      <c r="V99" s="47"/>
      <c r="W99" s="47"/>
      <c r="X99" s="47"/>
      <c r="Y99" s="47"/>
      <c r="Z99" s="47"/>
      <c r="AA99" s="47"/>
      <c r="AB99" s="47"/>
      <c r="AC99" s="47"/>
    </row>
    <row r="100" spans="1:31" ht="21" customHeight="1" x14ac:dyDescent="0.2">
      <c r="A100" s="33" t="s">
        <v>39</v>
      </c>
      <c r="B100" s="34">
        <v>0.75650224150000001</v>
      </c>
      <c r="C100" s="34">
        <v>2.3507075830000002</v>
      </c>
      <c r="D100" s="34">
        <v>4.6298243745000001</v>
      </c>
      <c r="E100" s="34">
        <v>7.4540839660000007</v>
      </c>
      <c r="F100" s="34">
        <v>10.696740707500002</v>
      </c>
      <c r="G100" s="34">
        <v>14.244071949</v>
      </c>
      <c r="H100" s="34">
        <v>17.9953780405</v>
      </c>
      <c r="I100" s="34">
        <v>21.862982332000001</v>
      </c>
      <c r="J100" s="34">
        <v>25.772231173500003</v>
      </c>
      <c r="K100" s="34">
        <v>29.661493915000001</v>
      </c>
      <c r="L100" s="34">
        <v>33.482162906500001</v>
      </c>
      <c r="M100" s="34">
        <v>37.198653497999999</v>
      </c>
      <c r="N100" s="34">
        <v>40.788404039500008</v>
      </c>
      <c r="O100" s="34">
        <v>44.241875881000006</v>
      </c>
      <c r="P100" s="34">
        <v>47.562553372500012</v>
      </c>
      <c r="Q100" s="34">
        <v>50.766943863999998</v>
      </c>
      <c r="R100" s="34">
        <v>53.884577705500007</v>
      </c>
      <c r="S100" s="34">
        <v>56.958008247000016</v>
      </c>
      <c r="T100" s="34">
        <v>60.042811838500015</v>
      </c>
      <c r="U100" s="34">
        <v>63.207587830000023</v>
      </c>
      <c r="V100" s="48"/>
      <c r="W100" s="48"/>
      <c r="X100" s="48"/>
      <c r="Y100" s="48"/>
      <c r="Z100" s="48"/>
      <c r="AA100" s="48"/>
      <c r="AB100" s="48"/>
      <c r="AC100" s="48"/>
      <c r="AD100" s="35"/>
    </row>
    <row r="101" spans="1:31" ht="21" customHeight="1" x14ac:dyDescent="0.2">
      <c r="A101" s="36" t="s">
        <v>35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49"/>
      <c r="W101" s="49"/>
      <c r="X101" s="49"/>
      <c r="Y101" s="49"/>
      <c r="Z101" s="49"/>
      <c r="AA101" s="49"/>
      <c r="AB101" s="49"/>
      <c r="AC101" s="49"/>
      <c r="AD101" s="38"/>
    </row>
    <row r="102" spans="1:31" s="41" customFormat="1" ht="21" customHeight="1" x14ac:dyDescent="0.2">
      <c r="A102" s="39" t="s">
        <v>46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50"/>
      <c r="W102" s="50"/>
      <c r="X102" s="50"/>
      <c r="Y102" s="50"/>
      <c r="Z102" s="50"/>
      <c r="AA102" s="50"/>
      <c r="AB102" s="50"/>
      <c r="AC102" s="50"/>
    </row>
    <row r="103" spans="1:31" ht="21" customHeight="1" x14ac:dyDescent="0.2">
      <c r="A103" s="36" t="s">
        <v>36</v>
      </c>
      <c r="B103" s="37"/>
      <c r="C103" s="37"/>
      <c r="D103" s="37"/>
      <c r="E103" s="37"/>
      <c r="F103" s="37"/>
      <c r="G103" s="37">
        <v>0.09</v>
      </c>
      <c r="H103" s="37"/>
      <c r="I103" s="37">
        <v>1.1290493313136416</v>
      </c>
      <c r="J103" s="37"/>
      <c r="K103" s="37">
        <v>0.8552519901029042</v>
      </c>
      <c r="L103" s="37"/>
      <c r="M103" s="37">
        <v>1.0676206597983289</v>
      </c>
      <c r="N103" s="37"/>
      <c r="O103" s="37">
        <v>0.47120005614520538</v>
      </c>
      <c r="P103" s="37"/>
      <c r="Q103" s="37">
        <v>0.56253654837801159</v>
      </c>
      <c r="R103" s="37"/>
      <c r="S103" s="37"/>
      <c r="T103" s="37"/>
      <c r="U103" s="37"/>
      <c r="V103" s="49"/>
      <c r="W103" s="49"/>
      <c r="X103" s="49"/>
      <c r="Y103" s="49"/>
      <c r="Z103" s="49"/>
      <c r="AA103" s="49"/>
      <c r="AB103" s="49"/>
      <c r="AC103" s="49"/>
      <c r="AD103" s="38"/>
    </row>
    <row r="104" spans="1:31" s="41" customFormat="1" ht="21" customHeight="1" x14ac:dyDescent="0.2">
      <c r="A104" s="39" t="s">
        <v>46</v>
      </c>
      <c r="B104" s="40"/>
      <c r="C104" s="40"/>
      <c r="D104" s="40"/>
      <c r="E104" s="40"/>
      <c r="F104" s="40"/>
      <c r="G104" s="40">
        <v>10</v>
      </c>
      <c r="H104" s="40"/>
      <c r="I104" s="40">
        <v>12.5</v>
      </c>
      <c r="J104" s="40"/>
      <c r="K104" s="40">
        <v>12.5</v>
      </c>
      <c r="L104" s="40"/>
      <c r="M104" s="40">
        <v>12.5</v>
      </c>
      <c r="N104" s="40"/>
      <c r="O104" s="40">
        <v>12.5</v>
      </c>
      <c r="P104" s="40"/>
      <c r="Q104" s="40">
        <v>12.5</v>
      </c>
      <c r="R104" s="40"/>
      <c r="S104" s="40"/>
      <c r="T104" s="40"/>
      <c r="U104" s="40"/>
      <c r="V104" s="50"/>
      <c r="W104" s="50"/>
      <c r="X104" s="50"/>
      <c r="Y104" s="50"/>
      <c r="Z104" s="50"/>
      <c r="AA104" s="50"/>
      <c r="AB104" s="50"/>
      <c r="AC104" s="50"/>
    </row>
    <row r="105" spans="1:31" ht="21" customHeight="1" x14ac:dyDescent="0.2">
      <c r="A105" s="36" t="s">
        <v>37</v>
      </c>
      <c r="B105" s="37"/>
      <c r="C105" s="37"/>
      <c r="D105" s="37"/>
      <c r="E105" s="37"/>
      <c r="F105" s="37"/>
      <c r="G105" s="37">
        <v>0.37</v>
      </c>
      <c r="H105" s="37"/>
      <c r="I105" s="37">
        <v>4.5161973252545664</v>
      </c>
      <c r="J105" s="37"/>
      <c r="K105" s="37">
        <v>3.4210079604116168</v>
      </c>
      <c r="L105" s="37"/>
      <c r="M105" s="37">
        <v>4.2704826391933155</v>
      </c>
      <c r="N105" s="37"/>
      <c r="O105" s="37">
        <v>0.94240011229041076</v>
      </c>
      <c r="P105" s="37"/>
      <c r="Q105" s="37">
        <v>1.1250730967560232</v>
      </c>
      <c r="R105" s="37"/>
      <c r="S105" s="37">
        <v>0.91269148220563356</v>
      </c>
      <c r="T105" s="37"/>
      <c r="U105" s="37">
        <v>7.1161806962356087</v>
      </c>
      <c r="V105" s="49"/>
      <c r="W105" s="49"/>
      <c r="X105" s="49"/>
      <c r="Y105" s="49"/>
      <c r="Z105" s="49"/>
      <c r="AA105" s="49"/>
      <c r="AB105" s="49"/>
      <c r="AC105" s="49"/>
      <c r="AD105" s="38"/>
    </row>
    <row r="106" spans="1:31" s="41" customFormat="1" ht="21" customHeight="1" x14ac:dyDescent="0.2">
      <c r="A106" s="39" t="s">
        <v>46</v>
      </c>
      <c r="B106" s="40"/>
      <c r="C106" s="40"/>
      <c r="D106" s="40"/>
      <c r="E106" s="40"/>
      <c r="F106" s="40"/>
      <c r="G106" s="40">
        <v>15</v>
      </c>
      <c r="H106" s="40"/>
      <c r="I106" s="40">
        <v>30</v>
      </c>
      <c r="J106" s="40"/>
      <c r="K106" s="40">
        <v>40</v>
      </c>
      <c r="L106" s="40"/>
      <c r="M106" s="40">
        <v>45</v>
      </c>
      <c r="N106" s="40"/>
      <c r="O106" s="40">
        <v>45</v>
      </c>
      <c r="P106" s="40"/>
      <c r="Q106" s="40">
        <v>50</v>
      </c>
      <c r="R106" s="40"/>
      <c r="S106" s="40">
        <v>55</v>
      </c>
      <c r="T106" s="40"/>
      <c r="U106" s="40">
        <v>55</v>
      </c>
      <c r="V106" s="50"/>
      <c r="W106" s="50"/>
      <c r="X106" s="50"/>
      <c r="Y106" s="50"/>
      <c r="Z106" s="50"/>
      <c r="AA106" s="50"/>
      <c r="AB106" s="50"/>
      <c r="AC106" s="50"/>
    </row>
    <row r="107" spans="1:31" ht="21" customHeight="1" x14ac:dyDescent="0.2">
      <c r="A107" s="36" t="s">
        <v>38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>
        <v>3.2984003930164372</v>
      </c>
      <c r="P107" s="37"/>
      <c r="Q107" s="37">
        <v>3.9377558386460807</v>
      </c>
      <c r="R107" s="37"/>
      <c r="S107" s="37">
        <v>3.6507659288225343</v>
      </c>
      <c r="T107" s="37"/>
      <c r="U107" s="37">
        <v>28.464722784942435</v>
      </c>
      <c r="V107" s="49"/>
      <c r="W107" s="49"/>
      <c r="X107" s="49"/>
      <c r="Y107" s="49"/>
      <c r="Z107" s="49"/>
      <c r="AA107" s="49"/>
      <c r="AB107" s="49"/>
      <c r="AC107" s="49"/>
      <c r="AD107" s="38"/>
    </row>
    <row r="108" spans="1:31" s="41" customFormat="1" ht="21" customHeight="1" x14ac:dyDescent="0.2">
      <c r="A108" s="39" t="s">
        <v>46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>
        <v>55</v>
      </c>
      <c r="P108" s="40"/>
      <c r="Q108" s="40">
        <v>60</v>
      </c>
      <c r="R108" s="40"/>
      <c r="S108" s="40">
        <v>65</v>
      </c>
      <c r="T108" s="40"/>
      <c r="U108" s="40">
        <v>65</v>
      </c>
      <c r="V108" s="50"/>
      <c r="W108" s="50"/>
      <c r="X108" s="50"/>
      <c r="Y108" s="50"/>
      <c r="Z108" s="50"/>
      <c r="AA108" s="50"/>
      <c r="AB108" s="50"/>
      <c r="AC108" s="50"/>
    </row>
    <row r="109" spans="1:31" s="41" customFormat="1" ht="21" customHeight="1" x14ac:dyDescent="0.2">
      <c r="A109" s="42" t="s">
        <v>47</v>
      </c>
      <c r="B109" s="39">
        <f>(B101*B102)+(B103*B104)+(B105*B106)+(B107*B108)</f>
        <v>0</v>
      </c>
      <c r="C109" s="39">
        <f t="shared" ref="C109" si="112">(C101*C102)+(C103*C104)+(C105*C106)+(C107*C108)</f>
        <v>0</v>
      </c>
      <c r="D109" s="39">
        <f t="shared" ref="D109" si="113">(D101*D102)+(D103*D104)+(D105*D106)+(D107*D108)</f>
        <v>0</v>
      </c>
      <c r="E109" s="39">
        <f t="shared" ref="E109" si="114">(E101*E102)+(E103*E104)+(E105*E106)+(E107*E108)</f>
        <v>0</v>
      </c>
      <c r="F109" s="39">
        <f t="shared" ref="F109" si="115">(F101*F102)+(F103*F104)+(F105*F106)+(F107*F108)</f>
        <v>0</v>
      </c>
      <c r="G109" s="39">
        <f t="shared" ref="G109" si="116">(G101*G102)+(G103*G104)+(G105*G106)+(G107*G108)</f>
        <v>6.4499999999999993</v>
      </c>
      <c r="H109" s="39">
        <f t="shared" ref="H109" si="117">(H101*H102)+(H103*H104)+(H105*H106)+(H107*H108)</f>
        <v>0</v>
      </c>
      <c r="I109" s="39">
        <f t="shared" ref="I109" si="118">(I101*I102)+(I103*I104)+(I105*I106)+(I107*I108)</f>
        <v>149.59903639905752</v>
      </c>
      <c r="J109" s="39">
        <f t="shared" ref="J109" si="119">(J101*J102)+(J103*J104)+(J105*J106)+(J107*J108)</f>
        <v>0</v>
      </c>
      <c r="K109" s="39">
        <f t="shared" ref="K109" si="120">(K101*K102)+(K103*K104)+(K105*K106)+(K107*K108)</f>
        <v>147.53096829275097</v>
      </c>
      <c r="L109" s="39">
        <f t="shared" ref="L109" si="121">(L101*L102)+(L103*L104)+(L105*L106)+(L107*L108)</f>
        <v>0</v>
      </c>
      <c r="M109" s="39">
        <f t="shared" ref="M109" si="122">(M101*M102)+(M103*M104)+(M105*M106)+(M107*M108)</f>
        <v>205.51697701117831</v>
      </c>
      <c r="N109" s="39">
        <f t="shared" ref="N109" si="123">(N101*N102)+(N103*N104)+(N105*N106)+(N107*N108)</f>
        <v>0</v>
      </c>
      <c r="O109" s="39">
        <f t="shared" ref="O109" si="124">(O101*O102)+(O103*O104)+(O105*O106)+(O107*O108)</f>
        <v>229.7100273707876</v>
      </c>
      <c r="P109" s="39">
        <f t="shared" ref="P109" si="125">(P101*P102)+(P103*P104)+(P105*P106)+(P107*P108)</f>
        <v>0</v>
      </c>
      <c r="Q109" s="39">
        <f t="shared" ref="Q109" si="126">(Q101*Q102)+(Q103*Q104)+(Q105*Q106)+(Q107*Q108)</f>
        <v>299.55071201129113</v>
      </c>
      <c r="R109" s="39">
        <f t="shared" ref="R109" si="127">(R101*R102)+(R103*R104)+(R105*R106)+(R107*R108)</f>
        <v>0</v>
      </c>
      <c r="S109" s="39">
        <f t="shared" ref="S109" si="128">(S101*S102)+(S103*S104)+(S105*S106)+(S107*S108)</f>
        <v>287.49781689477459</v>
      </c>
      <c r="T109" s="39">
        <f t="shared" ref="T109" si="129">(T101*T102)+(T103*T104)+(T105*T106)+(T107*T108)</f>
        <v>0</v>
      </c>
      <c r="U109" s="39">
        <f t="shared" ref="U109" si="130">(U101*U102)+(U103*U104)+(U105*U106)+(U107*U108)</f>
        <v>2241.5969193142168</v>
      </c>
      <c r="V109" s="50"/>
      <c r="W109" s="50"/>
      <c r="X109" s="50"/>
      <c r="Y109" s="50"/>
      <c r="Z109" s="50"/>
      <c r="AA109" s="50"/>
      <c r="AB109" s="50"/>
      <c r="AC109" s="50"/>
    </row>
    <row r="110" spans="1:31" s="41" customFormat="1" ht="21" customHeight="1" x14ac:dyDescent="0.2">
      <c r="A110" s="43" t="s">
        <v>48</v>
      </c>
      <c r="B110" s="44">
        <f>B109/(1.045^B99)</f>
        <v>0</v>
      </c>
      <c r="C110" s="44">
        <f t="shared" ref="C110" si="131">C109/(1.045^C99)</f>
        <v>0</v>
      </c>
      <c r="D110" s="44">
        <f t="shared" ref="D110" si="132">D109/(1.045^D99)</f>
        <v>0</v>
      </c>
      <c r="E110" s="44">
        <f t="shared" ref="E110" si="133">E109/(1.045^E99)</f>
        <v>0</v>
      </c>
      <c r="F110" s="44">
        <f t="shared" ref="F110" si="134">F109/(1.045^F99)</f>
        <v>0</v>
      </c>
      <c r="G110" s="44">
        <f t="shared" ref="G110" si="135">G109/(1.045^G99)</f>
        <v>1.7221501000201691</v>
      </c>
      <c r="H110" s="44">
        <f t="shared" ref="H110" si="136">H109/(1.045^H99)</f>
        <v>0</v>
      </c>
      <c r="I110" s="44">
        <f t="shared" ref="I110" si="137">I109/(1.045^I99)</f>
        <v>25.720368012018142</v>
      </c>
      <c r="J110" s="44">
        <f t="shared" ref="J110" si="138">J109/(1.045^J99)</f>
        <v>0</v>
      </c>
      <c r="K110" s="44">
        <f t="shared" ref="K110" si="139">K109/(1.045^K99)</f>
        <v>16.333101858784186</v>
      </c>
      <c r="L110" s="44">
        <f t="shared" ref="L110" si="140">L109/(1.045^L99)</f>
        <v>0</v>
      </c>
      <c r="M110" s="44">
        <f t="shared" ref="M110" si="141">M109/(1.045^M99)</f>
        <v>14.651101475982513</v>
      </c>
      <c r="N110" s="44">
        <f t="shared" ref="N110" si="142">N109/(1.045^N99)</f>
        <v>0</v>
      </c>
      <c r="O110" s="44">
        <f t="shared" ref="O110" si="143">O109/(1.045^O99)</f>
        <v>10.544830963337301</v>
      </c>
      <c r="P110" s="44">
        <f t="shared" ref="P110" si="144">P109/(1.045^P99)</f>
        <v>0</v>
      </c>
      <c r="Q110" s="44">
        <f t="shared" ref="Q110" si="145">Q109/(1.045^Q99)</f>
        <v>8.8545627587475586</v>
      </c>
      <c r="R110" s="44">
        <f t="shared" ref="R110" si="146">R109/(1.045^R99)</f>
        <v>0</v>
      </c>
      <c r="S110" s="44">
        <f t="shared" ref="S110" si="147">S109/(1.045^S99)</f>
        <v>5.4722812623875212</v>
      </c>
      <c r="T110" s="44">
        <f t="shared" ref="T110" si="148">T109/(1.045^T99)</f>
        <v>0</v>
      </c>
      <c r="U110" s="44">
        <f t="shared" ref="U110" si="149">U109/(1.045^U99)</f>
        <v>27.474416417696112</v>
      </c>
      <c r="V110" s="50"/>
      <c r="W110" s="50"/>
      <c r="X110" s="50"/>
      <c r="Y110" s="50"/>
      <c r="Z110" s="50"/>
      <c r="AA110" s="50"/>
      <c r="AB110" s="50"/>
      <c r="AC110" s="50"/>
    </row>
    <row r="111" spans="1:31" s="41" customFormat="1" ht="21" customHeight="1" x14ac:dyDescent="0.2">
      <c r="A111" s="45" t="s">
        <v>49</v>
      </c>
      <c r="B111" s="43">
        <f>SUM(B110:U110)</f>
        <v>110.7728128489735</v>
      </c>
    </row>
    <row r="112" spans="1:31" ht="21" customHeight="1" x14ac:dyDescent="0.2">
      <c r="AE112" s="46"/>
    </row>
    <row r="113" spans="1:31" ht="21" customHeight="1" x14ac:dyDescent="0.2">
      <c r="AE113" s="46"/>
    </row>
    <row r="114" spans="1:31" ht="21" customHeight="1" x14ac:dyDescent="0.2">
      <c r="A114" s="51" t="s">
        <v>51</v>
      </c>
      <c r="B114" s="45">
        <f>SUM(B15,B31,B47,B63,B79,B95,B111)</f>
        <v>18910.480740252027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VAN</vt:lpstr>
      <vt:lpstr>Détail recettes vente bois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2020-12-28T14:20:42Z</dcterms:created>
  <dcterms:modified xsi:type="dcterms:W3CDTF">2021-01-21T08:10:25Z</dcterms:modified>
</cp:coreProperties>
</file>