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73 - Savoie\Dossier labellisation\"/>
    </mc:Choice>
  </mc:AlternateContent>
  <bookViews>
    <workbookView xWindow="0" yWindow="0" windowWidth="17970" windowHeight="8280"/>
  </bookViews>
  <sheets>
    <sheet name="Quantification C" sheetId="2" r:id="rId1"/>
    <sheet name="Table de productio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2" i="2"/>
  <c r="L92" i="2" l="1"/>
  <c r="J100" i="2"/>
  <c r="I99" i="2"/>
  <c r="G96" i="2"/>
  <c r="G97" i="2"/>
  <c r="G98" i="2"/>
  <c r="G95" i="2"/>
  <c r="G99" i="2"/>
  <c r="G91" i="2"/>
  <c r="G92" i="2"/>
  <c r="G93" i="2"/>
  <c r="G90" i="2"/>
  <c r="W12" i="2" l="1"/>
  <c r="B73" i="2"/>
  <c r="J79" i="2"/>
  <c r="J80" i="2"/>
  <c r="J81" i="2"/>
  <c r="J82" i="2"/>
  <c r="J83" i="2"/>
  <c r="J84" i="2"/>
  <c r="J85" i="2"/>
  <c r="J86" i="2"/>
  <c r="J87" i="2"/>
  <c r="J88" i="2"/>
  <c r="J89" i="2"/>
  <c r="I78" i="2"/>
  <c r="I79" i="2"/>
  <c r="I80" i="2"/>
  <c r="I81" i="2"/>
  <c r="I82" i="2"/>
  <c r="I83" i="2"/>
  <c r="I84" i="2"/>
  <c r="I85" i="2"/>
  <c r="I86" i="2"/>
  <c r="I87" i="2"/>
  <c r="I88" i="2"/>
  <c r="I89" i="2"/>
  <c r="H79" i="2"/>
  <c r="H80" i="2"/>
  <c r="H81" i="2"/>
  <c r="H82" i="2"/>
  <c r="H83" i="2"/>
  <c r="H84" i="2"/>
  <c r="H85" i="2"/>
  <c r="H86" i="2"/>
  <c r="H87" i="2"/>
  <c r="H88" i="2"/>
  <c r="H89" i="2"/>
  <c r="H98" i="2"/>
  <c r="H99" i="2"/>
  <c r="J99" i="2" s="1"/>
  <c r="G85" i="2"/>
  <c r="G86" i="2"/>
  <c r="G87" i="2"/>
  <c r="G84" i="2"/>
  <c r="G80" i="2"/>
  <c r="G81" i="2"/>
  <c r="G82" i="2"/>
  <c r="G79" i="2"/>
  <c r="G89" i="2"/>
  <c r="L82" i="2"/>
  <c r="K73" i="2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G88" i="2"/>
  <c r="G78" i="2"/>
  <c r="L72" i="2"/>
  <c r="F77" i="2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90" i="2" s="1"/>
  <c r="F91" i="2" s="1"/>
  <c r="F92" i="2" s="1"/>
  <c r="F93" i="2" s="1"/>
  <c r="F94" i="2" s="1"/>
  <c r="F95" i="2" s="1"/>
  <c r="F96" i="2" s="1"/>
  <c r="F97" i="2" s="1"/>
  <c r="F98" i="2" s="1"/>
  <c r="G77" i="2"/>
  <c r="G66" i="2"/>
  <c r="G55" i="2"/>
  <c r="G44" i="2"/>
  <c r="G33" i="2"/>
  <c r="L62" i="2"/>
  <c r="L52" i="2"/>
  <c r="L42" i="2"/>
  <c r="L32" i="2"/>
  <c r="I98" i="2" l="1"/>
  <c r="J98" i="2" s="1"/>
  <c r="H94" i="2"/>
  <c r="D73" i="2"/>
  <c r="E73" i="2" s="1"/>
  <c r="B74" i="2"/>
  <c r="G67" i="2"/>
  <c r="I94" i="2" l="1"/>
  <c r="J94" i="2" s="1"/>
  <c r="B75" i="2"/>
  <c r="H3" i="2"/>
  <c r="H4" i="2"/>
  <c r="H5" i="2"/>
  <c r="H6" i="2"/>
  <c r="H7" i="2"/>
  <c r="H22" i="2"/>
  <c r="H28" i="2"/>
  <c r="H33" i="2"/>
  <c r="H39" i="2"/>
  <c r="H44" i="2"/>
  <c r="H50" i="2"/>
  <c r="H55" i="2"/>
  <c r="H61" i="2"/>
  <c r="H66" i="2"/>
  <c r="H67" i="2"/>
  <c r="H72" i="2"/>
  <c r="H77" i="2"/>
  <c r="H78" i="2"/>
  <c r="J78" i="2" s="1"/>
  <c r="H2" i="2"/>
  <c r="G11" i="2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F13" i="2"/>
  <c r="F14" i="2" s="1"/>
  <c r="F15" i="2" s="1"/>
  <c r="F16" i="2" s="1"/>
  <c r="F17" i="2" s="1"/>
  <c r="F18" i="2" s="1"/>
  <c r="F19" i="2" s="1"/>
  <c r="F20" i="2" s="1"/>
  <c r="F21" i="2" s="1"/>
  <c r="F22" i="2" s="1"/>
  <c r="G45" i="2"/>
  <c r="H45" i="2" s="1"/>
  <c r="G56" i="2"/>
  <c r="H56" i="2" s="1"/>
  <c r="G34" i="2"/>
  <c r="H34" i="2" s="1"/>
  <c r="G23" i="2"/>
  <c r="H23" i="2" s="1"/>
  <c r="F4" i="2"/>
  <c r="F5" i="2"/>
  <c r="F6" i="2"/>
  <c r="F7" i="2" s="1"/>
  <c r="F8" i="2" s="1"/>
  <c r="F9" i="2" s="1"/>
  <c r="F10" i="2" s="1"/>
  <c r="F11" i="2" s="1"/>
  <c r="F12" i="2" s="1"/>
  <c r="H14" i="2" l="1"/>
  <c r="H13" i="2"/>
  <c r="H12" i="2"/>
  <c r="H11" i="2"/>
  <c r="H10" i="2"/>
  <c r="H15" i="2"/>
  <c r="H17" i="2"/>
  <c r="H9" i="2"/>
  <c r="H16" i="2"/>
  <c r="H8" i="2"/>
  <c r="B76" i="2"/>
  <c r="D74" i="2"/>
  <c r="E74" i="2" s="1"/>
  <c r="I77" i="2"/>
  <c r="J77" i="2" s="1"/>
  <c r="D75" i="2" l="1"/>
  <c r="E75" i="2" s="1"/>
  <c r="B77" i="2"/>
  <c r="D69" i="2"/>
  <c r="E69" i="2" s="1"/>
  <c r="D70" i="2"/>
  <c r="E70" i="2" s="1"/>
  <c r="D63" i="2"/>
  <c r="E63" i="2" s="1"/>
  <c r="D64" i="2"/>
  <c r="E64" i="2" s="1"/>
  <c r="D67" i="2"/>
  <c r="E67" i="2" s="1"/>
  <c r="D71" i="2"/>
  <c r="E71" i="2" s="1"/>
  <c r="D72" i="2"/>
  <c r="E72" i="2" s="1"/>
  <c r="B63" i="2"/>
  <c r="B64" i="2" s="1"/>
  <c r="B65" i="2" s="1"/>
  <c r="B66" i="2" s="1"/>
  <c r="B67" i="2" s="1"/>
  <c r="B68" i="2" s="1"/>
  <c r="B69" i="2" s="1"/>
  <c r="B70" i="2" s="1"/>
  <c r="B71" i="2" s="1"/>
  <c r="B72" i="2" s="1"/>
  <c r="D76" i="2" l="1"/>
  <c r="E76" i="2" s="1"/>
  <c r="B78" i="2"/>
  <c r="D68" i="2"/>
  <c r="E68" i="2" s="1"/>
  <c r="D66" i="2"/>
  <c r="E66" i="2" s="1"/>
  <c r="D65" i="2"/>
  <c r="E65" i="2" s="1"/>
  <c r="K63" i="2"/>
  <c r="K64" i="2" s="1"/>
  <c r="K65" i="2" s="1"/>
  <c r="K66" i="2" s="1"/>
  <c r="K67" i="2" s="1"/>
  <c r="K68" i="2" s="1"/>
  <c r="K69" i="2" s="1"/>
  <c r="K70" i="2" s="1"/>
  <c r="K71" i="2" s="1"/>
  <c r="K72" i="2" s="1"/>
  <c r="B79" i="2" l="1"/>
  <c r="D77" i="2"/>
  <c r="E77" i="2" s="1"/>
  <c r="H21" i="2"/>
  <c r="W14" i="2"/>
  <c r="R20" i="2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Q20" i="2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P20" i="2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K21" i="2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D8" i="2"/>
  <c r="E8" i="2" s="1"/>
  <c r="D9" i="2"/>
  <c r="E9" i="2" s="1"/>
  <c r="D12" i="2"/>
  <c r="E12" i="2" s="1"/>
  <c r="D17" i="2"/>
  <c r="D18" i="2"/>
  <c r="E18" i="2" s="1"/>
  <c r="D19" i="2"/>
  <c r="D20" i="2"/>
  <c r="E20" i="2" s="1"/>
  <c r="D24" i="2"/>
  <c r="E24" i="2" s="1"/>
  <c r="D26" i="2"/>
  <c r="D27" i="2"/>
  <c r="E27" i="2" s="1"/>
  <c r="D34" i="2"/>
  <c r="E34" i="2" s="1"/>
  <c r="D36" i="2"/>
  <c r="E36" i="2" s="1"/>
  <c r="D42" i="2"/>
  <c r="E42" i="2" s="1"/>
  <c r="D43" i="2"/>
  <c r="D44" i="2"/>
  <c r="D46" i="2"/>
  <c r="E46" i="2" s="1"/>
  <c r="D48" i="2"/>
  <c r="E48" i="2" s="1"/>
  <c r="D50" i="2"/>
  <c r="E50" i="2" s="1"/>
  <c r="D51" i="2"/>
  <c r="E51" i="2" s="1"/>
  <c r="D52" i="2"/>
  <c r="E52" i="2" s="1"/>
  <c r="D58" i="2"/>
  <c r="E58" i="2" s="1"/>
  <c r="D59" i="2"/>
  <c r="E2" i="2"/>
  <c r="E61" i="2"/>
  <c r="D5" i="2"/>
  <c r="E5" i="2" s="1"/>
  <c r="D6" i="2"/>
  <c r="E6" i="2" s="1"/>
  <c r="D7" i="2"/>
  <c r="E7" i="2" s="1"/>
  <c r="D13" i="2"/>
  <c r="E13" i="2" s="1"/>
  <c r="D14" i="2"/>
  <c r="E14" i="2" s="1"/>
  <c r="D15" i="2"/>
  <c r="E15" i="2" s="1"/>
  <c r="D16" i="2"/>
  <c r="E16" i="2" s="1"/>
  <c r="D21" i="2"/>
  <c r="E21" i="2" s="1"/>
  <c r="D23" i="2"/>
  <c r="E23" i="2" s="1"/>
  <c r="D25" i="2"/>
  <c r="E25" i="2" s="1"/>
  <c r="D29" i="2"/>
  <c r="E29" i="2" s="1"/>
  <c r="D31" i="2"/>
  <c r="E31" i="2" s="1"/>
  <c r="D32" i="2"/>
  <c r="E32" i="2" s="1"/>
  <c r="W6" i="2" s="1"/>
  <c r="D33" i="2"/>
  <c r="D37" i="2"/>
  <c r="E37" i="2" s="1"/>
  <c r="D39" i="2"/>
  <c r="E39" i="2" s="1"/>
  <c r="D40" i="2"/>
  <c r="E40" i="2" s="1"/>
  <c r="D41" i="2"/>
  <c r="D45" i="2"/>
  <c r="E45" i="2" s="1"/>
  <c r="D47" i="2"/>
  <c r="E47" i="2" s="1"/>
  <c r="D49" i="2"/>
  <c r="E49" i="2" s="1"/>
  <c r="D53" i="2"/>
  <c r="E53" i="2" s="1"/>
  <c r="D55" i="2"/>
  <c r="E55" i="2" s="1"/>
  <c r="D56" i="2"/>
  <c r="E56" i="2" s="1"/>
  <c r="D57" i="2"/>
  <c r="D60" i="2"/>
  <c r="E60" i="2" s="1"/>
  <c r="D61" i="2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3" i="2"/>
  <c r="B80" i="2" l="1"/>
  <c r="D78" i="2"/>
  <c r="E78" i="2" s="1"/>
  <c r="D4" i="2"/>
  <c r="E4" i="2" s="1"/>
  <c r="E57" i="2"/>
  <c r="E41" i="2"/>
  <c r="E33" i="2"/>
  <c r="D28" i="2"/>
  <c r="E28" i="2" s="1"/>
  <c r="E44" i="2"/>
  <c r="D3" i="2"/>
  <c r="E3" i="2" s="1"/>
  <c r="F24" i="2"/>
  <c r="H18" i="2"/>
  <c r="H19" i="2"/>
  <c r="H20" i="2"/>
  <c r="P32" i="2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D62" i="2"/>
  <c r="E62" i="2" s="1"/>
  <c r="D54" i="2"/>
  <c r="E54" i="2" s="1"/>
  <c r="D38" i="2"/>
  <c r="E38" i="2" s="1"/>
  <c r="D30" i="2"/>
  <c r="E30" i="2" s="1"/>
  <c r="E43" i="2"/>
  <c r="E19" i="2"/>
  <c r="E17" i="2"/>
  <c r="E59" i="2"/>
  <c r="D35" i="2"/>
  <c r="E35" i="2" s="1"/>
  <c r="D10" i="2"/>
  <c r="E10" i="2" s="1"/>
  <c r="E26" i="2"/>
  <c r="D11" i="2"/>
  <c r="E11" i="2" s="1"/>
  <c r="D22" i="2"/>
  <c r="E22" i="2" s="1"/>
  <c r="B81" i="2" l="1"/>
  <c r="D79" i="2"/>
  <c r="E79" i="2" s="1"/>
  <c r="F25" i="2"/>
  <c r="I55" i="2"/>
  <c r="J55" i="2" s="1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D80" i="2" l="1"/>
  <c r="E80" i="2" s="1"/>
  <c r="B82" i="2"/>
  <c r="F26" i="2"/>
  <c r="F3" i="2"/>
  <c r="B83" i="2" l="1"/>
  <c r="D81" i="2"/>
  <c r="E81" i="2"/>
  <c r="F27" i="2"/>
  <c r="I28" i="2"/>
  <c r="J28" i="2" s="1"/>
  <c r="D82" i="2" l="1"/>
  <c r="E82" i="2" s="1"/>
  <c r="B84" i="2"/>
  <c r="F28" i="2"/>
  <c r="G27" i="2"/>
  <c r="I72" i="2"/>
  <c r="J72" i="2" s="1"/>
  <c r="B85" i="2" l="1"/>
  <c r="D83" i="2"/>
  <c r="E83" i="2"/>
  <c r="H27" i="2"/>
  <c r="I27" i="2" s="1"/>
  <c r="J27" i="2" s="1"/>
  <c r="F29" i="2"/>
  <c r="G24" i="2"/>
  <c r="H24" i="2" s="1"/>
  <c r="G25" i="2"/>
  <c r="H25" i="2" s="1"/>
  <c r="G26" i="2"/>
  <c r="H26" i="2" s="1"/>
  <c r="R3" i="2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P3" i="2"/>
  <c r="P4" i="2" s="1"/>
  <c r="Q3" i="2"/>
  <c r="D84" i="2" l="1"/>
  <c r="E84" i="2" s="1"/>
  <c r="B86" i="2"/>
  <c r="F30" i="2"/>
  <c r="P5" i="2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B87" i="2" l="1"/>
  <c r="D85" i="2"/>
  <c r="E85" i="2"/>
  <c r="F31" i="2"/>
  <c r="S4" i="2"/>
  <c r="P6" i="2"/>
  <c r="S5" i="2"/>
  <c r="S2" i="2"/>
  <c r="I5" i="2"/>
  <c r="J5" i="2" s="1"/>
  <c r="I8" i="2"/>
  <c r="J8" i="2" s="1"/>
  <c r="I9" i="2"/>
  <c r="J9" i="2" s="1"/>
  <c r="I10" i="2"/>
  <c r="J10" i="2" s="1"/>
  <c r="I13" i="2"/>
  <c r="J13" i="2" s="1"/>
  <c r="I17" i="2"/>
  <c r="J17" i="2" s="1"/>
  <c r="D86" i="2" l="1"/>
  <c r="E86" i="2" s="1"/>
  <c r="B88" i="2"/>
  <c r="F32" i="2"/>
  <c r="P7" i="2"/>
  <c r="S6" i="2"/>
  <c r="I18" i="2"/>
  <c r="J18" i="2" s="1"/>
  <c r="I16" i="2"/>
  <c r="J16" i="2" s="1"/>
  <c r="I15" i="2"/>
  <c r="J15" i="2" s="1"/>
  <c r="I14" i="2"/>
  <c r="J14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B89" i="2" l="1"/>
  <c r="D87" i="2"/>
  <c r="E87" i="2" s="1"/>
  <c r="F33" i="2"/>
  <c r="P8" i="2"/>
  <c r="S7" i="2"/>
  <c r="I20" i="2"/>
  <c r="J20" i="2" s="1"/>
  <c r="I21" i="2"/>
  <c r="J21" i="2" s="1"/>
  <c r="D88" i="2" l="1"/>
  <c r="E88" i="2"/>
  <c r="B90" i="2"/>
  <c r="F35" i="2"/>
  <c r="G29" i="2"/>
  <c r="H29" i="2" s="1"/>
  <c r="G30" i="2"/>
  <c r="H30" i="2" s="1"/>
  <c r="G31" i="2"/>
  <c r="H31" i="2" s="1"/>
  <c r="G32" i="2"/>
  <c r="H32" i="2" s="1"/>
  <c r="I22" i="2"/>
  <c r="J22" i="2" s="1"/>
  <c r="I23" i="2"/>
  <c r="J23" i="2" s="1"/>
  <c r="I24" i="2"/>
  <c r="J24" i="2" s="1"/>
  <c r="I25" i="2"/>
  <c r="J25" i="2" s="1"/>
  <c r="P9" i="2"/>
  <c r="S8" i="2"/>
  <c r="I19" i="2"/>
  <c r="J19" i="2" s="1"/>
  <c r="I26" i="2"/>
  <c r="J26" i="2" s="1"/>
  <c r="B91" i="2" l="1"/>
  <c r="D89" i="2"/>
  <c r="E89" i="2" s="1"/>
  <c r="F36" i="2"/>
  <c r="I34" i="2"/>
  <c r="J34" i="2" s="1"/>
  <c r="I33" i="2"/>
  <c r="J33" i="2" s="1"/>
  <c r="P10" i="2"/>
  <c r="S9" i="2"/>
  <c r="D90" i="2" l="1"/>
  <c r="E90" i="2" s="1"/>
  <c r="B92" i="2"/>
  <c r="F37" i="2"/>
  <c r="P11" i="2"/>
  <c r="S10" i="2"/>
  <c r="D91" i="2" l="1"/>
  <c r="E91" i="2" s="1"/>
  <c r="F38" i="2"/>
  <c r="P12" i="2"/>
  <c r="S11" i="2"/>
  <c r="D92" i="2" l="1"/>
  <c r="E92" i="2" s="1"/>
  <c r="W4" i="2" s="1"/>
  <c r="F39" i="2"/>
  <c r="P13" i="2"/>
  <c r="S12" i="2"/>
  <c r="F40" i="2" l="1"/>
  <c r="G35" i="2"/>
  <c r="H35" i="2" s="1"/>
  <c r="G36" i="2"/>
  <c r="H36" i="2" s="1"/>
  <c r="G37" i="2"/>
  <c r="H37" i="2" s="1"/>
  <c r="G38" i="2"/>
  <c r="H38" i="2" s="1"/>
  <c r="I32" i="2"/>
  <c r="J32" i="2" s="1"/>
  <c r="I29" i="2"/>
  <c r="J29" i="2" s="1"/>
  <c r="I30" i="2"/>
  <c r="J30" i="2" s="1"/>
  <c r="I31" i="2"/>
  <c r="J31" i="2" s="1"/>
  <c r="P14" i="2"/>
  <c r="S13" i="2"/>
  <c r="F41" i="2" l="1"/>
  <c r="P15" i="2"/>
  <c r="S14" i="2"/>
  <c r="F42" i="2" l="1"/>
  <c r="P16" i="2"/>
  <c r="S15" i="2"/>
  <c r="F43" i="2" l="1"/>
  <c r="P17" i="2"/>
  <c r="S16" i="2"/>
  <c r="F44" i="2" l="1"/>
  <c r="P18" i="2"/>
  <c r="S17" i="2"/>
  <c r="F46" i="2" l="1"/>
  <c r="G40" i="2"/>
  <c r="H40" i="2" s="1"/>
  <c r="G41" i="2"/>
  <c r="H41" i="2" s="1"/>
  <c r="G42" i="2"/>
  <c r="H42" i="2" s="1"/>
  <c r="G43" i="2"/>
  <c r="H43" i="2" s="1"/>
  <c r="P19" i="2"/>
  <c r="S18" i="2"/>
  <c r="F47" i="2" l="1"/>
  <c r="S19" i="2"/>
  <c r="F48" i="2" l="1"/>
  <c r="S20" i="2"/>
  <c r="F49" i="2" l="1"/>
  <c r="S21" i="2"/>
  <c r="F50" i="2" l="1"/>
  <c r="I50" i="2"/>
  <c r="J50" i="2" s="1"/>
  <c r="S22" i="2"/>
  <c r="F51" i="2" l="1"/>
  <c r="G46" i="2"/>
  <c r="H46" i="2" s="1"/>
  <c r="G47" i="2"/>
  <c r="H47" i="2" s="1"/>
  <c r="G48" i="2"/>
  <c r="G49" i="2"/>
  <c r="S23" i="2"/>
  <c r="H48" i="2" l="1"/>
  <c r="I48" i="2" s="1"/>
  <c r="J48" i="2" s="1"/>
  <c r="H49" i="2"/>
  <c r="I49" i="2" s="1"/>
  <c r="J49" i="2" s="1"/>
  <c r="I47" i="2"/>
  <c r="J47" i="2" s="1"/>
  <c r="I46" i="2"/>
  <c r="J46" i="2" s="1"/>
  <c r="F52" i="2"/>
  <c r="I45" i="2"/>
  <c r="J45" i="2" s="1"/>
  <c r="S24" i="2"/>
  <c r="F53" i="2" l="1"/>
  <c r="I35" i="2"/>
  <c r="J35" i="2" s="1"/>
  <c r="I36" i="2"/>
  <c r="J36" i="2" s="1"/>
  <c r="I37" i="2"/>
  <c r="J37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S25" i="2"/>
  <c r="F54" i="2" l="1"/>
  <c r="I38" i="2"/>
  <c r="J38" i="2" s="1"/>
  <c r="S26" i="2"/>
  <c r="F55" i="2" l="1"/>
  <c r="S27" i="2"/>
  <c r="F57" i="2" l="1"/>
  <c r="G51" i="2"/>
  <c r="G52" i="2"/>
  <c r="G53" i="2"/>
  <c r="G54" i="2"/>
  <c r="S28" i="2"/>
  <c r="H54" i="2" l="1"/>
  <c r="I54" i="2" s="1"/>
  <c r="J54" i="2" s="1"/>
  <c r="H53" i="2"/>
  <c r="I53" i="2" s="1"/>
  <c r="J53" i="2" s="1"/>
  <c r="H52" i="2"/>
  <c r="I52" i="2" s="1"/>
  <c r="J52" i="2" s="1"/>
  <c r="H51" i="2"/>
  <c r="I51" i="2" s="1"/>
  <c r="J51" i="2" s="1"/>
  <c r="F58" i="2"/>
  <c r="I61" i="2"/>
  <c r="J61" i="2" s="1"/>
  <c r="S29" i="2"/>
  <c r="F59" i="2" l="1"/>
  <c r="S30" i="2"/>
  <c r="F60" i="2" l="1"/>
  <c r="S31" i="2"/>
  <c r="F61" i="2" l="1"/>
  <c r="I66" i="2"/>
  <c r="J66" i="2" s="1"/>
  <c r="S32" i="2"/>
  <c r="W15" i="2" s="1"/>
  <c r="F62" i="2" l="1"/>
  <c r="G57" i="2"/>
  <c r="G58" i="2"/>
  <c r="G59" i="2"/>
  <c r="G60" i="2"/>
  <c r="I67" i="2"/>
  <c r="J67" i="2" s="1"/>
  <c r="S33" i="2"/>
  <c r="H59" i="2" l="1"/>
  <c r="I59" i="2" s="1"/>
  <c r="J59" i="2" s="1"/>
  <c r="H60" i="2"/>
  <c r="I60" i="2" s="1"/>
  <c r="J60" i="2" s="1"/>
  <c r="H58" i="2"/>
  <c r="I58" i="2" s="1"/>
  <c r="J58" i="2" s="1"/>
  <c r="H57" i="2"/>
  <c r="I57" i="2" s="1"/>
  <c r="J57" i="2" s="1"/>
  <c r="F63" i="2"/>
  <c r="S34" i="2"/>
  <c r="F64" i="2" l="1"/>
  <c r="S35" i="2"/>
  <c r="F65" i="2" l="1"/>
  <c r="S36" i="2"/>
  <c r="F66" i="2" l="1"/>
  <c r="G65" i="2"/>
  <c r="S37" i="2"/>
  <c r="H65" i="2" l="1"/>
  <c r="I65" i="2" s="1"/>
  <c r="J65" i="2" s="1"/>
  <c r="F68" i="2"/>
  <c r="G62" i="2"/>
  <c r="G63" i="2"/>
  <c r="G64" i="2"/>
  <c r="S38" i="2"/>
  <c r="H64" i="2" l="1"/>
  <c r="I64" i="2" s="1"/>
  <c r="J64" i="2" s="1"/>
  <c r="H62" i="2"/>
  <c r="I62" i="2" s="1"/>
  <c r="J62" i="2" s="1"/>
  <c r="H63" i="2"/>
  <c r="I63" i="2" s="1"/>
  <c r="J63" i="2" s="1"/>
  <c r="F69" i="2"/>
  <c r="S39" i="2"/>
  <c r="F70" i="2" l="1"/>
  <c r="S40" i="2"/>
  <c r="F71" i="2" l="1"/>
  <c r="S41" i="2"/>
  <c r="F72" i="2" l="1"/>
  <c r="S42" i="2"/>
  <c r="F73" i="2" l="1"/>
  <c r="G68" i="2"/>
  <c r="H68" i="2" s="1"/>
  <c r="G69" i="2"/>
  <c r="G70" i="2"/>
  <c r="G71" i="2"/>
  <c r="S43" i="2"/>
  <c r="H70" i="2" l="1"/>
  <c r="I70" i="2" s="1"/>
  <c r="J70" i="2" s="1"/>
  <c r="H71" i="2"/>
  <c r="I71" i="2" s="1"/>
  <c r="J71" i="2" s="1"/>
  <c r="H69" i="2"/>
  <c r="I69" i="2" s="1"/>
  <c r="J69" i="2" s="1"/>
  <c r="F74" i="2"/>
  <c r="G73" i="2"/>
  <c r="S44" i="2"/>
  <c r="H73" i="2" l="1"/>
  <c r="I73" i="2" s="1"/>
  <c r="J73" i="2" s="1"/>
  <c r="F75" i="2"/>
  <c r="G74" i="2"/>
  <c r="S45" i="2"/>
  <c r="H74" i="2" l="1"/>
  <c r="I74" i="2" s="1"/>
  <c r="J74" i="2" s="1"/>
  <c r="F76" i="2"/>
  <c r="G76" i="2" s="1"/>
  <c r="H76" i="2" s="1"/>
  <c r="G75" i="2"/>
  <c r="S46" i="2"/>
  <c r="H75" i="2" l="1"/>
  <c r="I75" i="2" s="1"/>
  <c r="J75" i="2" s="1"/>
  <c r="S47" i="2"/>
  <c r="I76" i="2" l="1"/>
  <c r="J76" i="2" s="1"/>
  <c r="S48" i="2"/>
  <c r="S49" i="2" l="1"/>
  <c r="I56" i="2" l="1"/>
  <c r="J56" i="2" s="1"/>
  <c r="I68" i="2" l="1"/>
  <c r="J68" i="2" s="1"/>
  <c r="I90" i="2" l="1"/>
  <c r="H90" i="2"/>
  <c r="J90" i="2" s="1"/>
  <c r="H95" i="2"/>
  <c r="H96" i="2"/>
  <c r="H93" i="2"/>
  <c r="I93" i="2" s="1"/>
  <c r="H91" i="2"/>
  <c r="I91" i="2" s="1"/>
  <c r="H97" i="2"/>
  <c r="H92" i="2"/>
  <c r="I95" i="2" l="1"/>
  <c r="J95" i="2"/>
  <c r="I96" i="2"/>
  <c r="J96" i="2" s="1"/>
  <c r="I97" i="2"/>
  <c r="J97" i="2" s="1"/>
  <c r="I92" i="2"/>
  <c r="J92" i="2" s="1"/>
  <c r="J91" i="2"/>
  <c r="J93" i="2"/>
  <c r="W3" i="2" l="1"/>
  <c r="W5" i="2" s="1"/>
  <c r="W7" i="2" s="1"/>
  <c r="W11" i="2" s="1"/>
  <c r="W17" i="2" l="1"/>
</calcChain>
</file>

<file path=xl/sharedStrings.xml><?xml version="1.0" encoding="utf-8"?>
<sst xmlns="http://schemas.openxmlformats.org/spreadsheetml/2006/main" count="37" uniqueCount="32">
  <si>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</si>
  <si>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</si>
  <si>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</si>
  <si>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</si>
  <si>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</si>
  <si>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</si>
  <si>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</si>
  <si>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</si>
  <si>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</si>
  <si>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</si>
  <si>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</si>
  <si>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</si>
  <si>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</si>
  <si>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</si>
  <si>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</si>
  <si>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</si>
  <si>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</si>
  <si>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</si>
  <si>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</si>
  <si>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</si>
  <si>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</si>
  <si>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</si>
  <si>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</si>
  <si>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</si>
  <si>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Biomasse 
totale accrus (tCO₂/ha)</t>
  </si>
  <si>
    <t>REE</t>
  </si>
  <si>
    <r>
      <t>Biomasse totale chêne rouge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</si>
  <si>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Infradensité chêne rouge d'Amérique</t>
  </si>
  <si>
    <t>Stock moyen de long terme CHR</t>
  </si>
  <si>
    <t>Accrus feuillus</t>
  </si>
  <si>
    <t>Table de production</t>
  </si>
  <si>
    <t>p. 29 du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</si>
</sst>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Fill="1"/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chêne</a:t>
            </a:r>
            <a:r>
              <a:rPr lang="fr-FR" b="1" baseline="0"/>
              <a:t> rouge d'Amérique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chêne rouge
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C'!$F$2:$F$100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30</c:v>
                </c:pt>
                <c:pt idx="33">
                  <c:v>31</c:v>
                </c:pt>
                <c:pt idx="34">
                  <c:v>32</c:v>
                </c:pt>
                <c:pt idx="35">
                  <c:v>33</c:v>
                </c:pt>
                <c:pt idx="36">
                  <c:v>34</c:v>
                </c:pt>
                <c:pt idx="37">
                  <c:v>35</c:v>
                </c:pt>
                <c:pt idx="38">
                  <c:v>36</c:v>
                </c:pt>
                <c:pt idx="39">
                  <c:v>37</c:v>
                </c:pt>
                <c:pt idx="40">
                  <c:v>38</c:v>
                </c:pt>
                <c:pt idx="41">
                  <c:v>39</c:v>
                </c:pt>
                <c:pt idx="42">
                  <c:v>40</c:v>
                </c:pt>
                <c:pt idx="43">
                  <c:v>40</c:v>
                </c:pt>
                <c:pt idx="44">
                  <c:v>41</c:v>
                </c:pt>
                <c:pt idx="45">
                  <c:v>42</c:v>
                </c:pt>
                <c:pt idx="46">
                  <c:v>43</c:v>
                </c:pt>
                <c:pt idx="47">
                  <c:v>44</c:v>
                </c:pt>
                <c:pt idx="48">
                  <c:v>45</c:v>
                </c:pt>
                <c:pt idx="49">
                  <c:v>46</c:v>
                </c:pt>
                <c:pt idx="50">
                  <c:v>47</c:v>
                </c:pt>
                <c:pt idx="51">
                  <c:v>48</c:v>
                </c:pt>
                <c:pt idx="52">
                  <c:v>49</c:v>
                </c:pt>
                <c:pt idx="53">
                  <c:v>50</c:v>
                </c:pt>
                <c:pt idx="54">
                  <c:v>50</c:v>
                </c:pt>
                <c:pt idx="55">
                  <c:v>51</c:v>
                </c:pt>
                <c:pt idx="56">
                  <c:v>52</c:v>
                </c:pt>
                <c:pt idx="57">
                  <c:v>53</c:v>
                </c:pt>
                <c:pt idx="58">
                  <c:v>54</c:v>
                </c:pt>
                <c:pt idx="59">
                  <c:v>55</c:v>
                </c:pt>
                <c:pt idx="60">
                  <c:v>56</c:v>
                </c:pt>
                <c:pt idx="61">
                  <c:v>57</c:v>
                </c:pt>
                <c:pt idx="62">
                  <c:v>58</c:v>
                </c:pt>
                <c:pt idx="63">
                  <c:v>59</c:v>
                </c:pt>
                <c:pt idx="64">
                  <c:v>60</c:v>
                </c:pt>
                <c:pt idx="65">
                  <c:v>60</c:v>
                </c:pt>
                <c:pt idx="66">
                  <c:v>61</c:v>
                </c:pt>
                <c:pt idx="67">
                  <c:v>62</c:v>
                </c:pt>
                <c:pt idx="68">
                  <c:v>63</c:v>
                </c:pt>
                <c:pt idx="69">
                  <c:v>64</c:v>
                </c:pt>
                <c:pt idx="70">
                  <c:v>65</c:v>
                </c:pt>
                <c:pt idx="71">
                  <c:v>66</c:v>
                </c:pt>
                <c:pt idx="72">
                  <c:v>67</c:v>
                </c:pt>
                <c:pt idx="73">
                  <c:v>68</c:v>
                </c:pt>
                <c:pt idx="74">
                  <c:v>69</c:v>
                </c:pt>
                <c:pt idx="75">
                  <c:v>70</c:v>
                </c:pt>
                <c:pt idx="76">
                  <c:v>70</c:v>
                </c:pt>
                <c:pt idx="77">
                  <c:v>71</c:v>
                </c:pt>
                <c:pt idx="78">
                  <c:v>72</c:v>
                </c:pt>
                <c:pt idx="79">
                  <c:v>73</c:v>
                </c:pt>
                <c:pt idx="80">
                  <c:v>74</c:v>
                </c:pt>
                <c:pt idx="81">
                  <c:v>75</c:v>
                </c:pt>
                <c:pt idx="82">
                  <c:v>76</c:v>
                </c:pt>
                <c:pt idx="83">
                  <c:v>77</c:v>
                </c:pt>
                <c:pt idx="84">
                  <c:v>78</c:v>
                </c:pt>
                <c:pt idx="85">
                  <c:v>79</c:v>
                </c:pt>
                <c:pt idx="86">
                  <c:v>80</c:v>
                </c:pt>
                <c:pt idx="87">
                  <c:v>80</c:v>
                </c:pt>
                <c:pt idx="88">
                  <c:v>81</c:v>
                </c:pt>
                <c:pt idx="89">
                  <c:v>82</c:v>
                </c:pt>
                <c:pt idx="90">
                  <c:v>83</c:v>
                </c:pt>
                <c:pt idx="91">
                  <c:v>84</c:v>
                </c:pt>
                <c:pt idx="92">
                  <c:v>85</c:v>
                </c:pt>
                <c:pt idx="93">
                  <c:v>86</c:v>
                </c:pt>
                <c:pt idx="94">
                  <c:v>87</c:v>
                </c:pt>
                <c:pt idx="95">
                  <c:v>88</c:v>
                </c:pt>
                <c:pt idx="96">
                  <c:v>89</c:v>
                </c:pt>
                <c:pt idx="97">
                  <c:v>90</c:v>
                </c:pt>
                <c:pt idx="98">
                  <c:v>90</c:v>
                </c:pt>
              </c:numCache>
            </c:numRef>
          </c:xVal>
          <c:yVal>
            <c:numRef>
              <c:f>'Quantification C'!$J$2:$J$100</c:f>
              <c:numCache>
                <c:formatCode>0.0</c:formatCode>
                <c:ptCount val="99"/>
                <c:pt idx="0" formatCode="General">
                  <c:v>0</c:v>
                </c:pt>
                <c:pt idx="1">
                  <c:v>1.4561904473698064</c:v>
                </c:pt>
                <c:pt idx="2">
                  <c:v>2.837835241238285</c:v>
                </c:pt>
                <c:pt idx="3">
                  <c:v>4.1954055309835594</c:v>
                </c:pt>
                <c:pt idx="4">
                  <c:v>5.5381357362353691</c:v>
                </c:pt>
                <c:pt idx="5">
                  <c:v>8.1940194120089327</c:v>
                </c:pt>
                <c:pt idx="6">
                  <c:v>10.822523526947736</c:v>
                </c:pt>
                <c:pt idx="7">
                  <c:v>14.729870002440558</c:v>
                </c:pt>
                <c:pt idx="8">
                  <c:v>18.606143801910964</c:v>
                </c:pt>
                <c:pt idx="9">
                  <c:v>23.738652410648342</c:v>
                </c:pt>
                <c:pt idx="10">
                  <c:v>30.110501433229128</c:v>
                </c:pt>
                <c:pt idx="11">
                  <c:v>37.707704103648126</c:v>
                </c:pt>
                <c:pt idx="12">
                  <c:v>46.518829110176434</c:v>
                </c:pt>
                <c:pt idx="13">
                  <c:v>56.534469812591603</c:v>
                </c:pt>
                <c:pt idx="14">
                  <c:v>67.746775543378092</c:v>
                </c:pt>
                <c:pt idx="15">
                  <c:v>80.149089629029859</c:v>
                </c:pt>
                <c:pt idx="16">
                  <c:v>93.73568124143442</c:v>
                </c:pt>
                <c:pt idx="17">
                  <c:v>108.50154828599894</c:v>
                </c:pt>
                <c:pt idx="18">
                  <c:v>124.4422715561264</c:v>
                </c:pt>
                <c:pt idx="19">
                  <c:v>141.55390545051856</c:v>
                </c:pt>
                <c:pt idx="20">
                  <c:v>164.69865875343797</c:v>
                </c:pt>
                <c:pt idx="21">
                  <c:v>103.58548385887735</c:v>
                </c:pt>
                <c:pt idx="22">
                  <c:v>118.56264220065115</c:v>
                </c:pt>
                <c:pt idx="23">
                  <c:v>133.49360966107017</c:v>
                </c:pt>
                <c:pt idx="24">
                  <c:v>148.3842872489017</c:v>
                </c:pt>
                <c:pt idx="25">
                  <c:v>163.23929145718512</c:v>
                </c:pt>
                <c:pt idx="26">
                  <c:v>178.06232809976677</c:v>
                </c:pt>
                <c:pt idx="27">
                  <c:v>191.88716325682432</c:v>
                </c:pt>
                <c:pt idx="28">
                  <c:v>205.68881936591791</c:v>
                </c:pt>
                <c:pt idx="29">
                  <c:v>219.46907146419289</c:v>
                </c:pt>
                <c:pt idx="30">
                  <c:v>233.22945328448384</c:v>
                </c:pt>
                <c:pt idx="31">
                  <c:v>246.97130266928062</c:v>
                </c:pt>
                <c:pt idx="32">
                  <c:v>157.39870247339439</c:v>
                </c:pt>
                <c:pt idx="33">
                  <c:v>170.290095450156</c:v>
                </c:pt>
                <c:pt idx="34">
                  <c:v>183.15850920939508</c:v>
                </c:pt>
                <c:pt idx="35">
                  <c:v>196.00578669781399</c:v>
                </c:pt>
                <c:pt idx="36">
                  <c:v>208.83350925764057</c:v>
                </c:pt>
                <c:pt idx="37">
                  <c:v>221.64304790198966</c:v>
                </c:pt>
                <c:pt idx="38">
                  <c:v>233.22945328448384</c:v>
                </c:pt>
                <c:pt idx="39">
                  <c:v>244.80271930729043</c:v>
                </c:pt>
                <c:pt idx="40">
                  <c:v>256.36355503466285</c:v>
                </c:pt>
                <c:pt idx="41">
                  <c:v>267.91260031295735</c:v>
                </c:pt>
                <c:pt idx="42">
                  <c:v>279.45043528446791</c:v>
                </c:pt>
                <c:pt idx="43">
                  <c:v>196.24799558904303</c:v>
                </c:pt>
                <c:pt idx="44">
                  <c:v>206.65653383084091</c:v>
                </c:pt>
                <c:pt idx="45">
                  <c:v>217.05296130340983</c:v>
                </c:pt>
                <c:pt idx="46">
                  <c:v>227.43794033454233</c:v>
                </c:pt>
                <c:pt idx="47">
                  <c:v>237.81206776870781</c:v>
                </c:pt>
                <c:pt idx="48">
                  <c:v>248.17588407773692</c:v>
                </c:pt>
                <c:pt idx="49">
                  <c:v>257.56712028389472</c:v>
                </c:pt>
                <c:pt idx="50">
                  <c:v>266.95061568376815</c:v>
                </c:pt>
                <c:pt idx="51">
                  <c:v>276.32668096446321</c:v>
                </c:pt>
                <c:pt idx="52">
                  <c:v>285.69560398965808</c:v>
                </c:pt>
                <c:pt idx="53">
                  <c:v>295.05765218605109</c:v>
                </c:pt>
                <c:pt idx="54">
                  <c:v>224.05800348821427</c:v>
                </c:pt>
                <c:pt idx="55">
                  <c:v>232.26443167816851</c:v>
                </c:pt>
                <c:pt idx="56">
                  <c:v>240.46423768839668</c:v>
                </c:pt>
                <c:pt idx="57">
                  <c:v>248.65767943807654</c:v>
                </c:pt>
                <c:pt idx="58">
                  <c:v>256.84499644168301</c:v>
                </c:pt>
                <c:pt idx="59">
                  <c:v>265.02641168010274</c:v>
                </c:pt>
                <c:pt idx="60">
                  <c:v>272.24057270166469</c:v>
                </c:pt>
                <c:pt idx="61">
                  <c:v>279.45043528446791</c:v>
                </c:pt>
                <c:pt idx="62">
                  <c:v>286.65612610337257</c:v>
                </c:pt>
                <c:pt idx="63">
                  <c:v>293.85776493755031</c:v>
                </c:pt>
                <c:pt idx="64">
                  <c:v>301.05546520941624</c:v>
                </c:pt>
                <c:pt idx="65">
                  <c:v>244.56173871800979</c:v>
                </c:pt>
                <c:pt idx="66">
                  <c:v>250.82549703131761</c:v>
                </c:pt>
                <c:pt idx="67">
                  <c:v>257.08570948606098</c:v>
                </c:pt>
                <c:pt idx="68">
                  <c:v>263.34247473460624</c:v>
                </c:pt>
                <c:pt idx="69">
                  <c:v>269.59588635215351</c:v>
                </c:pt>
                <c:pt idx="70">
                  <c:v>275.84603321239553</c:v>
                </c:pt>
                <c:pt idx="71">
                  <c:v>281.37235567824558</c:v>
                </c:pt>
                <c:pt idx="72">
                  <c:v>286.89624536695197</c:v>
                </c:pt>
                <c:pt idx="73">
                  <c:v>292.41775579773713</c:v>
                </c:pt>
                <c:pt idx="74">
                  <c:v>297.93693830082231</c:v>
                </c:pt>
                <c:pt idx="75">
                  <c:v>303.45384214677318</c:v>
                </c:pt>
                <c:pt idx="76">
                  <c:v>259.01123074155532</c:v>
                </c:pt>
                <c:pt idx="77">
                  <c:v>263.82362430075233</c:v>
                </c:pt>
                <c:pt idx="78">
                  <c:v>268.634037698241</c:v>
                </c:pt>
                <c:pt idx="79">
                  <c:v>273.4425114577536</c:v>
                </c:pt>
                <c:pt idx="80">
                  <c:v>278.2490845590865</c:v>
                </c:pt>
                <c:pt idx="81">
                  <c:v>283.05379452318988</c:v>
                </c:pt>
                <c:pt idx="82">
                  <c:v>287.13636013322338</c:v>
                </c:pt>
                <c:pt idx="83">
                  <c:v>291.21762721045883</c:v>
                </c:pt>
                <c:pt idx="84">
                  <c:v>295.29761655364172</c:v>
                </c:pt>
                <c:pt idx="85">
                  <c:v>299.37634833889319</c:v>
                </c:pt>
                <c:pt idx="86">
                  <c:v>303.45384214677318</c:v>
                </c:pt>
                <c:pt idx="87">
                  <c:v>269.83633643082243</c:v>
                </c:pt>
                <c:pt idx="88">
                  <c:v>273.4425114577536</c:v>
                </c:pt>
                <c:pt idx="89">
                  <c:v>277.04761739436219</c:v>
                </c:pt>
                <c:pt idx="90">
                  <c:v>280.6516701430192</c:v>
                </c:pt>
                <c:pt idx="91">
                  <c:v>284.25468516355761</c:v>
                </c:pt>
                <c:pt idx="92">
                  <c:v>287.85667749117118</c:v>
                </c:pt>
                <c:pt idx="93">
                  <c:v>291.05760172597212</c:v>
                </c:pt>
                <c:pt idx="94">
                  <c:v>294.45772220381309</c:v>
                </c:pt>
                <c:pt idx="95">
                  <c:v>297.85696653791223</c:v>
                </c:pt>
                <c:pt idx="96">
                  <c:v>301.25534615716111</c:v>
                </c:pt>
                <c:pt idx="97">
                  <c:v>304.65287221108434</c:v>
                </c:pt>
                <c:pt idx="98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C'!$A$2:$A$92</c:f>
              <c:numCache>
                <c:formatCode>General</c:formatCode>
                <c:ptCount val="9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</c:numCache>
            </c:numRef>
          </c:xVal>
          <c:yVal>
            <c:numRef>
              <c:f>'Quantification C'!$E$2:$E$92</c:f>
              <c:numCache>
                <c:formatCode>0.0</c:formatCode>
                <c:ptCount val="91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12.816071577640272</c:v>
                </c:pt>
                <c:pt idx="7">
                  <c:v>14.878972594730007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35.172319671970534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55.125487819385434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76.853424242090881</c:v>
                </c:pt>
                <c:pt idx="39">
                  <c:v>78.820101157900652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96.467953961397697</c:v>
                </c:pt>
                <c:pt idx="49">
                  <c:v>98.423545555293359</c:v>
                </c:pt>
                <c:pt idx="50">
                  <c:v>100.37817162662895</c:v>
                </c:pt>
                <c:pt idx="51">
                  <c:v>102.33185371141566</c:v>
                </c:pt>
                <c:pt idx="52">
                  <c:v>104.28461245280987</c:v>
                </c:pt>
                <c:pt idx="53">
                  <c:v>106.23646765457615</c:v>
                </c:pt>
                <c:pt idx="54">
                  <c:v>108.18743833040098</c:v>
                </c:pt>
                <c:pt idx="55">
                  <c:v>110.13754274945018</c:v>
                </c:pt>
                <c:pt idx="56">
                  <c:v>112.08679847851975</c:v>
                </c:pt>
                <c:pt idx="57">
                  <c:v>114.03522242109018</c:v>
                </c:pt>
                <c:pt idx="58">
                  <c:v>115.98283085356285</c:v>
                </c:pt>
                <c:pt idx="59">
                  <c:v>117.92963945892645</c:v>
                </c:pt>
                <c:pt idx="60">
                  <c:v>119.87566335807644</c:v>
                </c:pt>
                <c:pt idx="61">
                  <c:v>121.82091713898711</c:v>
                </c:pt>
                <c:pt idx="62">
                  <c:v>123.7654148839167</c:v>
                </c:pt>
                <c:pt idx="63">
                  <c:v>125.70917019480748</c:v>
                </c:pt>
                <c:pt idx="64">
                  <c:v>127.65219621702742</c:v>
                </c:pt>
                <c:pt idx="65">
                  <c:v>129.59450566158588</c:v>
                </c:pt>
                <c:pt idx="66">
                  <c:v>131.53611082594338</c:v>
                </c:pt>
                <c:pt idx="67">
                  <c:v>133.47702361352444</c:v>
                </c:pt>
                <c:pt idx="68">
                  <c:v>135.41725555203226</c:v>
                </c:pt>
                <c:pt idx="69">
                  <c:v>137.35681781065566</c:v>
                </c:pt>
                <c:pt idx="70">
                  <c:v>139.29572121624977</c:v>
                </c:pt>
                <c:pt idx="71">
                  <c:v>141.23397626856661</c:v>
                </c:pt>
                <c:pt idx="72">
                  <c:v>143.17159315460216</c:v>
                </c:pt>
                <c:pt idx="73">
                  <c:v>145.10858176212469</c:v>
                </c:pt>
                <c:pt idx="74">
                  <c:v>147.04495169244021</c:v>
                </c:pt>
                <c:pt idx="75">
                  <c:v>148.98071227244827</c:v>
                </c:pt>
                <c:pt idx="76">
                  <c:v>150.91587256603668</c:v>
                </c:pt>
                <c:pt idx="77">
                  <c:v>152.85044138485935</c:v>
                </c:pt>
                <c:pt idx="78">
                  <c:v>154.78442729853825</c:v>
                </c:pt>
                <c:pt idx="79">
                  <c:v>156.7178386443274</c:v>
                </c:pt>
                <c:pt idx="80">
                  <c:v>158.65068353627368</c:v>
                </c:pt>
                <c:pt idx="81">
                  <c:v>160.58296987390614</c:v>
                </c:pt>
                <c:pt idx="82">
                  <c:v>162.51470535048455</c:v>
                </c:pt>
                <c:pt idx="83">
                  <c:v>164.44589746083366</c:v>
                </c:pt>
                <c:pt idx="84">
                  <c:v>166.37655350878956</c:v>
                </c:pt>
                <c:pt idx="85">
                  <c:v>168.30668061428082</c:v>
                </c:pt>
                <c:pt idx="86">
                  <c:v>170.23628572006746</c:v>
                </c:pt>
                <c:pt idx="87">
                  <c:v>172.165375598157</c:v>
                </c:pt>
                <c:pt idx="88">
                  <c:v>174.09395685591764</c:v>
                </c:pt>
                <c:pt idx="89">
                  <c:v>176.02203594190516</c:v>
                </c:pt>
                <c:pt idx="90">
                  <c:v>177.94961915142096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6809680"/>
        <c:axId val="936803696"/>
      </c:scatterChart>
      <c:valAx>
        <c:axId val="936809680"/>
        <c:scaling>
          <c:orientation val="minMax"/>
          <c:max val="9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03696"/>
        <c:crosses val="autoZero"/>
        <c:crossBetween val="midCat"/>
      </c:valAx>
      <c:valAx>
        <c:axId val="93680369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09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637333</xdr:colOff>
      <xdr:row>44</xdr:row>
      <xdr:rowOff>113238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33333" cy="84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7"/>
  <sheetViews>
    <sheetView tabSelected="1" zoomScaleNormal="100" workbookViewId="0">
      <selection activeCell="N3" sqref="N3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3" max="3" width="9.42578125" bestFit="1" customWidth="1"/>
    <col min="4" max="4" width="10.5703125" bestFit="1" customWidth="1"/>
    <col min="6" max="6" width="6.85546875" bestFit="1" customWidth="1"/>
    <col min="7" max="7" width="9.5703125" bestFit="1" customWidth="1"/>
    <col min="8" max="9" width="9.42578125" bestFit="1" customWidth="1"/>
    <col min="10" max="10" width="12.140625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32.7109375" bestFit="1" customWidth="1"/>
    <col min="23" max="23" width="11.28515625" bestFit="1" customWidth="1"/>
    <col min="24" max="24" width="26.140625" bestFit="1" customWidth="1"/>
    <col min="25" max="25" width="12.28515625" bestFit="1" customWidth="1"/>
  </cols>
  <sheetData>
    <row r="1" spans="1:25" ht="60" x14ac:dyDescent="0.25">
      <c r="A1" s="9" t="s">
        <v>2</v>
      </c>
      <c r="B1" s="43" t="s">
        <v>3</v>
      </c>
      <c r="C1" s="7" t="s">
        <v>6</v>
      </c>
      <c r="D1" s="7" t="s">
        <v>7</v>
      </c>
      <c r="E1" s="7" t="s">
        <v>24</v>
      </c>
      <c r="F1" s="12" t="s">
        <v>2</v>
      </c>
      <c r="G1" s="13" t="s">
        <v>3</v>
      </c>
      <c r="H1" s="6" t="s">
        <v>6</v>
      </c>
      <c r="I1" s="6" t="s">
        <v>7</v>
      </c>
      <c r="J1" s="6" t="s">
        <v>26</v>
      </c>
      <c r="K1" s="19" t="s">
        <v>2</v>
      </c>
      <c r="L1" s="20" t="s">
        <v>4</v>
      </c>
      <c r="M1" s="21" t="s">
        <v>1</v>
      </c>
      <c r="N1" s="21" t="s">
        <v>0</v>
      </c>
      <c r="O1" s="20" t="s">
        <v>5</v>
      </c>
      <c r="P1" s="20" t="s">
        <v>8</v>
      </c>
      <c r="Q1" s="20" t="s">
        <v>9</v>
      </c>
      <c r="R1" s="20" t="s">
        <v>10</v>
      </c>
      <c r="S1" s="20" t="s">
        <v>11</v>
      </c>
      <c r="V1" s="6" t="s">
        <v>27</v>
      </c>
      <c r="W1" s="13">
        <v>0.56000000000000005</v>
      </c>
      <c r="X1" s="43" t="s">
        <v>29</v>
      </c>
      <c r="Y1" s="43">
        <v>0.56999999999999995</v>
      </c>
    </row>
    <row r="2" spans="1:25" x14ac:dyDescent="0.25">
      <c r="A2" s="10">
        <v>0</v>
      </c>
      <c r="B2" s="10">
        <v>0</v>
      </c>
      <c r="C2" s="44">
        <f>B2*1.56*$Y$1</f>
        <v>0</v>
      </c>
      <c r="D2" s="10">
        <v>0</v>
      </c>
      <c r="E2" s="11">
        <f>(C2+D2)*0.475*44/12</f>
        <v>0</v>
      </c>
      <c r="F2" s="14">
        <v>0</v>
      </c>
      <c r="G2" s="15">
        <v>0</v>
      </c>
      <c r="H2" s="16">
        <f>G2*$W$1</f>
        <v>0</v>
      </c>
      <c r="I2" s="15">
        <v>0</v>
      </c>
      <c r="J2" s="15">
        <v>0</v>
      </c>
      <c r="K2" s="32">
        <v>0</v>
      </c>
      <c r="L2" s="22"/>
      <c r="M2" s="22"/>
      <c r="N2" s="22"/>
      <c r="O2" s="22"/>
      <c r="P2" s="22">
        <v>0</v>
      </c>
      <c r="Q2" s="22">
        <v>0</v>
      </c>
      <c r="R2" s="22">
        <v>0</v>
      </c>
      <c r="S2" s="22">
        <f>SUM(P2:R2)</f>
        <v>0</v>
      </c>
      <c r="U2" s="2"/>
      <c r="V2" s="51" t="s">
        <v>30</v>
      </c>
      <c r="W2" s="51" t="s">
        <v>31</v>
      </c>
      <c r="X2" s="2"/>
      <c r="Y2" s="2"/>
    </row>
    <row r="3" spans="1:25" x14ac:dyDescent="0.25">
      <c r="A3" s="10">
        <v>1</v>
      </c>
      <c r="B3" s="10">
        <f>+B2+1</f>
        <v>1</v>
      </c>
      <c r="C3" s="44">
        <f t="shared" ref="C3:C66" si="0">B3*1.56*$Y$1</f>
        <v>0.88919999999999999</v>
      </c>
      <c r="D3" s="44">
        <f>EXP(-1.0587+0.8836*LN(C3)+0.284)</f>
        <v>0.41542055579923082</v>
      </c>
      <c r="E3" s="11">
        <f t="shared" ref="E3:E66" si="1">(C3+D3)*0.475*44/12</f>
        <v>2.2722141346836602</v>
      </c>
      <c r="F3" s="14">
        <f>F2+1</f>
        <v>1</v>
      </c>
      <c r="G3" s="40">
        <v>1</v>
      </c>
      <c r="H3" s="16">
        <f t="shared" ref="H3:H66" si="2">G3*$W$1</f>
        <v>0.56000000000000005</v>
      </c>
      <c r="I3" s="16">
        <f t="shared" ref="I3:I12" si="3">EXP(-1.0587+0.8836*LN(H3)+0.284)</f>
        <v>0.27609020901615672</v>
      </c>
      <c r="J3" s="16">
        <f t="shared" ref="J3:J12" si="4">(H3+I3)*0.475*44/12</f>
        <v>1.4561904473698064</v>
      </c>
      <c r="K3" s="32">
        <f>K2+1</f>
        <v>1</v>
      </c>
      <c r="L3" s="22"/>
      <c r="M3" s="22"/>
      <c r="N3" s="22"/>
      <c r="O3" s="22"/>
      <c r="P3" s="23">
        <f>EXP(-LN(2)/35)*P2+(1-EXP(-LN(2)/35))/(LN(2)/35)*M3*L3*0.43*0.475*44/12</f>
        <v>0</v>
      </c>
      <c r="Q3" s="23">
        <f>EXP(-LN(2)/25)*Q2+(1-EXP(-LN(2)/25))/(LN(2)/25)*N3*L3*0.43*0.475*44/12</f>
        <v>0</v>
      </c>
      <c r="R3" s="23">
        <f>EXP(-LN(2)/2)*R2+(1-EXP(-LN(2)/2))/(LN(2)/2)*O3*L3*0.43*0.475*44/12</f>
        <v>0</v>
      </c>
      <c r="S3" s="23">
        <f>SUM(P3:R3)</f>
        <v>0</v>
      </c>
      <c r="U3" s="2"/>
      <c r="V3" s="2" t="s">
        <v>28</v>
      </c>
      <c r="W3" s="3">
        <f>AVERAGE(J2:J98)</f>
        <v>206.21427781101207</v>
      </c>
      <c r="X3" s="2"/>
      <c r="Y3" s="2"/>
    </row>
    <row r="4" spans="1:25" x14ac:dyDescent="0.25">
      <c r="A4" s="10">
        <v>2</v>
      </c>
      <c r="B4" s="10">
        <f t="shared" ref="B4:B67" si="5">+B3+1</f>
        <v>2</v>
      </c>
      <c r="C4" s="44">
        <f t="shared" si="0"/>
        <v>1.7784</v>
      </c>
      <c r="D4" s="44">
        <f t="shared" ref="D4:D67" si="6">EXP(-1.0587+0.8836*LN(C4)+0.284)</f>
        <v>0.76643986660078545</v>
      </c>
      <c r="E4" s="11">
        <f t="shared" si="1"/>
        <v>4.4322627676630342</v>
      </c>
      <c r="F4" s="14">
        <f t="shared" ref="F4:F22" si="7">F3+1</f>
        <v>2</v>
      </c>
      <c r="G4" s="40">
        <v>2</v>
      </c>
      <c r="H4" s="16">
        <f t="shared" si="2"/>
        <v>1.1200000000000001</v>
      </c>
      <c r="I4" s="16">
        <f t="shared" si="3"/>
        <v>0.50937908587844116</v>
      </c>
      <c r="J4" s="16">
        <f t="shared" si="4"/>
        <v>2.837835241238285</v>
      </c>
      <c r="K4" s="32">
        <f t="shared" ref="K4:K67" si="8">K3+1</f>
        <v>2</v>
      </c>
      <c r="L4" s="22"/>
      <c r="M4" s="22"/>
      <c r="N4" s="22"/>
      <c r="O4" s="22"/>
      <c r="P4" s="23">
        <f t="shared" ref="P4:P49" si="9">EXP(-LN(2)/35)*P3+(1-EXP(-LN(2)/35))/(LN(2)/35)*M4*L4*0.43*0.475*44/12</f>
        <v>0</v>
      </c>
      <c r="Q4" s="23">
        <f t="shared" ref="Q4:Q49" si="10">EXP(-LN(2)/25)*Q3+(1-EXP(-LN(2)/25))/(LN(2)/25)*N4*L4*0.43*0.475*44/12</f>
        <v>0</v>
      </c>
      <c r="R4" s="23">
        <f t="shared" ref="R4:R49" si="11">EXP(-LN(2)/2)*R3+(1-EXP(-LN(2)/2))/(LN(2)/2)*O4*L4*0.43*0.475*44/12</f>
        <v>0</v>
      </c>
      <c r="S4" s="23">
        <f>SUM(P4:R4)</f>
        <v>0</v>
      </c>
      <c r="U4" s="2"/>
      <c r="V4" s="2" t="s">
        <v>12</v>
      </c>
      <c r="W4" s="3">
        <f>AVERAGE(E2:E92)</f>
        <v>90.152901063526073</v>
      </c>
      <c r="X4" s="2"/>
      <c r="Y4" s="2"/>
    </row>
    <row r="5" spans="1:25" x14ac:dyDescent="0.25">
      <c r="A5" s="10">
        <v>3</v>
      </c>
      <c r="B5" s="10">
        <f t="shared" si="5"/>
        <v>3</v>
      </c>
      <c r="C5" s="44">
        <f t="shared" si="0"/>
        <v>2.6675999999999997</v>
      </c>
      <c r="D5" s="44">
        <f t="shared" si="6"/>
        <v>1.0966608080083624</v>
      </c>
      <c r="E5" s="11">
        <f t="shared" si="1"/>
        <v>6.5560875739478979</v>
      </c>
      <c r="F5" s="14">
        <f t="shared" si="7"/>
        <v>3</v>
      </c>
      <c r="G5" s="40">
        <v>3</v>
      </c>
      <c r="H5" s="16">
        <f t="shared" si="2"/>
        <v>1.6800000000000002</v>
      </c>
      <c r="I5" s="16">
        <f t="shared" si="3"/>
        <v>0.72884528094749779</v>
      </c>
      <c r="J5" s="16">
        <f t="shared" si="4"/>
        <v>4.1954055309835594</v>
      </c>
      <c r="K5" s="32">
        <f t="shared" si="8"/>
        <v>3</v>
      </c>
      <c r="L5" s="22"/>
      <c r="M5" s="22"/>
      <c r="N5" s="22"/>
      <c r="O5" s="22"/>
      <c r="P5" s="23">
        <f t="shared" si="9"/>
        <v>0</v>
      </c>
      <c r="Q5" s="23">
        <f t="shared" si="10"/>
        <v>0</v>
      </c>
      <c r="R5" s="23">
        <f t="shared" si="11"/>
        <v>0</v>
      </c>
      <c r="S5" s="23">
        <f t="shared" ref="S5:S49" si="12">SUM(P5:R5)</f>
        <v>0</v>
      </c>
      <c r="U5" s="2"/>
      <c r="V5" s="1" t="s">
        <v>15</v>
      </c>
      <c r="W5" s="3">
        <f>W3-W4</f>
        <v>116.06137674748599</v>
      </c>
      <c r="X5" s="2"/>
      <c r="Y5" s="2"/>
    </row>
    <row r="6" spans="1:25" x14ac:dyDescent="0.25">
      <c r="A6" s="10">
        <v>4</v>
      </c>
      <c r="B6" s="10">
        <f t="shared" si="5"/>
        <v>4</v>
      </c>
      <c r="C6" s="44">
        <f t="shared" si="0"/>
        <v>3.5568</v>
      </c>
      <c r="D6" s="44">
        <f t="shared" si="6"/>
        <v>1.4140611505968179</v>
      </c>
      <c r="E6" s="11">
        <f t="shared" si="1"/>
        <v>8.6575831706227913</v>
      </c>
      <c r="F6" s="14">
        <f t="shared" si="7"/>
        <v>4</v>
      </c>
      <c r="G6" s="40">
        <v>4</v>
      </c>
      <c r="H6" s="16">
        <f t="shared" si="2"/>
        <v>2.2400000000000002</v>
      </c>
      <c r="I6" s="16">
        <f t="shared" si="3"/>
        <v>0.93979085334088186</v>
      </c>
      <c r="J6" s="16">
        <f t="shared" si="4"/>
        <v>5.5381357362353691</v>
      </c>
      <c r="K6" s="32">
        <f t="shared" si="8"/>
        <v>4</v>
      </c>
      <c r="L6" s="22"/>
      <c r="M6" s="22"/>
      <c r="N6" s="22"/>
      <c r="O6" s="22"/>
      <c r="P6" s="23">
        <f t="shared" si="9"/>
        <v>0</v>
      </c>
      <c r="Q6" s="23">
        <f t="shared" si="10"/>
        <v>0</v>
      </c>
      <c r="R6" s="23">
        <f t="shared" si="11"/>
        <v>0</v>
      </c>
      <c r="S6" s="23">
        <f t="shared" si="12"/>
        <v>0</v>
      </c>
      <c r="U6" s="2"/>
      <c r="V6" s="2" t="s">
        <v>14</v>
      </c>
      <c r="W6" s="3">
        <f>J33-E32</f>
        <v>185.90103503936072</v>
      </c>
      <c r="X6" s="2"/>
      <c r="Y6" s="2"/>
    </row>
    <row r="7" spans="1:25" x14ac:dyDescent="0.25">
      <c r="A7" s="10">
        <v>5</v>
      </c>
      <c r="B7" s="10">
        <f t="shared" si="5"/>
        <v>5</v>
      </c>
      <c r="C7" s="44">
        <f t="shared" si="0"/>
        <v>4.4459999999999997</v>
      </c>
      <c r="D7" s="44">
        <f t="shared" si="6"/>
        <v>1.7222566815192897</v>
      </c>
      <c r="E7" s="11">
        <f t="shared" si="1"/>
        <v>10.743047053646096</v>
      </c>
      <c r="F7" s="14">
        <f t="shared" si="7"/>
        <v>5</v>
      </c>
      <c r="G7" s="40">
        <v>6</v>
      </c>
      <c r="H7" s="16">
        <f t="shared" si="2"/>
        <v>3.3600000000000003</v>
      </c>
      <c r="I7" s="16">
        <f t="shared" si="3"/>
        <v>1.3447001408663724</v>
      </c>
      <c r="J7" s="16">
        <f t="shared" si="4"/>
        <v>8.1940194120089327</v>
      </c>
      <c r="K7" s="32">
        <f t="shared" si="8"/>
        <v>5</v>
      </c>
      <c r="L7" s="22"/>
      <c r="M7" s="22"/>
      <c r="N7" s="22"/>
      <c r="O7" s="22"/>
      <c r="P7" s="23">
        <f t="shared" si="9"/>
        <v>0</v>
      </c>
      <c r="Q7" s="23">
        <f t="shared" si="10"/>
        <v>0</v>
      </c>
      <c r="R7" s="23">
        <f t="shared" si="11"/>
        <v>0</v>
      </c>
      <c r="S7" s="23">
        <f t="shared" si="12"/>
        <v>0</v>
      </c>
      <c r="U7" s="2"/>
      <c r="V7" s="29" t="s">
        <v>19</v>
      </c>
      <c r="W7" s="30">
        <f>W5</f>
        <v>116.06137674748599</v>
      </c>
    </row>
    <row r="8" spans="1:25" x14ac:dyDescent="0.25">
      <c r="A8" s="10">
        <v>6</v>
      </c>
      <c r="B8" s="10">
        <f t="shared" si="5"/>
        <v>6</v>
      </c>
      <c r="C8" s="44">
        <f t="shared" si="0"/>
        <v>5.3351999999999995</v>
      </c>
      <c r="D8" s="44">
        <f t="shared" si="6"/>
        <v>2.0233099967312578</v>
      </c>
      <c r="E8" s="11">
        <f t="shared" si="1"/>
        <v>12.816071577640272</v>
      </c>
      <c r="F8" s="14">
        <f t="shared" si="7"/>
        <v>6</v>
      </c>
      <c r="G8" s="40">
        <v>8</v>
      </c>
      <c r="H8" s="16">
        <f t="shared" si="2"/>
        <v>4.4800000000000004</v>
      </c>
      <c r="I8" s="16">
        <f t="shared" si="3"/>
        <v>1.733889106381475</v>
      </c>
      <c r="J8" s="16">
        <f t="shared" si="4"/>
        <v>10.822523526947736</v>
      </c>
      <c r="K8" s="32">
        <f t="shared" si="8"/>
        <v>6</v>
      </c>
      <c r="L8" s="22"/>
      <c r="M8" s="22"/>
      <c r="N8" s="22"/>
      <c r="O8" s="22"/>
      <c r="P8" s="23">
        <f t="shared" si="9"/>
        <v>0</v>
      </c>
      <c r="Q8" s="23">
        <f t="shared" si="10"/>
        <v>0</v>
      </c>
      <c r="R8" s="23">
        <f t="shared" si="11"/>
        <v>0</v>
      </c>
      <c r="S8" s="23">
        <f t="shared" si="12"/>
        <v>0</v>
      </c>
      <c r="U8" s="2"/>
      <c r="V8" s="2" t="s">
        <v>16</v>
      </c>
      <c r="W8" s="36">
        <v>0</v>
      </c>
    </row>
    <row r="9" spans="1:25" x14ac:dyDescent="0.25">
      <c r="A9" s="10">
        <v>7</v>
      </c>
      <c r="B9" s="10">
        <f t="shared" si="5"/>
        <v>7</v>
      </c>
      <c r="C9" s="44">
        <f t="shared" si="0"/>
        <v>6.2243999999999993</v>
      </c>
      <c r="D9" s="44">
        <f t="shared" si="6"/>
        <v>2.3185507720937846</v>
      </c>
      <c r="E9" s="11">
        <f t="shared" si="1"/>
        <v>14.878972594730007</v>
      </c>
      <c r="F9" s="14">
        <f t="shared" si="7"/>
        <v>7</v>
      </c>
      <c r="G9" s="40">
        <v>11</v>
      </c>
      <c r="H9" s="16">
        <f t="shared" si="2"/>
        <v>6.16</v>
      </c>
      <c r="I9" s="16">
        <f t="shared" si="3"/>
        <v>2.2973416281955359</v>
      </c>
      <c r="J9" s="16">
        <f t="shared" si="4"/>
        <v>14.729870002440558</v>
      </c>
      <c r="K9" s="32">
        <f t="shared" si="8"/>
        <v>7</v>
      </c>
      <c r="L9" s="22"/>
      <c r="M9" s="22"/>
      <c r="N9" s="22"/>
      <c r="O9" s="22"/>
      <c r="P9" s="23">
        <f t="shared" si="9"/>
        <v>0</v>
      </c>
      <c r="Q9" s="23">
        <f t="shared" si="10"/>
        <v>0</v>
      </c>
      <c r="R9" s="23">
        <f t="shared" si="11"/>
        <v>0</v>
      </c>
      <c r="S9" s="23">
        <f t="shared" si="12"/>
        <v>0</v>
      </c>
      <c r="U9" s="2"/>
      <c r="V9" s="2" t="s">
        <v>17</v>
      </c>
      <c r="W9" s="1">
        <v>0</v>
      </c>
      <c r="X9" s="2"/>
      <c r="Y9" s="2"/>
    </row>
    <row r="10" spans="1:25" x14ac:dyDescent="0.25">
      <c r="A10" s="10">
        <v>8</v>
      </c>
      <c r="B10" s="10">
        <f t="shared" si="5"/>
        <v>8</v>
      </c>
      <c r="C10" s="44">
        <f t="shared" si="0"/>
        <v>7.1135999999999999</v>
      </c>
      <c r="D10" s="44">
        <f t="shared" si="6"/>
        <v>2.6089051793396725</v>
      </c>
      <c r="E10" s="11">
        <f t="shared" si="1"/>
        <v>16.933363187349929</v>
      </c>
      <c r="F10" s="14">
        <f t="shared" si="7"/>
        <v>8</v>
      </c>
      <c r="G10" s="40">
        <v>14</v>
      </c>
      <c r="H10" s="16">
        <f t="shared" si="2"/>
        <v>7.8400000000000007</v>
      </c>
      <c r="I10" s="16">
        <f t="shared" si="3"/>
        <v>2.8429533790876342</v>
      </c>
      <c r="J10" s="16">
        <f t="shared" si="4"/>
        <v>18.606143801910964</v>
      </c>
      <c r="K10" s="32">
        <f t="shared" si="8"/>
        <v>8</v>
      </c>
      <c r="L10" s="22"/>
      <c r="M10" s="22"/>
      <c r="N10" s="22"/>
      <c r="O10" s="22"/>
      <c r="P10" s="23">
        <f t="shared" si="9"/>
        <v>0</v>
      </c>
      <c r="Q10" s="23">
        <f t="shared" si="10"/>
        <v>0</v>
      </c>
      <c r="R10" s="23">
        <f t="shared" si="11"/>
        <v>0</v>
      </c>
      <c r="S10" s="23">
        <f t="shared" si="12"/>
        <v>0</v>
      </c>
      <c r="U10" s="2"/>
      <c r="V10" s="2" t="s">
        <v>18</v>
      </c>
      <c r="W10" s="36">
        <v>0</v>
      </c>
      <c r="X10" s="2"/>
      <c r="Y10" s="2"/>
    </row>
    <row r="11" spans="1:25" x14ac:dyDescent="0.25">
      <c r="A11" s="10">
        <v>9</v>
      </c>
      <c r="B11" s="10">
        <f t="shared" si="5"/>
        <v>9</v>
      </c>
      <c r="C11" s="44">
        <f t="shared" si="0"/>
        <v>8.0028000000000006</v>
      </c>
      <c r="D11" s="44">
        <f t="shared" si="6"/>
        <v>2.8950539664743791</v>
      </c>
      <c r="E11" s="11">
        <f t="shared" si="1"/>
        <v>18.980428991609543</v>
      </c>
      <c r="F11" s="14">
        <f t="shared" si="7"/>
        <v>9</v>
      </c>
      <c r="G11" s="40">
        <f t="shared" ref="G11:G21" si="13">G10+1+G10-G9</f>
        <v>18</v>
      </c>
      <c r="H11" s="16">
        <f t="shared" si="2"/>
        <v>10.080000000000002</v>
      </c>
      <c r="I11" s="16">
        <f t="shared" si="3"/>
        <v>3.549848274056461</v>
      </c>
      <c r="J11" s="16">
        <f t="shared" si="4"/>
        <v>23.738652410648342</v>
      </c>
      <c r="K11" s="32">
        <f t="shared" si="8"/>
        <v>9</v>
      </c>
      <c r="L11" s="22"/>
      <c r="M11" s="22"/>
      <c r="N11" s="22"/>
      <c r="O11" s="22"/>
      <c r="P11" s="23">
        <f t="shared" si="9"/>
        <v>0</v>
      </c>
      <c r="Q11" s="23">
        <f t="shared" si="10"/>
        <v>0</v>
      </c>
      <c r="R11" s="23">
        <f t="shared" si="11"/>
        <v>0</v>
      </c>
      <c r="S11" s="23">
        <f t="shared" si="12"/>
        <v>0</v>
      </c>
      <c r="U11" s="2"/>
      <c r="V11" s="5" t="s">
        <v>20</v>
      </c>
      <c r="W11" s="37">
        <f>SUM(W7:W10)</f>
        <v>116.06137674748599</v>
      </c>
      <c r="X11" s="2"/>
      <c r="Y11" s="2"/>
    </row>
    <row r="12" spans="1:25" x14ac:dyDescent="0.25">
      <c r="A12" s="10">
        <v>10</v>
      </c>
      <c r="B12" s="10">
        <f t="shared" si="5"/>
        <v>10</v>
      </c>
      <c r="C12" s="44">
        <f t="shared" si="0"/>
        <v>8.8919999999999995</v>
      </c>
      <c r="D12" s="44">
        <f t="shared" si="6"/>
        <v>3.177517729464268</v>
      </c>
      <c r="E12" s="11">
        <f t="shared" si="1"/>
        <v>21.021076712150265</v>
      </c>
      <c r="F12" s="14">
        <f t="shared" si="7"/>
        <v>10</v>
      </c>
      <c r="G12" s="40">
        <f t="shared" si="13"/>
        <v>23</v>
      </c>
      <c r="H12" s="16">
        <f t="shared" si="2"/>
        <v>12.88</v>
      </c>
      <c r="I12" s="16">
        <f t="shared" si="3"/>
        <v>4.4083261817583512</v>
      </c>
      <c r="J12" s="16">
        <f t="shared" si="4"/>
        <v>30.110501433229128</v>
      </c>
      <c r="K12" s="32">
        <f t="shared" si="8"/>
        <v>10</v>
      </c>
      <c r="L12" s="22"/>
      <c r="M12" s="22"/>
      <c r="N12" s="22"/>
      <c r="O12" s="22"/>
      <c r="P12" s="23">
        <f t="shared" si="9"/>
        <v>0</v>
      </c>
      <c r="Q12" s="23">
        <f t="shared" si="10"/>
        <v>0</v>
      </c>
      <c r="R12" s="23">
        <f t="shared" si="11"/>
        <v>0</v>
      </c>
      <c r="S12" s="23">
        <f t="shared" si="12"/>
        <v>0</v>
      </c>
      <c r="U12" s="2"/>
      <c r="V12" s="2" t="s">
        <v>21</v>
      </c>
      <c r="W12" s="3">
        <f>SUM(L3:L32)</f>
        <v>124</v>
      </c>
      <c r="X12" s="2"/>
      <c r="Y12" s="2"/>
    </row>
    <row r="13" spans="1:25" x14ac:dyDescent="0.25">
      <c r="A13" s="10">
        <v>11</v>
      </c>
      <c r="B13" s="10">
        <f t="shared" si="5"/>
        <v>11</v>
      </c>
      <c r="C13" s="44">
        <f t="shared" si="0"/>
        <v>9.7812000000000001</v>
      </c>
      <c r="D13" s="44">
        <f t="shared" si="6"/>
        <v>3.4567069199829903</v>
      </c>
      <c r="E13" s="11">
        <f t="shared" si="1"/>
        <v>23.056021218970372</v>
      </c>
      <c r="F13" s="14">
        <f t="shared" si="7"/>
        <v>11</v>
      </c>
      <c r="G13" s="40">
        <f t="shared" si="13"/>
        <v>29</v>
      </c>
      <c r="H13" s="16">
        <f t="shared" si="2"/>
        <v>16.240000000000002</v>
      </c>
      <c r="I13" s="16">
        <f t="shared" ref="I13:I19" si="14">EXP(-1.0587+0.8836*LN(H13)+0.284)</f>
        <v>5.4103564231472481</v>
      </c>
      <c r="J13" s="16">
        <f t="shared" ref="J13:J19" si="15">(H13+I13)*0.475*44/12</f>
        <v>37.707704103648126</v>
      </c>
      <c r="K13" s="32">
        <f t="shared" si="8"/>
        <v>11</v>
      </c>
      <c r="L13" s="22"/>
      <c r="M13" s="22"/>
      <c r="N13" s="22"/>
      <c r="O13" s="22"/>
      <c r="P13" s="23">
        <f t="shared" si="9"/>
        <v>0</v>
      </c>
      <c r="Q13" s="23">
        <f t="shared" si="10"/>
        <v>0</v>
      </c>
      <c r="R13" s="23">
        <f t="shared" si="11"/>
        <v>0</v>
      </c>
      <c r="S13" s="23">
        <f t="shared" si="12"/>
        <v>0</v>
      </c>
      <c r="U13" s="2"/>
      <c r="V13" s="2" t="s">
        <v>13</v>
      </c>
      <c r="W13" s="2">
        <v>0.25</v>
      </c>
      <c r="X13" s="2"/>
      <c r="Y13" s="2"/>
    </row>
    <row r="14" spans="1:25" x14ac:dyDescent="0.25">
      <c r="A14" s="10">
        <v>12</v>
      </c>
      <c r="B14" s="10">
        <f t="shared" si="5"/>
        <v>12</v>
      </c>
      <c r="C14" s="44">
        <f t="shared" si="0"/>
        <v>10.670399999999999</v>
      </c>
      <c r="D14" s="44">
        <f t="shared" si="6"/>
        <v>3.7329530817348457</v>
      </c>
      <c r="E14" s="11">
        <f t="shared" si="1"/>
        <v>25.085839950688193</v>
      </c>
      <c r="F14" s="14">
        <f t="shared" si="7"/>
        <v>12</v>
      </c>
      <c r="G14" s="40">
        <f t="shared" si="13"/>
        <v>36</v>
      </c>
      <c r="H14" s="16">
        <f t="shared" si="2"/>
        <v>20.160000000000004</v>
      </c>
      <c r="I14" s="16">
        <f t="shared" si="14"/>
        <v>6.5493755656515367</v>
      </c>
      <c r="J14" s="16">
        <f t="shared" si="15"/>
        <v>46.518829110176434</v>
      </c>
      <c r="K14" s="32">
        <f t="shared" si="8"/>
        <v>12</v>
      </c>
      <c r="L14" s="22"/>
      <c r="M14" s="22"/>
      <c r="N14" s="22"/>
      <c r="O14" s="22"/>
      <c r="P14" s="23">
        <f t="shared" si="9"/>
        <v>0</v>
      </c>
      <c r="Q14" s="23">
        <f t="shared" si="10"/>
        <v>0</v>
      </c>
      <c r="R14" s="23">
        <f t="shared" si="11"/>
        <v>0</v>
      </c>
      <c r="S14" s="23">
        <f t="shared" si="12"/>
        <v>0</v>
      </c>
      <c r="U14" s="2"/>
      <c r="V14" s="5" t="s">
        <v>22</v>
      </c>
      <c r="W14" s="31">
        <f>W12*W13</f>
        <v>31</v>
      </c>
      <c r="X14" s="2"/>
      <c r="Y14" s="2"/>
    </row>
    <row r="15" spans="1:25" x14ac:dyDescent="0.25">
      <c r="A15" s="10">
        <v>13</v>
      </c>
      <c r="B15" s="10">
        <f t="shared" si="5"/>
        <v>13</v>
      </c>
      <c r="C15" s="44">
        <f t="shared" si="0"/>
        <v>11.5596</v>
      </c>
      <c r="D15" s="44">
        <f t="shared" si="6"/>
        <v>4.0065293501366055</v>
      </c>
      <c r="E15" s="11">
        <f t="shared" si="1"/>
        <v>27.111008618154589</v>
      </c>
      <c r="F15" s="14">
        <f t="shared" si="7"/>
        <v>13</v>
      </c>
      <c r="G15" s="40">
        <f t="shared" si="13"/>
        <v>44</v>
      </c>
      <c r="H15" s="16">
        <f t="shared" si="2"/>
        <v>24.64</v>
      </c>
      <c r="I15" s="16">
        <f t="shared" si="14"/>
        <v>7.8199826675167143</v>
      </c>
      <c r="J15" s="16">
        <f t="shared" si="15"/>
        <v>56.534469812591603</v>
      </c>
      <c r="K15" s="32">
        <f t="shared" si="8"/>
        <v>13</v>
      </c>
      <c r="L15" s="22"/>
      <c r="M15" s="22"/>
      <c r="N15" s="22"/>
      <c r="O15" s="22"/>
      <c r="P15" s="23">
        <f t="shared" si="9"/>
        <v>0</v>
      </c>
      <c r="Q15" s="23">
        <f t="shared" si="10"/>
        <v>0</v>
      </c>
      <c r="R15" s="23">
        <f t="shared" si="11"/>
        <v>0</v>
      </c>
      <c r="S15" s="23">
        <f t="shared" si="12"/>
        <v>0</v>
      </c>
      <c r="U15" s="2"/>
      <c r="V15" s="5" t="s">
        <v>23</v>
      </c>
      <c r="W15" s="37">
        <f>AVERAGE(S2:S32)</f>
        <v>0</v>
      </c>
      <c r="X15" s="2"/>
      <c r="Y15" s="2"/>
    </row>
    <row r="16" spans="1:25" x14ac:dyDescent="0.25">
      <c r="A16" s="10">
        <v>14</v>
      </c>
      <c r="B16" s="10">
        <f t="shared" si="5"/>
        <v>14</v>
      </c>
      <c r="C16" s="44">
        <f t="shared" si="0"/>
        <v>12.448799999999999</v>
      </c>
      <c r="D16" s="44">
        <f t="shared" si="6"/>
        <v>4.2776644527179633</v>
      </c>
      <c r="E16" s="11">
        <f t="shared" si="1"/>
        <v>29.131925588483782</v>
      </c>
      <c r="F16" s="14">
        <f t="shared" si="7"/>
        <v>14</v>
      </c>
      <c r="G16" s="40">
        <f t="shared" si="13"/>
        <v>53</v>
      </c>
      <c r="H16" s="16">
        <f t="shared" si="2"/>
        <v>29.680000000000003</v>
      </c>
      <c r="I16" s="16">
        <f t="shared" si="14"/>
        <v>9.2176701684467446</v>
      </c>
      <c r="J16" s="16">
        <f t="shared" si="15"/>
        <v>67.746775543378092</v>
      </c>
      <c r="K16" s="32">
        <f t="shared" si="8"/>
        <v>14</v>
      </c>
      <c r="L16" s="22"/>
      <c r="M16" s="24"/>
      <c r="N16" s="24"/>
      <c r="O16" s="24"/>
      <c r="P16" s="23">
        <f t="shared" si="9"/>
        <v>0</v>
      </c>
      <c r="Q16" s="23">
        <f t="shared" si="10"/>
        <v>0</v>
      </c>
      <c r="R16" s="23">
        <f t="shared" si="11"/>
        <v>0</v>
      </c>
      <c r="S16" s="23">
        <f t="shared" si="12"/>
        <v>0</v>
      </c>
      <c r="U16" s="2"/>
      <c r="X16" s="2"/>
      <c r="Y16" s="2"/>
    </row>
    <row r="17" spans="1:25" x14ac:dyDescent="0.25">
      <c r="A17" s="10">
        <v>15</v>
      </c>
      <c r="B17" s="10">
        <f t="shared" si="5"/>
        <v>15</v>
      </c>
      <c r="C17" s="44">
        <f t="shared" si="0"/>
        <v>13.337999999999999</v>
      </c>
      <c r="D17" s="44">
        <f t="shared" si="6"/>
        <v>4.5465525901071517</v>
      </c>
      <c r="E17" s="11">
        <f t="shared" si="1"/>
        <v>31.148929094436621</v>
      </c>
      <c r="F17" s="14">
        <f t="shared" si="7"/>
        <v>15</v>
      </c>
      <c r="G17" s="40">
        <f t="shared" si="13"/>
        <v>63</v>
      </c>
      <c r="H17" s="16">
        <f t="shared" si="2"/>
        <v>35.28</v>
      </c>
      <c r="I17" s="16">
        <f t="shared" si="14"/>
        <v>10.73861605494538</v>
      </c>
      <c r="J17" s="16">
        <f t="shared" si="15"/>
        <v>80.149089629029859</v>
      </c>
      <c r="K17" s="32">
        <f t="shared" si="8"/>
        <v>15</v>
      </c>
      <c r="L17" s="22"/>
      <c r="M17" s="22"/>
      <c r="N17" s="22"/>
      <c r="O17" s="22"/>
      <c r="P17" s="23">
        <f t="shared" si="9"/>
        <v>0</v>
      </c>
      <c r="Q17" s="23">
        <f t="shared" si="10"/>
        <v>0</v>
      </c>
      <c r="R17" s="23">
        <f t="shared" si="11"/>
        <v>0</v>
      </c>
      <c r="S17" s="23">
        <f t="shared" si="12"/>
        <v>0</v>
      </c>
      <c r="V17" s="42" t="s">
        <v>25</v>
      </c>
      <c r="W17" s="37">
        <f>W11+W14+W15</f>
        <v>147.06137674748601</v>
      </c>
    </row>
    <row r="18" spans="1:25" x14ac:dyDescent="0.25">
      <c r="A18" s="10">
        <v>16</v>
      </c>
      <c r="B18" s="10">
        <f t="shared" si="5"/>
        <v>16</v>
      </c>
      <c r="C18" s="44">
        <f t="shared" si="0"/>
        <v>14.2272</v>
      </c>
      <c r="D18" s="44">
        <f t="shared" si="6"/>
        <v>4.81336060460516</v>
      </c>
      <c r="E18" s="11">
        <f t="shared" si="1"/>
        <v>33.162309719687322</v>
      </c>
      <c r="F18" s="14">
        <f t="shared" si="7"/>
        <v>16</v>
      </c>
      <c r="G18" s="40">
        <f t="shared" si="13"/>
        <v>74</v>
      </c>
      <c r="H18" s="16">
        <f t="shared" si="2"/>
        <v>41.440000000000005</v>
      </c>
      <c r="I18" s="16">
        <f t="shared" si="14"/>
        <v>12.379529899388185</v>
      </c>
      <c r="J18" s="16">
        <f t="shared" si="15"/>
        <v>93.73568124143442</v>
      </c>
      <c r="K18" s="32">
        <f t="shared" si="8"/>
        <v>16</v>
      </c>
      <c r="L18" s="22"/>
      <c r="M18" s="22"/>
      <c r="N18" s="24"/>
      <c r="O18" s="24"/>
      <c r="P18" s="23">
        <f t="shared" si="9"/>
        <v>0</v>
      </c>
      <c r="Q18" s="23">
        <f t="shared" si="10"/>
        <v>0</v>
      </c>
      <c r="R18" s="23">
        <f t="shared" si="11"/>
        <v>0</v>
      </c>
      <c r="S18" s="23">
        <f t="shared" si="12"/>
        <v>0</v>
      </c>
      <c r="X18" s="2"/>
      <c r="Y18" s="2"/>
    </row>
    <row r="19" spans="1:25" x14ac:dyDescent="0.25">
      <c r="A19" s="10">
        <v>17</v>
      </c>
      <c r="B19" s="10">
        <f t="shared" si="5"/>
        <v>17</v>
      </c>
      <c r="C19" s="44">
        <f t="shared" si="0"/>
        <v>15.116399999999999</v>
      </c>
      <c r="D19" s="44">
        <f t="shared" si="6"/>
        <v>5.0782333044806913</v>
      </c>
      <c r="E19" s="11">
        <f t="shared" si="1"/>
        <v>35.172319671970534</v>
      </c>
      <c r="F19" s="14">
        <f t="shared" si="7"/>
        <v>17</v>
      </c>
      <c r="G19" s="40">
        <f t="shared" si="13"/>
        <v>86</v>
      </c>
      <c r="H19" s="16">
        <f t="shared" si="2"/>
        <v>48.160000000000004</v>
      </c>
      <c r="I19" s="16">
        <f t="shared" si="14"/>
        <v>14.137539685741013</v>
      </c>
      <c r="J19" s="16">
        <f t="shared" si="15"/>
        <v>108.50154828599894</v>
      </c>
      <c r="K19" s="32">
        <f t="shared" si="8"/>
        <v>17</v>
      </c>
      <c r="L19" s="22"/>
      <c r="M19" s="22"/>
      <c r="N19" s="22"/>
      <c r="O19" s="22"/>
      <c r="P19" s="23">
        <f t="shared" si="9"/>
        <v>0</v>
      </c>
      <c r="Q19" s="23">
        <f t="shared" si="10"/>
        <v>0</v>
      </c>
      <c r="R19" s="23">
        <f t="shared" si="11"/>
        <v>0</v>
      </c>
      <c r="S19" s="23">
        <f t="shared" si="12"/>
        <v>0</v>
      </c>
      <c r="X19" s="2"/>
      <c r="Y19" s="2"/>
    </row>
    <row r="20" spans="1:25" x14ac:dyDescent="0.25">
      <c r="A20" s="10">
        <v>18</v>
      </c>
      <c r="B20" s="10">
        <f t="shared" si="5"/>
        <v>18</v>
      </c>
      <c r="C20" s="44">
        <f t="shared" si="0"/>
        <v>16.005600000000001</v>
      </c>
      <c r="D20" s="44">
        <f t="shared" si="6"/>
        <v>5.3412974993444156</v>
      </c>
      <c r="E20" s="11">
        <f t="shared" si="1"/>
        <v>37.179179811358189</v>
      </c>
      <c r="F20" s="14">
        <f t="shared" si="7"/>
        <v>18</v>
      </c>
      <c r="G20" s="40">
        <f t="shared" si="13"/>
        <v>99</v>
      </c>
      <c r="H20" s="16">
        <f t="shared" si="2"/>
        <v>55.440000000000005</v>
      </c>
      <c r="I20" s="16">
        <f t="shared" ref="I20:I64" si="16">EXP(-1.0587+0.8836*LN(H20)+0.284)</f>
        <v>16.010108070503204</v>
      </c>
      <c r="J20" s="16">
        <f t="shared" ref="J20:J64" si="17">(H20+I20)*0.475*44/12</f>
        <v>124.4422715561264</v>
      </c>
      <c r="K20" s="32">
        <f t="shared" si="8"/>
        <v>18</v>
      </c>
      <c r="L20" s="22"/>
      <c r="M20" s="24"/>
      <c r="N20" s="24"/>
      <c r="O20" s="24"/>
      <c r="P20" s="23">
        <f t="shared" si="9"/>
        <v>0</v>
      </c>
      <c r="Q20" s="23">
        <f t="shared" si="10"/>
        <v>0</v>
      </c>
      <c r="R20" s="23">
        <f t="shared" si="11"/>
        <v>0</v>
      </c>
      <c r="S20" s="23">
        <f t="shared" si="12"/>
        <v>0</v>
      </c>
      <c r="V20" s="4"/>
      <c r="W20" s="28"/>
    </row>
    <row r="21" spans="1:25" x14ac:dyDescent="0.25">
      <c r="A21" s="10">
        <v>19</v>
      </c>
      <c r="B21" s="10">
        <f t="shared" si="5"/>
        <v>19</v>
      </c>
      <c r="C21" s="44">
        <f t="shared" si="0"/>
        <v>16.8948</v>
      </c>
      <c r="D21" s="44">
        <f t="shared" si="6"/>
        <v>5.6026651130643454</v>
      </c>
      <c r="E21" s="11">
        <f t="shared" si="1"/>
        <v>39.183085071920395</v>
      </c>
      <c r="F21" s="14">
        <f t="shared" si="7"/>
        <v>19</v>
      </c>
      <c r="G21" s="40">
        <f t="shared" si="13"/>
        <v>113</v>
      </c>
      <c r="H21" s="16">
        <f t="shared" si="2"/>
        <v>63.280000000000008</v>
      </c>
      <c r="I21" s="16">
        <f t="shared" si="16"/>
        <v>17.994969636661381</v>
      </c>
      <c r="J21" s="16">
        <f t="shared" si="17"/>
        <v>141.55390545051856</v>
      </c>
      <c r="K21" s="32">
        <f t="shared" si="8"/>
        <v>19</v>
      </c>
      <c r="L21" s="25"/>
      <c r="M21" s="34"/>
      <c r="N21" s="34"/>
      <c r="O21" s="34"/>
      <c r="P21" s="23">
        <f t="shared" si="9"/>
        <v>0</v>
      </c>
      <c r="Q21" s="23">
        <f t="shared" si="10"/>
        <v>0</v>
      </c>
      <c r="R21" s="23">
        <f t="shared" si="11"/>
        <v>0</v>
      </c>
      <c r="S21" s="23">
        <f t="shared" si="12"/>
        <v>0</v>
      </c>
      <c r="W21" s="2"/>
    </row>
    <row r="22" spans="1:25" x14ac:dyDescent="0.25">
      <c r="A22" s="10">
        <v>20</v>
      </c>
      <c r="B22" s="10">
        <f t="shared" si="5"/>
        <v>20</v>
      </c>
      <c r="C22" s="44">
        <f t="shared" si="0"/>
        <v>17.783999999999999</v>
      </c>
      <c r="D22" s="44">
        <f t="shared" si="6"/>
        <v>5.862435622634961</v>
      </c>
      <c r="E22" s="11">
        <f t="shared" si="1"/>
        <v>41.184208709422556</v>
      </c>
      <c r="F22" s="14">
        <f t="shared" si="7"/>
        <v>20</v>
      </c>
      <c r="G22" s="40">
        <v>132</v>
      </c>
      <c r="H22" s="16">
        <f t="shared" si="2"/>
        <v>73.92</v>
      </c>
      <c r="I22" s="16">
        <f t="shared" si="16"/>
        <v>20.643823207715588</v>
      </c>
      <c r="J22" s="16">
        <f t="shared" si="17"/>
        <v>164.69865875343797</v>
      </c>
      <c r="K22" s="32">
        <f t="shared" si="8"/>
        <v>20</v>
      </c>
      <c r="L22" s="22">
        <v>50</v>
      </c>
      <c r="M22" s="24">
        <v>0</v>
      </c>
      <c r="N22" s="39">
        <v>0</v>
      </c>
      <c r="O22" s="39">
        <v>0</v>
      </c>
      <c r="P22" s="23">
        <f t="shared" si="9"/>
        <v>0</v>
      </c>
      <c r="Q22" s="23">
        <f t="shared" si="10"/>
        <v>0</v>
      </c>
      <c r="R22" s="23">
        <f t="shared" si="11"/>
        <v>0</v>
      </c>
      <c r="S22" s="23">
        <f t="shared" si="12"/>
        <v>0</v>
      </c>
      <c r="W22" s="2"/>
    </row>
    <row r="23" spans="1:25" x14ac:dyDescent="0.25">
      <c r="A23" s="10">
        <v>21</v>
      </c>
      <c r="B23" s="10">
        <f t="shared" si="5"/>
        <v>21</v>
      </c>
      <c r="C23" s="44">
        <f t="shared" si="0"/>
        <v>18.673199999999998</v>
      </c>
      <c r="D23" s="44">
        <f t="shared" si="6"/>
        <v>6.120697995410775</v>
      </c>
      <c r="E23" s="11">
        <f t="shared" si="1"/>
        <v>43.182705675340429</v>
      </c>
      <c r="F23" s="14">
        <v>20</v>
      </c>
      <c r="G23" s="40">
        <f>G22-L22</f>
        <v>82</v>
      </c>
      <c r="H23" s="16">
        <f t="shared" si="2"/>
        <v>45.92</v>
      </c>
      <c r="I23" s="16">
        <f t="shared" si="16"/>
        <v>13.554918962034838</v>
      </c>
      <c r="J23" s="16">
        <f t="shared" si="17"/>
        <v>103.58548385887735</v>
      </c>
      <c r="K23" s="32">
        <f t="shared" si="8"/>
        <v>21</v>
      </c>
      <c r="L23" s="46"/>
      <c r="M23" s="24"/>
      <c r="N23" s="24"/>
      <c r="O23" s="24"/>
      <c r="P23" s="23">
        <f t="shared" si="9"/>
        <v>0</v>
      </c>
      <c r="Q23" s="23">
        <f t="shared" si="10"/>
        <v>0</v>
      </c>
      <c r="R23" s="23">
        <f t="shared" si="11"/>
        <v>0</v>
      </c>
      <c r="S23" s="23">
        <f t="shared" si="12"/>
        <v>0</v>
      </c>
      <c r="W23" s="2"/>
    </row>
    <row r="24" spans="1:25" x14ac:dyDescent="0.25">
      <c r="A24" s="10">
        <v>22</v>
      </c>
      <c r="B24" s="10">
        <f t="shared" si="5"/>
        <v>22</v>
      </c>
      <c r="C24" s="44">
        <f t="shared" si="0"/>
        <v>19.5624</v>
      </c>
      <c r="D24" s="44">
        <f t="shared" si="6"/>
        <v>6.3775322468881095</v>
      </c>
      <c r="E24" s="11">
        <f t="shared" si="1"/>
        <v>45.178715329996784</v>
      </c>
      <c r="F24" s="14">
        <f t="shared" ref="F24:F33" si="18">F23+1</f>
        <v>21</v>
      </c>
      <c r="G24" s="40">
        <f>$G$23+(F24-$F$23)*($G$28-$G$23)/($F$28-$F$23)</f>
        <v>94.2</v>
      </c>
      <c r="H24" s="16">
        <f t="shared" si="2"/>
        <v>52.75200000000001</v>
      </c>
      <c r="I24" s="16">
        <f t="shared" si="16"/>
        <v>15.322244325732715</v>
      </c>
      <c r="J24" s="16">
        <f t="shared" si="17"/>
        <v>118.56264220065115</v>
      </c>
      <c r="K24" s="32">
        <f t="shared" si="8"/>
        <v>22</v>
      </c>
      <c r="L24" s="22"/>
      <c r="M24" s="22"/>
      <c r="N24" s="24"/>
      <c r="O24" s="24"/>
      <c r="P24" s="23">
        <f t="shared" si="9"/>
        <v>0</v>
      </c>
      <c r="Q24" s="23">
        <f t="shared" si="10"/>
        <v>0</v>
      </c>
      <c r="R24" s="23">
        <f t="shared" si="11"/>
        <v>0</v>
      </c>
      <c r="S24" s="23">
        <f t="shared" si="12"/>
        <v>0</v>
      </c>
      <c r="W24" s="2"/>
    </row>
    <row r="25" spans="1:25" x14ac:dyDescent="0.25">
      <c r="A25" s="10">
        <v>23</v>
      </c>
      <c r="B25" s="10">
        <f t="shared" si="5"/>
        <v>23</v>
      </c>
      <c r="C25" s="44">
        <f t="shared" si="0"/>
        <v>20.451599999999999</v>
      </c>
      <c r="D25" s="44">
        <f t="shared" si="6"/>
        <v>6.6330107072474558</v>
      </c>
      <c r="E25" s="11">
        <f t="shared" si="1"/>
        <v>47.172363648455985</v>
      </c>
      <c r="F25" s="14">
        <f t="shared" si="18"/>
        <v>22</v>
      </c>
      <c r="G25" s="40">
        <f>$G$23+(F25-$F$23)*($G$28-$G$23)/($F$28-$F$23)</f>
        <v>106.4</v>
      </c>
      <c r="H25" s="16">
        <f t="shared" si="2"/>
        <v>59.58400000000001</v>
      </c>
      <c r="I25" s="16">
        <f t="shared" si="16"/>
        <v>17.063048609226875</v>
      </c>
      <c r="J25" s="16">
        <f t="shared" si="17"/>
        <v>133.49360966107017</v>
      </c>
      <c r="K25" s="32">
        <f t="shared" si="8"/>
        <v>23</v>
      </c>
      <c r="L25" s="22"/>
      <c r="M25" s="24"/>
      <c r="N25" s="24"/>
      <c r="O25" s="39"/>
      <c r="P25" s="23">
        <f t="shared" si="9"/>
        <v>0</v>
      </c>
      <c r="Q25" s="23">
        <f t="shared" si="10"/>
        <v>0</v>
      </c>
      <c r="R25" s="23">
        <f t="shared" si="11"/>
        <v>0</v>
      </c>
      <c r="S25" s="23">
        <f t="shared" si="12"/>
        <v>0</v>
      </c>
      <c r="W25" s="2"/>
    </row>
    <row r="26" spans="1:25" x14ac:dyDescent="0.25">
      <c r="A26" s="10">
        <v>24</v>
      </c>
      <c r="B26" s="10">
        <f t="shared" si="5"/>
        <v>24</v>
      </c>
      <c r="C26" s="44">
        <f t="shared" si="0"/>
        <v>21.340799999999998</v>
      </c>
      <c r="D26" s="44">
        <f t="shared" si="6"/>
        <v>6.8871990614123195</v>
      </c>
      <c r="E26" s="11">
        <f t="shared" si="1"/>
        <v>49.163765031959791</v>
      </c>
      <c r="F26" s="14">
        <f t="shared" si="18"/>
        <v>23</v>
      </c>
      <c r="G26" s="40">
        <f>$G$23+(F26-$F$23)*($G$28-$G$23)/($F$28-$F$23)</f>
        <v>118.6</v>
      </c>
      <c r="H26" s="16">
        <f t="shared" si="2"/>
        <v>66.415999999999997</v>
      </c>
      <c r="I26" s="16">
        <f t="shared" si="16"/>
        <v>18.780719951522517</v>
      </c>
      <c r="J26" s="16">
        <f t="shared" si="17"/>
        <v>148.3842872489017</v>
      </c>
      <c r="K26" s="32">
        <f t="shared" si="8"/>
        <v>24</v>
      </c>
      <c r="L26" s="26"/>
      <c r="M26" s="27"/>
      <c r="N26" s="24"/>
      <c r="O26" s="24"/>
      <c r="P26" s="23">
        <f t="shared" si="9"/>
        <v>0</v>
      </c>
      <c r="Q26" s="23">
        <f t="shared" si="10"/>
        <v>0</v>
      </c>
      <c r="R26" s="23">
        <f t="shared" si="11"/>
        <v>0</v>
      </c>
      <c r="S26" s="23">
        <f t="shared" si="12"/>
        <v>0</v>
      </c>
      <c r="W26" s="2"/>
    </row>
    <row r="27" spans="1:25" x14ac:dyDescent="0.25">
      <c r="A27" s="10">
        <v>25</v>
      </c>
      <c r="B27" s="10">
        <f t="shared" si="5"/>
        <v>25</v>
      </c>
      <c r="C27" s="44">
        <f t="shared" si="0"/>
        <v>22.229999999999997</v>
      </c>
      <c r="D27" s="44">
        <f t="shared" si="6"/>
        <v>7.140157210880437</v>
      </c>
      <c r="E27" s="11">
        <f t="shared" si="1"/>
        <v>51.153023808950088</v>
      </c>
      <c r="F27" s="14">
        <f t="shared" si="18"/>
        <v>24</v>
      </c>
      <c r="G27" s="40">
        <f>$G$23+(F27-$F$23)*($G$28-$G$23)/($F$28-$F$23)</f>
        <v>130.80000000000001</v>
      </c>
      <c r="H27" s="16">
        <f t="shared" si="2"/>
        <v>73.248000000000019</v>
      </c>
      <c r="I27" s="16">
        <f t="shared" si="16"/>
        <v>20.477908970632591</v>
      </c>
      <c r="J27" s="16">
        <f t="shared" si="17"/>
        <v>163.23929145718512</v>
      </c>
      <c r="K27" s="32">
        <f t="shared" si="8"/>
        <v>25</v>
      </c>
      <c r="L27" s="34"/>
      <c r="M27" s="35"/>
      <c r="N27" s="35"/>
      <c r="O27" s="35"/>
      <c r="P27" s="23">
        <f t="shared" si="9"/>
        <v>0</v>
      </c>
      <c r="Q27" s="23">
        <f t="shared" si="10"/>
        <v>0</v>
      </c>
      <c r="R27" s="23">
        <f t="shared" si="11"/>
        <v>0</v>
      </c>
      <c r="S27" s="23">
        <f t="shared" si="12"/>
        <v>0</v>
      </c>
      <c r="W27" s="2"/>
    </row>
    <row r="28" spans="1:25" x14ac:dyDescent="0.25">
      <c r="A28" s="10">
        <v>26</v>
      </c>
      <c r="B28" s="10">
        <f t="shared" si="5"/>
        <v>26</v>
      </c>
      <c r="C28" s="44">
        <f t="shared" si="0"/>
        <v>23.119199999999999</v>
      </c>
      <c r="D28" s="44">
        <f t="shared" si="6"/>
        <v>7.3919399937804329</v>
      </c>
      <c r="E28" s="11">
        <f t="shared" si="1"/>
        <v>53.140235489167587</v>
      </c>
      <c r="F28" s="14">
        <f t="shared" si="18"/>
        <v>25</v>
      </c>
      <c r="G28" s="40">
        <v>143</v>
      </c>
      <c r="H28" s="16">
        <f t="shared" si="2"/>
        <v>80.080000000000013</v>
      </c>
      <c r="I28" s="16">
        <f t="shared" si="16"/>
        <v>22.156743406564654</v>
      </c>
      <c r="J28" s="16">
        <f t="shared" si="17"/>
        <v>178.06232809976677</v>
      </c>
      <c r="K28" s="32">
        <f t="shared" si="8"/>
        <v>26</v>
      </c>
      <c r="L28" s="26"/>
      <c r="M28" s="26"/>
      <c r="N28" s="24"/>
      <c r="O28" s="24"/>
      <c r="P28" s="23">
        <f t="shared" si="9"/>
        <v>0</v>
      </c>
      <c r="Q28" s="23">
        <f t="shared" si="10"/>
        <v>0</v>
      </c>
      <c r="R28" s="23">
        <f t="shared" si="11"/>
        <v>0</v>
      </c>
      <c r="S28" s="23">
        <f t="shared" si="12"/>
        <v>0</v>
      </c>
      <c r="W28" s="2"/>
    </row>
    <row r="29" spans="1:25" x14ac:dyDescent="0.25">
      <c r="A29" s="10">
        <v>27</v>
      </c>
      <c r="B29" s="10">
        <f t="shared" si="5"/>
        <v>27</v>
      </c>
      <c r="C29" s="44">
        <f t="shared" si="0"/>
        <v>24.008400000000002</v>
      </c>
      <c r="D29" s="44">
        <f t="shared" si="6"/>
        <v>7.6425977910346994</v>
      </c>
      <c r="E29" s="11">
        <f t="shared" si="1"/>
        <v>55.125487819385434</v>
      </c>
      <c r="F29" s="14">
        <f t="shared" si="18"/>
        <v>26</v>
      </c>
      <c r="G29" s="40">
        <f>$G$28+(F29-$F$28)*($G$33-$G$28)/($F$33-$F$28)</f>
        <v>154.4</v>
      </c>
      <c r="H29" s="16">
        <f t="shared" si="2"/>
        <v>86.464000000000013</v>
      </c>
      <c r="I29" s="16">
        <f t="shared" si="16"/>
        <v>23.710447802961308</v>
      </c>
      <c r="J29" s="16">
        <f t="shared" si="17"/>
        <v>191.88716325682432</v>
      </c>
      <c r="K29" s="32">
        <f t="shared" si="8"/>
        <v>27</v>
      </c>
      <c r="L29" s="26"/>
      <c r="M29" s="27"/>
      <c r="N29" s="24"/>
      <c r="O29" s="24"/>
      <c r="P29" s="23">
        <f t="shared" si="9"/>
        <v>0</v>
      </c>
      <c r="Q29" s="23">
        <f t="shared" si="10"/>
        <v>0</v>
      </c>
      <c r="R29" s="23">
        <f t="shared" si="11"/>
        <v>0</v>
      </c>
      <c r="S29" s="23">
        <f t="shared" si="12"/>
        <v>0</v>
      </c>
      <c r="W29" s="2"/>
    </row>
    <row r="30" spans="1:25" x14ac:dyDescent="0.25">
      <c r="A30" s="10">
        <v>28</v>
      </c>
      <c r="B30" s="10">
        <f t="shared" si="5"/>
        <v>28</v>
      </c>
      <c r="C30" s="44">
        <f t="shared" si="0"/>
        <v>24.897599999999997</v>
      </c>
      <c r="D30" s="44">
        <f t="shared" si="6"/>
        <v>7.8921770401958238</v>
      </c>
      <c r="E30" s="11">
        <f t="shared" si="1"/>
        <v>57.10886167834105</v>
      </c>
      <c r="F30" s="14">
        <f t="shared" si="18"/>
        <v>27</v>
      </c>
      <c r="G30" s="40">
        <f>$G$28+(F30-$F$28)*($G$33-$G$28)/($F$33-$F$28)</f>
        <v>165.8</v>
      </c>
      <c r="H30" s="16">
        <f t="shared" si="2"/>
        <v>92.848000000000013</v>
      </c>
      <c r="I30" s="16">
        <f t="shared" si="16"/>
        <v>25.250843655072469</v>
      </c>
      <c r="J30" s="16">
        <f t="shared" si="17"/>
        <v>205.68881936591791</v>
      </c>
      <c r="K30" s="32">
        <f t="shared" si="8"/>
        <v>28</v>
      </c>
      <c r="L30" s="47"/>
      <c r="M30" s="27"/>
      <c r="N30" s="24"/>
      <c r="O30" s="24"/>
      <c r="P30" s="23">
        <f t="shared" si="9"/>
        <v>0</v>
      </c>
      <c r="Q30" s="23">
        <f t="shared" si="10"/>
        <v>0</v>
      </c>
      <c r="R30" s="23">
        <f t="shared" si="11"/>
        <v>0</v>
      </c>
      <c r="S30" s="23">
        <f t="shared" si="12"/>
        <v>0</v>
      </c>
      <c r="W30" s="2"/>
    </row>
    <row r="31" spans="1:25" x14ac:dyDescent="0.25">
      <c r="A31" s="10">
        <v>29</v>
      </c>
      <c r="B31" s="10">
        <f t="shared" si="5"/>
        <v>29</v>
      </c>
      <c r="C31" s="44">
        <f t="shared" si="0"/>
        <v>25.786799999999999</v>
      </c>
      <c r="D31" s="44">
        <f t="shared" si="6"/>
        <v>8.1407206738151334</v>
      </c>
      <c r="E31" s="11">
        <f t="shared" si="1"/>
        <v>59.090431840228007</v>
      </c>
      <c r="F31" s="14">
        <f t="shared" si="18"/>
        <v>28</v>
      </c>
      <c r="G31" s="40">
        <f>$G$28+(F31-$F$28)*($G$33-$G$28)/($F$33-$F$28)</f>
        <v>177.2</v>
      </c>
      <c r="H31" s="16">
        <f t="shared" si="2"/>
        <v>99.231999999999999</v>
      </c>
      <c r="I31" s="16">
        <f t="shared" si="16"/>
        <v>26.77895012298157</v>
      </c>
      <c r="J31" s="16">
        <f t="shared" si="17"/>
        <v>219.46907146419289</v>
      </c>
      <c r="K31" s="32">
        <f t="shared" si="8"/>
        <v>29</v>
      </c>
      <c r="L31" s="26"/>
      <c r="M31" s="27"/>
      <c r="N31" s="24"/>
      <c r="O31" s="24"/>
      <c r="P31" s="23">
        <f t="shared" si="9"/>
        <v>0</v>
      </c>
      <c r="Q31" s="23">
        <f t="shared" si="10"/>
        <v>0</v>
      </c>
      <c r="R31" s="23">
        <f t="shared" si="11"/>
        <v>0</v>
      </c>
      <c r="S31" s="23">
        <f t="shared" si="12"/>
        <v>0</v>
      </c>
      <c r="W31" s="2"/>
    </row>
    <row r="32" spans="1:25" x14ac:dyDescent="0.25">
      <c r="A32" s="10">
        <v>30</v>
      </c>
      <c r="B32" s="10">
        <f t="shared" si="5"/>
        <v>30</v>
      </c>
      <c r="C32" s="44">
        <f t="shared" si="0"/>
        <v>26.675999999999998</v>
      </c>
      <c r="D32" s="44">
        <f t="shared" si="6"/>
        <v>8.388268495647786</v>
      </c>
      <c r="E32" s="11">
        <f t="shared" si="1"/>
        <v>61.07026762991989</v>
      </c>
      <c r="F32" s="14">
        <f t="shared" si="18"/>
        <v>29</v>
      </c>
      <c r="G32" s="40">
        <f>$G$28+(F32-$F$28)*($G$33-$G$28)/($F$33-$F$28)</f>
        <v>188.6</v>
      </c>
      <c r="H32" s="16">
        <f t="shared" si="2"/>
        <v>105.61600000000001</v>
      </c>
      <c r="I32" s="16">
        <f t="shared" si="16"/>
        <v>28.29564781884239</v>
      </c>
      <c r="J32" s="16">
        <f t="shared" si="17"/>
        <v>233.22945328448384</v>
      </c>
      <c r="K32" s="32">
        <f t="shared" si="8"/>
        <v>30</v>
      </c>
      <c r="L32" s="26">
        <f>37+37</f>
        <v>74</v>
      </c>
      <c r="M32" s="27">
        <v>0</v>
      </c>
      <c r="N32" s="24">
        <v>0</v>
      </c>
      <c r="O32" s="24">
        <v>0</v>
      </c>
      <c r="P32" s="23">
        <f>EXP(-LN(2)/35)*P31+(1-EXP(-LN(2)/35))/(LN(2)/35)*M32*L32*0.43*0.475*44/12</f>
        <v>0</v>
      </c>
      <c r="Q32" s="23">
        <f t="shared" si="10"/>
        <v>0</v>
      </c>
      <c r="R32" s="23">
        <f t="shared" si="11"/>
        <v>0</v>
      </c>
      <c r="S32" s="23">
        <f t="shared" si="12"/>
        <v>0</v>
      </c>
      <c r="W32" s="2"/>
    </row>
    <row r="33" spans="1:25" x14ac:dyDescent="0.25">
      <c r="A33" s="10">
        <v>31</v>
      </c>
      <c r="B33" s="10">
        <f t="shared" si="5"/>
        <v>31</v>
      </c>
      <c r="C33" s="44">
        <f t="shared" si="0"/>
        <v>27.565199999999997</v>
      </c>
      <c r="D33" s="44">
        <f t="shared" si="6"/>
        <v>8.6348575052881742</v>
      </c>
      <c r="E33" s="11">
        <f t="shared" si="1"/>
        <v>63.048433488376901</v>
      </c>
      <c r="F33" s="14">
        <f t="shared" si="18"/>
        <v>30</v>
      </c>
      <c r="G33" s="40">
        <f>163+37</f>
        <v>200</v>
      </c>
      <c r="H33" s="16">
        <f t="shared" si="2"/>
        <v>112.00000000000001</v>
      </c>
      <c r="I33" s="16">
        <f t="shared" si="16"/>
        <v>29.801704881883595</v>
      </c>
      <c r="J33" s="16">
        <f t="shared" si="17"/>
        <v>246.97130266928062</v>
      </c>
      <c r="K33" s="32">
        <f t="shared" si="8"/>
        <v>31</v>
      </c>
      <c r="L33" s="26"/>
      <c r="M33" s="27"/>
      <c r="N33" s="24"/>
      <c r="O33" s="24"/>
      <c r="P33" s="23">
        <f t="shared" si="9"/>
        <v>0</v>
      </c>
      <c r="Q33" s="23">
        <f t="shared" si="10"/>
        <v>0</v>
      </c>
      <c r="R33" s="23">
        <f t="shared" si="11"/>
        <v>0</v>
      </c>
      <c r="S33" s="23">
        <f t="shared" si="12"/>
        <v>0</v>
      </c>
      <c r="W33" s="2"/>
    </row>
    <row r="34" spans="1:25" x14ac:dyDescent="0.25">
      <c r="A34" s="10">
        <v>32</v>
      </c>
      <c r="B34" s="10">
        <f t="shared" si="5"/>
        <v>32</v>
      </c>
      <c r="C34" s="44">
        <f t="shared" si="0"/>
        <v>28.4544</v>
      </c>
      <c r="D34" s="44">
        <f t="shared" si="6"/>
        <v>8.8805221797401614</v>
      </c>
      <c r="E34" s="11">
        <f t="shared" si="1"/>
        <v>65.024989463047447</v>
      </c>
      <c r="F34" s="14">
        <v>30</v>
      </c>
      <c r="G34" s="40">
        <f>G33-L32</f>
        <v>126</v>
      </c>
      <c r="H34" s="16">
        <f t="shared" si="2"/>
        <v>70.56</v>
      </c>
      <c r="I34" s="16">
        <f t="shared" si="16"/>
        <v>19.812460750274294</v>
      </c>
      <c r="J34" s="16">
        <f t="shared" si="17"/>
        <v>157.39870247339439</v>
      </c>
      <c r="K34" s="32">
        <f t="shared" si="8"/>
        <v>32</v>
      </c>
      <c r="L34" s="34"/>
      <c r="M34" s="35"/>
      <c r="N34" s="35"/>
      <c r="O34" s="35"/>
      <c r="P34" s="23">
        <f t="shared" si="9"/>
        <v>0</v>
      </c>
      <c r="Q34" s="23">
        <f t="shared" si="10"/>
        <v>0</v>
      </c>
      <c r="R34" s="23">
        <f t="shared" si="11"/>
        <v>0</v>
      </c>
      <c r="S34" s="23">
        <f t="shared" si="12"/>
        <v>0</v>
      </c>
      <c r="W34" s="2"/>
    </row>
    <row r="35" spans="1:25" x14ac:dyDescent="0.25">
      <c r="A35" s="10">
        <v>33</v>
      </c>
      <c r="B35" s="10">
        <f t="shared" si="5"/>
        <v>33</v>
      </c>
      <c r="C35" s="44">
        <f t="shared" si="0"/>
        <v>29.343599999999999</v>
      </c>
      <c r="D35" s="44">
        <f t="shared" si="6"/>
        <v>9.1252947188023139</v>
      </c>
      <c r="E35" s="11">
        <f t="shared" si="1"/>
        <v>66.999991635247355</v>
      </c>
      <c r="F35" s="14">
        <f t="shared" ref="F35:F44" si="19">F34+1</f>
        <v>31</v>
      </c>
      <c r="G35" s="40">
        <f>$G$34+(F35-$F$34)*($G$39-$G$34)/($F$39-$F$34)</f>
        <v>136.6</v>
      </c>
      <c r="H35" s="16">
        <f t="shared" si="2"/>
        <v>76.496000000000009</v>
      </c>
      <c r="I35" s="16">
        <f t="shared" si="16"/>
        <v>21.278217483343159</v>
      </c>
      <c r="J35" s="16">
        <f t="shared" si="17"/>
        <v>170.290095450156</v>
      </c>
      <c r="K35" s="32">
        <f t="shared" si="8"/>
        <v>33</v>
      </c>
      <c r="L35" s="26"/>
      <c r="M35" s="27"/>
      <c r="N35" s="24"/>
      <c r="O35" s="24"/>
      <c r="P35" s="23">
        <f t="shared" si="9"/>
        <v>0</v>
      </c>
      <c r="Q35" s="23">
        <f t="shared" si="10"/>
        <v>0</v>
      </c>
      <c r="R35" s="23">
        <f t="shared" si="11"/>
        <v>0</v>
      </c>
      <c r="S35" s="23">
        <f t="shared" si="12"/>
        <v>0</v>
      </c>
      <c r="W35" s="2"/>
      <c r="X35" s="2"/>
      <c r="Y35" s="2"/>
    </row>
    <row r="36" spans="1:25" x14ac:dyDescent="0.25">
      <c r="A36" s="10">
        <v>34</v>
      </c>
      <c r="B36" s="10">
        <f t="shared" si="5"/>
        <v>34</v>
      </c>
      <c r="C36" s="44">
        <f t="shared" si="0"/>
        <v>30.232799999999997</v>
      </c>
      <c r="D36" s="44">
        <f t="shared" si="6"/>
        <v>9.3692052598737945</v>
      </c>
      <c r="E36" s="11">
        <f t="shared" si="1"/>
        <v>68.97349249428018</v>
      </c>
      <c r="F36" s="14">
        <f t="shared" si="19"/>
        <v>32</v>
      </c>
      <c r="G36" s="40">
        <f>$G$34+(F36-$F$34)*($G$39-$G$34)/($F$39-$F$34)</f>
        <v>147.19999999999999</v>
      </c>
      <c r="H36" s="16">
        <f t="shared" si="2"/>
        <v>82.432000000000002</v>
      </c>
      <c r="I36" s="16">
        <f t="shared" si="16"/>
        <v>22.730780407308188</v>
      </c>
      <c r="J36" s="16">
        <f t="shared" si="17"/>
        <v>183.15850920939508</v>
      </c>
      <c r="K36" s="32">
        <f t="shared" si="8"/>
        <v>34</v>
      </c>
      <c r="L36" s="26"/>
      <c r="M36" s="26"/>
      <c r="N36" s="22"/>
      <c r="O36" s="22"/>
      <c r="P36" s="23">
        <f t="shared" si="9"/>
        <v>0</v>
      </c>
      <c r="Q36" s="23">
        <f t="shared" si="10"/>
        <v>0</v>
      </c>
      <c r="R36" s="23">
        <f t="shared" si="11"/>
        <v>0</v>
      </c>
      <c r="S36" s="23">
        <f t="shared" si="12"/>
        <v>0</v>
      </c>
      <c r="W36" s="2"/>
      <c r="X36" s="2"/>
      <c r="Y36" s="2"/>
    </row>
    <row r="37" spans="1:25" x14ac:dyDescent="0.25">
      <c r="A37" s="10">
        <v>35</v>
      </c>
      <c r="B37" s="10">
        <f t="shared" si="5"/>
        <v>35</v>
      </c>
      <c r="C37" s="44">
        <f t="shared" si="0"/>
        <v>31.122</v>
      </c>
      <c r="D37" s="44">
        <f t="shared" si="6"/>
        <v>9.6122820667788016</v>
      </c>
      <c r="E37" s="11">
        <f t="shared" si="1"/>
        <v>70.945541266306407</v>
      </c>
      <c r="F37" s="14">
        <f t="shared" si="19"/>
        <v>33</v>
      </c>
      <c r="G37" s="40">
        <f>$G$34+(F37-$F$34)*($G$39-$G$34)/($F$39-$F$34)</f>
        <v>157.80000000000001</v>
      </c>
      <c r="H37" s="16">
        <f t="shared" si="2"/>
        <v>88.368000000000009</v>
      </c>
      <c r="I37" s="16">
        <f t="shared" si="16"/>
        <v>24.171207673386032</v>
      </c>
      <c r="J37" s="16">
        <f t="shared" si="17"/>
        <v>196.00578669781399</v>
      </c>
      <c r="K37" s="32">
        <f t="shared" si="8"/>
        <v>35</v>
      </c>
      <c r="L37" s="47"/>
      <c r="M37" s="26"/>
      <c r="N37" s="22"/>
      <c r="O37" s="22"/>
      <c r="P37" s="23">
        <f t="shared" si="9"/>
        <v>0</v>
      </c>
      <c r="Q37" s="23">
        <f t="shared" si="10"/>
        <v>0</v>
      </c>
      <c r="R37" s="23">
        <f t="shared" si="11"/>
        <v>0</v>
      </c>
      <c r="S37" s="23">
        <f t="shared" si="12"/>
        <v>0</v>
      </c>
      <c r="W37" s="2"/>
      <c r="X37" s="2"/>
      <c r="Y37" s="2"/>
    </row>
    <row r="38" spans="1:25" x14ac:dyDescent="0.25">
      <c r="A38" s="10">
        <v>36</v>
      </c>
      <c r="B38" s="10">
        <f t="shared" si="5"/>
        <v>36</v>
      </c>
      <c r="C38" s="44">
        <f t="shared" si="0"/>
        <v>32.011200000000002</v>
      </c>
      <c r="D38" s="44">
        <f t="shared" si="6"/>
        <v>9.8545516964045792</v>
      </c>
      <c r="E38" s="11">
        <f t="shared" si="1"/>
        <v>72.916184204571309</v>
      </c>
      <c r="F38" s="14">
        <f t="shared" si="19"/>
        <v>34</v>
      </c>
      <c r="G38" s="40">
        <f>$G$34+(F38-$F$34)*($G$39-$G$34)/($F$39-$F$34)</f>
        <v>168.4</v>
      </c>
      <c r="H38" s="16">
        <f t="shared" si="2"/>
        <v>94.304000000000016</v>
      </c>
      <c r="I38" s="16">
        <f t="shared" si="16"/>
        <v>25.600407229267304</v>
      </c>
      <c r="J38" s="16">
        <f t="shared" si="17"/>
        <v>208.83350925764057</v>
      </c>
      <c r="K38" s="32">
        <f t="shared" si="8"/>
        <v>36</v>
      </c>
      <c r="L38" s="26"/>
      <c r="M38" s="27"/>
      <c r="N38" s="24"/>
      <c r="O38" s="24"/>
      <c r="P38" s="23">
        <f t="shared" si="9"/>
        <v>0</v>
      </c>
      <c r="Q38" s="23">
        <f t="shared" si="10"/>
        <v>0</v>
      </c>
      <c r="R38" s="23">
        <f t="shared" si="11"/>
        <v>0</v>
      </c>
      <c r="S38" s="23">
        <f t="shared" si="12"/>
        <v>0</v>
      </c>
      <c r="W38" s="2"/>
      <c r="X38" s="2"/>
      <c r="Y38" s="2"/>
    </row>
    <row r="39" spans="1:25" x14ac:dyDescent="0.25">
      <c r="A39" s="10">
        <v>37</v>
      </c>
      <c r="B39" s="10">
        <f t="shared" si="5"/>
        <v>37</v>
      </c>
      <c r="C39" s="44">
        <f t="shared" si="0"/>
        <v>32.900399999999998</v>
      </c>
      <c r="D39" s="44">
        <f t="shared" si="6"/>
        <v>10.096039146303504</v>
      </c>
      <c r="E39" s="11">
        <f t="shared" si="1"/>
        <v>74.885464846478598</v>
      </c>
      <c r="F39" s="14">
        <f t="shared" si="19"/>
        <v>35</v>
      </c>
      <c r="G39" s="38">
        <v>179</v>
      </c>
      <c r="H39" s="16">
        <f t="shared" si="2"/>
        <v>100.24000000000001</v>
      </c>
      <c r="I39" s="16">
        <f t="shared" si="16"/>
        <v>27.019166259515604</v>
      </c>
      <c r="J39" s="16">
        <f t="shared" si="17"/>
        <v>221.64304790198966</v>
      </c>
      <c r="K39" s="32">
        <f t="shared" si="8"/>
        <v>37</v>
      </c>
      <c r="L39" s="26"/>
      <c r="M39" s="26"/>
      <c r="N39" s="22"/>
      <c r="O39" s="22"/>
      <c r="P39" s="23">
        <f t="shared" si="9"/>
        <v>0</v>
      </c>
      <c r="Q39" s="23">
        <f t="shared" si="10"/>
        <v>0</v>
      </c>
      <c r="R39" s="23">
        <f t="shared" si="11"/>
        <v>0</v>
      </c>
      <c r="S39" s="23">
        <f t="shared" si="12"/>
        <v>0</v>
      </c>
      <c r="W39" s="2"/>
      <c r="X39" s="2"/>
      <c r="Y39" s="2"/>
    </row>
    <row r="40" spans="1:25" x14ac:dyDescent="0.25">
      <c r="A40" s="10">
        <v>38</v>
      </c>
      <c r="B40" s="10">
        <f t="shared" si="5"/>
        <v>38</v>
      </c>
      <c r="C40" s="44">
        <f t="shared" si="0"/>
        <v>33.7896</v>
      </c>
      <c r="D40" s="44">
        <f t="shared" si="6"/>
        <v>10.3367679858895</v>
      </c>
      <c r="E40" s="11">
        <f t="shared" si="1"/>
        <v>76.853424242090881</v>
      </c>
      <c r="F40" s="14">
        <f t="shared" si="19"/>
        <v>36</v>
      </c>
      <c r="G40" s="38">
        <f>$G$39+(F40-$F$39)*($G$44-$G$39)/($F$44-$F$39)</f>
        <v>188.6</v>
      </c>
      <c r="H40" s="16">
        <f t="shared" si="2"/>
        <v>105.61600000000001</v>
      </c>
      <c r="I40" s="16">
        <f t="shared" si="16"/>
        <v>28.29564781884239</v>
      </c>
      <c r="J40" s="16">
        <f t="shared" si="17"/>
        <v>233.22945328448384</v>
      </c>
      <c r="K40" s="32">
        <f t="shared" si="8"/>
        <v>38</v>
      </c>
      <c r="L40" s="26"/>
      <c r="M40" s="26"/>
      <c r="N40" s="22"/>
      <c r="O40" s="22"/>
      <c r="P40" s="23">
        <f t="shared" si="9"/>
        <v>0</v>
      </c>
      <c r="Q40" s="23">
        <f t="shared" si="10"/>
        <v>0</v>
      </c>
      <c r="R40" s="23">
        <f t="shared" si="11"/>
        <v>0</v>
      </c>
      <c r="S40" s="23">
        <f t="shared" si="12"/>
        <v>0</v>
      </c>
      <c r="W40" s="2"/>
      <c r="X40" s="2"/>
      <c r="Y40" s="2"/>
    </row>
    <row r="41" spans="1:25" x14ac:dyDescent="0.25">
      <c r="A41" s="10">
        <v>39</v>
      </c>
      <c r="B41" s="10">
        <f t="shared" si="5"/>
        <v>39</v>
      </c>
      <c r="C41" s="44">
        <f t="shared" si="0"/>
        <v>34.678800000000003</v>
      </c>
      <c r="D41" s="44">
        <f t="shared" si="6"/>
        <v>10.576760473435781</v>
      </c>
      <c r="E41" s="11">
        <f t="shared" si="1"/>
        <v>78.820101157900652</v>
      </c>
      <c r="F41" s="14">
        <f t="shared" si="19"/>
        <v>37</v>
      </c>
      <c r="G41" s="38">
        <f>$G$39+(F41-$F$39)*($G$44-$G$39)/($F$44-$F$39)</f>
        <v>198.2</v>
      </c>
      <c r="H41" s="16">
        <f t="shared" si="2"/>
        <v>110.992</v>
      </c>
      <c r="I41" s="16">
        <f t="shared" si="16"/>
        <v>29.564585248205024</v>
      </c>
      <c r="J41" s="16">
        <f t="shared" si="17"/>
        <v>244.80271930729043</v>
      </c>
      <c r="K41" s="32">
        <f t="shared" si="8"/>
        <v>39</v>
      </c>
      <c r="L41" s="34"/>
      <c r="M41" s="35"/>
      <c r="N41" s="35"/>
      <c r="O41" s="35"/>
      <c r="P41" s="23">
        <f t="shared" si="9"/>
        <v>0</v>
      </c>
      <c r="Q41" s="23">
        <f t="shared" si="10"/>
        <v>0</v>
      </c>
      <c r="R41" s="23">
        <f t="shared" si="11"/>
        <v>0</v>
      </c>
      <c r="S41" s="23">
        <f t="shared" si="12"/>
        <v>0</v>
      </c>
      <c r="W41" s="2"/>
      <c r="X41" s="2"/>
      <c r="Y41" s="2"/>
    </row>
    <row r="42" spans="1:25" x14ac:dyDescent="0.25">
      <c r="A42" s="10">
        <v>40</v>
      </c>
      <c r="B42" s="10">
        <f t="shared" si="5"/>
        <v>40</v>
      </c>
      <c r="C42" s="44">
        <f t="shared" si="0"/>
        <v>35.567999999999998</v>
      </c>
      <c r="D42" s="44">
        <f t="shared" si="6"/>
        <v>10.816037660735208</v>
      </c>
      <c r="E42" s="11">
        <f t="shared" si="1"/>
        <v>80.785532259113808</v>
      </c>
      <c r="F42" s="14">
        <f t="shared" si="19"/>
        <v>38</v>
      </c>
      <c r="G42" s="38">
        <f>$G$39+(F42-$F$39)*($G$44-$G$39)/($F$44-$F$39)</f>
        <v>207.8</v>
      </c>
      <c r="H42" s="16">
        <f t="shared" si="2"/>
        <v>116.36800000000002</v>
      </c>
      <c r="I42" s="16">
        <f t="shared" si="16"/>
        <v>30.826385665835112</v>
      </c>
      <c r="J42" s="16">
        <f t="shared" si="17"/>
        <v>256.36355503466285</v>
      </c>
      <c r="K42" s="32">
        <f t="shared" si="8"/>
        <v>40</v>
      </c>
      <c r="L42" s="26">
        <f>36+33</f>
        <v>69</v>
      </c>
      <c r="M42" s="26"/>
      <c r="N42" s="22"/>
      <c r="O42" s="22"/>
      <c r="P42" s="23">
        <f t="shared" si="9"/>
        <v>0</v>
      </c>
      <c r="Q42" s="23">
        <f t="shared" si="10"/>
        <v>0</v>
      </c>
      <c r="R42" s="23">
        <f t="shared" si="11"/>
        <v>0</v>
      </c>
      <c r="S42" s="23">
        <f t="shared" si="12"/>
        <v>0</v>
      </c>
      <c r="W42" s="2"/>
      <c r="X42" s="2"/>
      <c r="Y42" s="2"/>
    </row>
    <row r="43" spans="1:25" x14ac:dyDescent="0.25">
      <c r="A43" s="10">
        <v>41</v>
      </c>
      <c r="B43" s="10">
        <f t="shared" si="5"/>
        <v>41</v>
      </c>
      <c r="C43" s="44">
        <f t="shared" si="0"/>
        <v>36.4572</v>
      </c>
      <c r="D43" s="44">
        <f t="shared" si="6"/>
        <v>11.054619486999963</v>
      </c>
      <c r="E43" s="11">
        <f t="shared" si="1"/>
        <v>82.749752273191604</v>
      </c>
      <c r="F43" s="14">
        <f t="shared" si="19"/>
        <v>39</v>
      </c>
      <c r="G43" s="38">
        <f>$G$39+(F43-$F$39)*($G$44-$G$39)/($F$44-$F$39)</f>
        <v>217.4</v>
      </c>
      <c r="H43" s="16">
        <f t="shared" si="2"/>
        <v>121.74400000000001</v>
      </c>
      <c r="I43" s="16">
        <f t="shared" si="16"/>
        <v>32.081416447631</v>
      </c>
      <c r="J43" s="16">
        <f t="shared" si="17"/>
        <v>267.91260031295735</v>
      </c>
      <c r="K43" s="32">
        <f t="shared" si="8"/>
        <v>41</v>
      </c>
      <c r="L43" s="26"/>
      <c r="M43" s="26"/>
      <c r="N43" s="22"/>
      <c r="O43" s="22"/>
      <c r="P43" s="23">
        <f t="shared" si="9"/>
        <v>0</v>
      </c>
      <c r="Q43" s="23">
        <f t="shared" si="10"/>
        <v>0</v>
      </c>
      <c r="R43" s="23">
        <f t="shared" si="11"/>
        <v>0</v>
      </c>
      <c r="S43" s="23">
        <f t="shared" si="12"/>
        <v>0</v>
      </c>
      <c r="W43" s="2"/>
      <c r="X43" s="2"/>
      <c r="Y43" s="2"/>
    </row>
    <row r="44" spans="1:25" x14ac:dyDescent="0.25">
      <c r="A44" s="10">
        <v>42</v>
      </c>
      <c r="B44" s="10">
        <f t="shared" si="5"/>
        <v>42</v>
      </c>
      <c r="C44" s="44">
        <f t="shared" si="0"/>
        <v>37.346399999999996</v>
      </c>
      <c r="D44" s="44">
        <f t="shared" si="6"/>
        <v>11.292524863342392</v>
      </c>
      <c r="E44" s="11">
        <f t="shared" si="1"/>
        <v>84.712794136987995</v>
      </c>
      <c r="F44" s="14">
        <f t="shared" si="19"/>
        <v>40</v>
      </c>
      <c r="G44" s="38">
        <f>191+36</f>
        <v>227</v>
      </c>
      <c r="H44" s="16">
        <f t="shared" si="2"/>
        <v>127.12000000000002</v>
      </c>
      <c r="I44" s="16">
        <f t="shared" si="16"/>
        <v>33.33001068964662</v>
      </c>
      <c r="J44" s="16">
        <f t="shared" si="17"/>
        <v>279.45043528446791</v>
      </c>
      <c r="K44" s="32">
        <f t="shared" si="8"/>
        <v>42</v>
      </c>
      <c r="L44" s="47"/>
      <c r="M44" s="27"/>
      <c r="N44" s="24"/>
      <c r="O44" s="24"/>
      <c r="P44" s="23">
        <f t="shared" si="9"/>
        <v>0</v>
      </c>
      <c r="Q44" s="23">
        <f t="shared" si="10"/>
        <v>0</v>
      </c>
      <c r="R44" s="23">
        <f t="shared" si="11"/>
        <v>0</v>
      </c>
      <c r="S44" s="23">
        <f t="shared" si="12"/>
        <v>0</v>
      </c>
      <c r="W44" s="2"/>
      <c r="X44" s="2"/>
      <c r="Y44" s="2"/>
    </row>
    <row r="45" spans="1:25" x14ac:dyDescent="0.25">
      <c r="A45" s="10">
        <v>43</v>
      </c>
      <c r="B45" s="10">
        <f t="shared" si="5"/>
        <v>43</v>
      </c>
      <c r="C45" s="44">
        <f t="shared" si="0"/>
        <v>38.235599999999998</v>
      </c>
      <c r="D45" s="44">
        <f t="shared" si="6"/>
        <v>11.529771748983352</v>
      </c>
      <c r="E45" s="11">
        <f t="shared" si="1"/>
        <v>86.674689129479319</v>
      </c>
      <c r="F45" s="14">
        <v>40</v>
      </c>
      <c r="G45" s="38">
        <f>G44-L42</f>
        <v>158</v>
      </c>
      <c r="H45" s="16">
        <f t="shared" si="2"/>
        <v>88.48</v>
      </c>
      <c r="I45" s="16">
        <f t="shared" si="16"/>
        <v>24.198274979354846</v>
      </c>
      <c r="J45" s="16">
        <f t="shared" si="17"/>
        <v>196.24799558904303</v>
      </c>
      <c r="K45" s="32">
        <f t="shared" si="8"/>
        <v>43</v>
      </c>
      <c r="L45" s="26"/>
      <c r="M45" s="26"/>
      <c r="N45" s="22"/>
      <c r="O45" s="22"/>
      <c r="P45" s="23">
        <f t="shared" si="9"/>
        <v>0</v>
      </c>
      <c r="Q45" s="23">
        <f t="shared" si="10"/>
        <v>0</v>
      </c>
      <c r="R45" s="23">
        <f t="shared" si="11"/>
        <v>0</v>
      </c>
      <c r="S45" s="23">
        <f t="shared" si="12"/>
        <v>0</v>
      </c>
      <c r="W45" s="2"/>
      <c r="X45" s="2"/>
      <c r="Y45" s="2"/>
    </row>
    <row r="46" spans="1:25" x14ac:dyDescent="0.25">
      <c r="A46" s="10">
        <v>44</v>
      </c>
      <c r="B46" s="10">
        <f t="shared" si="5"/>
        <v>44</v>
      </c>
      <c r="C46" s="44">
        <f t="shared" si="0"/>
        <v>39.1248</v>
      </c>
      <c r="D46" s="44">
        <f t="shared" si="6"/>
        <v>11.766377220171686</v>
      </c>
      <c r="E46" s="11">
        <f t="shared" si="1"/>
        <v>88.635466991799021</v>
      </c>
      <c r="F46" s="14">
        <f t="shared" ref="F46:F55" si="20">F45+1</f>
        <v>41</v>
      </c>
      <c r="G46" s="38">
        <f>$G$45+(F46-$F$45)*($G$50-$G$45)/($F$50-$F$45)</f>
        <v>166.6</v>
      </c>
      <c r="H46" s="16">
        <f t="shared" si="2"/>
        <v>93.296000000000006</v>
      </c>
      <c r="I46" s="16">
        <f t="shared" si="16"/>
        <v>25.358469185171824</v>
      </c>
      <c r="J46" s="16">
        <f t="shared" si="17"/>
        <v>206.65653383084091</v>
      </c>
      <c r="K46" s="32">
        <f t="shared" si="8"/>
        <v>44</v>
      </c>
      <c r="L46" s="26"/>
      <c r="M46" s="26"/>
      <c r="N46" s="22"/>
      <c r="O46" s="22"/>
      <c r="P46" s="23">
        <f t="shared" si="9"/>
        <v>0</v>
      </c>
      <c r="Q46" s="23">
        <f t="shared" si="10"/>
        <v>0</v>
      </c>
      <c r="R46" s="23">
        <f t="shared" si="11"/>
        <v>0</v>
      </c>
      <c r="S46" s="23">
        <f t="shared" si="12"/>
        <v>0</v>
      </c>
      <c r="W46" s="2"/>
      <c r="X46" s="2"/>
      <c r="Y46" s="2"/>
    </row>
    <row r="47" spans="1:25" x14ac:dyDescent="0.25">
      <c r="A47" s="10">
        <v>45</v>
      </c>
      <c r="B47" s="10">
        <f t="shared" si="5"/>
        <v>45</v>
      </c>
      <c r="C47" s="44">
        <f t="shared" si="0"/>
        <v>40.013999999999996</v>
      </c>
      <c r="D47" s="44">
        <f t="shared" si="6"/>
        <v>12.002357532661732</v>
      </c>
      <c r="E47" s="11">
        <f t="shared" si="1"/>
        <v>90.595156036052515</v>
      </c>
      <c r="F47" s="14">
        <f t="shared" si="20"/>
        <v>42</v>
      </c>
      <c r="G47" s="38">
        <f>$G$45+(F47-$F$45)*($G$50-$G$45)/($F$50-$F$45)</f>
        <v>175.2</v>
      </c>
      <c r="H47" s="16">
        <f t="shared" si="2"/>
        <v>98.112000000000009</v>
      </c>
      <c r="I47" s="16">
        <f t="shared" si="16"/>
        <v>26.511709839278378</v>
      </c>
      <c r="J47" s="16">
        <f t="shared" si="17"/>
        <v>217.05296130340983</v>
      </c>
      <c r="K47" s="32">
        <f t="shared" si="8"/>
        <v>45</v>
      </c>
      <c r="L47" s="34"/>
      <c r="M47" s="34"/>
      <c r="N47" s="34"/>
      <c r="O47" s="34"/>
      <c r="P47" s="23">
        <f t="shared" si="9"/>
        <v>0</v>
      </c>
      <c r="Q47" s="23">
        <f t="shared" si="10"/>
        <v>0</v>
      </c>
      <c r="R47" s="23">
        <f t="shared" si="11"/>
        <v>0</v>
      </c>
      <c r="S47" s="23">
        <f t="shared" si="12"/>
        <v>0</v>
      </c>
      <c r="W47" s="2"/>
      <c r="X47" s="2"/>
      <c r="Y47" s="2"/>
    </row>
    <row r="48" spans="1:25" x14ac:dyDescent="0.25">
      <c r="A48" s="10">
        <v>46</v>
      </c>
      <c r="B48" s="10">
        <f t="shared" si="5"/>
        <v>46</v>
      </c>
      <c r="C48" s="44">
        <f t="shared" si="0"/>
        <v>40.903199999999998</v>
      </c>
      <c r="D48" s="44">
        <f t="shared" si="6"/>
        <v>12.2377281784806</v>
      </c>
      <c r="E48" s="11">
        <f t="shared" si="1"/>
        <v>92.553783244187045</v>
      </c>
      <c r="F48" s="14">
        <f t="shared" si="20"/>
        <v>43</v>
      </c>
      <c r="G48" s="38">
        <f>$G$45+(F48-$F$45)*($G$50-$G$45)/($F$50-$F$45)</f>
        <v>183.8</v>
      </c>
      <c r="H48" s="16">
        <f t="shared" si="2"/>
        <v>102.92800000000001</v>
      </c>
      <c r="I48" s="16">
        <f t="shared" si="16"/>
        <v>27.658377225574537</v>
      </c>
      <c r="J48" s="16">
        <f t="shared" si="17"/>
        <v>227.43794033454233</v>
      </c>
      <c r="K48" s="32">
        <f t="shared" si="8"/>
        <v>46</v>
      </c>
      <c r="L48" s="26"/>
      <c r="M48" s="27"/>
      <c r="N48" s="24"/>
      <c r="O48" s="24"/>
      <c r="P48" s="23">
        <f t="shared" si="9"/>
        <v>0</v>
      </c>
      <c r="Q48" s="23">
        <f t="shared" si="10"/>
        <v>0</v>
      </c>
      <c r="R48" s="23">
        <f t="shared" si="11"/>
        <v>0</v>
      </c>
      <c r="S48" s="23">
        <f t="shared" si="12"/>
        <v>0</v>
      </c>
      <c r="W48" s="2"/>
      <c r="X48" s="2"/>
      <c r="Y48" s="2"/>
    </row>
    <row r="49" spans="1:25" x14ac:dyDescent="0.25">
      <c r="A49" s="10">
        <v>47</v>
      </c>
      <c r="B49" s="10">
        <f t="shared" si="5"/>
        <v>47</v>
      </c>
      <c r="C49" s="44">
        <f t="shared" si="0"/>
        <v>41.792400000000001</v>
      </c>
      <c r="D49" s="44">
        <f t="shared" si="6"/>
        <v>12.472503937619972</v>
      </c>
      <c r="E49" s="11">
        <f t="shared" si="1"/>
        <v>94.511374358021442</v>
      </c>
      <c r="F49" s="14">
        <f t="shared" si="20"/>
        <v>44</v>
      </c>
      <c r="G49" s="38">
        <f>$G$45+(F49-$F$45)*($G$50-$G$45)/($F$50-$F$45)</f>
        <v>192.4</v>
      </c>
      <c r="H49" s="16">
        <f t="shared" si="2"/>
        <v>107.74400000000001</v>
      </c>
      <c r="I49" s="16">
        <f t="shared" si="16"/>
        <v>28.798814029880067</v>
      </c>
      <c r="J49" s="16">
        <f t="shared" si="17"/>
        <v>237.81206776870781</v>
      </c>
      <c r="K49" s="32">
        <f t="shared" si="8"/>
        <v>47</v>
      </c>
      <c r="L49" s="26"/>
      <c r="M49" s="26"/>
      <c r="N49" s="22"/>
      <c r="O49" s="22"/>
      <c r="P49" s="23">
        <f t="shared" si="9"/>
        <v>0</v>
      </c>
      <c r="Q49" s="23">
        <f t="shared" si="10"/>
        <v>0</v>
      </c>
      <c r="R49" s="23">
        <f t="shared" si="11"/>
        <v>0</v>
      </c>
      <c r="S49" s="23">
        <f t="shared" si="12"/>
        <v>0</v>
      </c>
      <c r="W49" s="2"/>
      <c r="X49" s="2"/>
      <c r="Y49" s="2"/>
    </row>
    <row r="50" spans="1:25" x14ac:dyDescent="0.25">
      <c r="A50" s="10">
        <v>48</v>
      </c>
      <c r="B50" s="10">
        <f t="shared" si="5"/>
        <v>48</v>
      </c>
      <c r="C50" s="44">
        <f t="shared" si="0"/>
        <v>42.681599999999996</v>
      </c>
      <c r="D50" s="44">
        <f t="shared" si="6"/>
        <v>12.70669892520443</v>
      </c>
      <c r="E50" s="11">
        <f t="shared" si="1"/>
        <v>96.467953961397697</v>
      </c>
      <c r="F50" s="14">
        <f t="shared" si="20"/>
        <v>45</v>
      </c>
      <c r="G50" s="41">
        <v>201</v>
      </c>
      <c r="H50" s="16">
        <f t="shared" si="2"/>
        <v>112.56000000000002</v>
      </c>
      <c r="I50" s="16">
        <f t="shared" si="16"/>
        <v>29.933330570949426</v>
      </c>
      <c r="J50" s="16">
        <f t="shared" si="17"/>
        <v>248.17588407773692</v>
      </c>
      <c r="K50" s="32">
        <f t="shared" si="8"/>
        <v>48</v>
      </c>
      <c r="L50" s="26"/>
      <c r="M50" s="27"/>
      <c r="N50" s="24"/>
      <c r="O50" s="24"/>
      <c r="P50" s="23"/>
      <c r="Q50" s="23"/>
      <c r="R50" s="23"/>
      <c r="S50" s="23"/>
      <c r="W50" s="2"/>
      <c r="X50" s="2"/>
      <c r="Y50" s="2"/>
    </row>
    <row r="51" spans="1:25" x14ac:dyDescent="0.25">
      <c r="A51" s="10">
        <v>49</v>
      </c>
      <c r="B51" s="10">
        <f t="shared" si="5"/>
        <v>49</v>
      </c>
      <c r="C51" s="44">
        <f t="shared" si="0"/>
        <v>43.570799999999998</v>
      </c>
      <c r="D51" s="44">
        <f t="shared" si="6"/>
        <v>12.940326634618202</v>
      </c>
      <c r="E51" s="11">
        <f t="shared" si="1"/>
        <v>98.423545555293359</v>
      </c>
      <c r="F51" s="14">
        <f t="shared" si="20"/>
        <v>46</v>
      </c>
      <c r="G51" s="41">
        <f>$G$50+(F51-$F$50)*($G$55-$G$50)/($F$55-$F$50)</f>
        <v>208.8</v>
      </c>
      <c r="H51" s="16">
        <f t="shared" si="2"/>
        <v>116.92800000000001</v>
      </c>
      <c r="I51" s="16">
        <f t="shared" si="16"/>
        <v>30.957427914197922</v>
      </c>
      <c r="J51" s="16">
        <f t="shared" si="17"/>
        <v>257.56712028389472</v>
      </c>
      <c r="K51" s="32">
        <f t="shared" si="8"/>
        <v>49</v>
      </c>
      <c r="L51" s="47"/>
      <c r="M51" s="26"/>
      <c r="N51" s="22"/>
      <c r="O51" s="22"/>
      <c r="P51" s="23"/>
      <c r="Q51" s="23"/>
      <c r="R51" s="23"/>
      <c r="S51" s="23"/>
      <c r="W51" s="2"/>
      <c r="X51" s="2"/>
      <c r="Y51" s="2"/>
    </row>
    <row r="52" spans="1:25" x14ac:dyDescent="0.25">
      <c r="A52" s="10">
        <v>50</v>
      </c>
      <c r="B52" s="10">
        <f t="shared" si="5"/>
        <v>50</v>
      </c>
      <c r="C52" s="44">
        <f t="shared" si="0"/>
        <v>44.459999999999994</v>
      </c>
      <c r="D52" s="44">
        <f t="shared" si="6"/>
        <v>13.173399977011854</v>
      </c>
      <c r="E52" s="11">
        <f t="shared" si="1"/>
        <v>100.37817162662895</v>
      </c>
      <c r="F52" s="14">
        <f t="shared" si="20"/>
        <v>47</v>
      </c>
      <c r="G52" s="41">
        <f>$G$50+(F52-$F$50)*($G$55-$G$50)/($F$55-$F$50)</f>
        <v>216.6</v>
      </c>
      <c r="H52" s="16">
        <f t="shared" si="2"/>
        <v>121.29600000000001</v>
      </c>
      <c r="I52" s="16">
        <f t="shared" si="16"/>
        <v>31.977080775369281</v>
      </c>
      <c r="J52" s="16">
        <f t="shared" si="17"/>
        <v>266.95061568376815</v>
      </c>
      <c r="K52" s="32">
        <f t="shared" si="8"/>
        <v>50</v>
      </c>
      <c r="L52" s="26">
        <f>31+28</f>
        <v>59</v>
      </c>
      <c r="M52" s="26"/>
      <c r="N52" s="22"/>
      <c r="O52" s="22"/>
      <c r="P52" s="23"/>
      <c r="Q52" s="23"/>
      <c r="R52" s="23"/>
      <c r="S52" s="23"/>
      <c r="W52" s="2"/>
      <c r="X52" s="2"/>
      <c r="Y52" s="2"/>
    </row>
    <row r="53" spans="1:25" x14ac:dyDescent="0.25">
      <c r="A53" s="10">
        <v>51</v>
      </c>
      <c r="B53" s="10">
        <f t="shared" si="5"/>
        <v>51</v>
      </c>
      <c r="C53" s="44">
        <f t="shared" si="0"/>
        <v>45.349199999999996</v>
      </c>
      <c r="D53" s="44">
        <f t="shared" si="6"/>
        <v>13.405931317559235</v>
      </c>
      <c r="E53" s="11">
        <f t="shared" si="1"/>
        <v>102.33185371141566</v>
      </c>
      <c r="F53" s="14">
        <f t="shared" si="20"/>
        <v>48</v>
      </c>
      <c r="G53" s="41">
        <f>$G$50+(F53-$F$50)*($G$55-$G$50)/($F$55-$F$50)</f>
        <v>224.4</v>
      </c>
      <c r="H53" s="16">
        <f t="shared" si="2"/>
        <v>125.66400000000002</v>
      </c>
      <c r="I53" s="16">
        <f t="shared" si="16"/>
        <v>32.992467539404707</v>
      </c>
      <c r="J53" s="16">
        <f t="shared" si="17"/>
        <v>276.32668096446321</v>
      </c>
      <c r="K53" s="32">
        <f t="shared" si="8"/>
        <v>51</v>
      </c>
      <c r="L53" s="26"/>
      <c r="M53" s="26"/>
      <c r="N53" s="22"/>
      <c r="O53" s="22"/>
      <c r="P53" s="23"/>
      <c r="Q53" s="23"/>
      <c r="R53" s="23"/>
      <c r="S53" s="23"/>
      <c r="W53" s="2"/>
      <c r="X53" s="2"/>
      <c r="Y53" s="2"/>
    </row>
    <row r="54" spans="1:25" x14ac:dyDescent="0.25">
      <c r="A54" s="10">
        <v>52</v>
      </c>
      <c r="B54" s="10">
        <f t="shared" si="5"/>
        <v>52</v>
      </c>
      <c r="C54" s="44">
        <f t="shared" si="0"/>
        <v>46.238399999999999</v>
      </c>
      <c r="D54" s="44">
        <f t="shared" si="6"/>
        <v>13.637932508790355</v>
      </c>
      <c r="E54" s="11">
        <f t="shared" si="1"/>
        <v>104.28461245280987</v>
      </c>
      <c r="F54" s="14">
        <f t="shared" si="20"/>
        <v>49</v>
      </c>
      <c r="G54" s="41">
        <f>$G$50+(F54-$F$50)*($G$55-$G$50)/($F$55-$F$50)</f>
        <v>232.2</v>
      </c>
      <c r="H54" s="16">
        <f t="shared" si="2"/>
        <v>130.03200000000001</v>
      </c>
      <c r="I54" s="16">
        <f t="shared" si="16"/>
        <v>34.003753486885032</v>
      </c>
      <c r="J54" s="16">
        <f t="shared" si="17"/>
        <v>285.69560398965808</v>
      </c>
      <c r="K54" s="32">
        <f t="shared" si="8"/>
        <v>52</v>
      </c>
      <c r="L54" s="34"/>
      <c r="M54" s="34"/>
      <c r="N54" s="34"/>
      <c r="O54" s="34"/>
      <c r="P54" s="23"/>
      <c r="Q54" s="23"/>
      <c r="R54" s="23"/>
      <c r="S54" s="23"/>
      <c r="W54" s="2"/>
      <c r="X54" s="2"/>
      <c r="Y54" s="2"/>
    </row>
    <row r="55" spans="1:25" x14ac:dyDescent="0.25">
      <c r="A55" s="10">
        <v>53</v>
      </c>
      <c r="B55" s="10">
        <f t="shared" si="5"/>
        <v>53</v>
      </c>
      <c r="C55" s="44">
        <f t="shared" si="0"/>
        <v>47.127600000000001</v>
      </c>
      <c r="D55" s="44">
        <f t="shared" si="6"/>
        <v>13.869414921287742</v>
      </c>
      <c r="E55" s="11">
        <f t="shared" si="1"/>
        <v>106.23646765457615</v>
      </c>
      <c r="F55" s="14">
        <f t="shared" si="20"/>
        <v>50</v>
      </c>
      <c r="G55" s="41">
        <f>209+31</f>
        <v>240</v>
      </c>
      <c r="H55" s="16">
        <f t="shared" si="2"/>
        <v>134.4</v>
      </c>
      <c r="I55" s="16">
        <f t="shared" si="16"/>
        <v>35.011092164239862</v>
      </c>
      <c r="J55" s="16">
        <f t="shared" si="17"/>
        <v>295.05765218605109</v>
      </c>
      <c r="K55" s="32">
        <f t="shared" si="8"/>
        <v>53</v>
      </c>
      <c r="L55" s="26"/>
      <c r="M55" s="27"/>
      <c r="N55" s="24"/>
      <c r="O55" s="24"/>
      <c r="P55" s="23"/>
      <c r="Q55" s="23"/>
      <c r="R55" s="23"/>
      <c r="S55" s="23"/>
      <c r="W55" s="2"/>
      <c r="X55" s="2"/>
      <c r="Y55" s="2"/>
    </row>
    <row r="56" spans="1:25" x14ac:dyDescent="0.25">
      <c r="A56" s="10">
        <v>54</v>
      </c>
      <c r="B56" s="10">
        <f t="shared" si="5"/>
        <v>54</v>
      </c>
      <c r="C56" s="44">
        <f t="shared" si="0"/>
        <v>48.016800000000003</v>
      </c>
      <c r="D56" s="44">
        <f t="shared" si="6"/>
        <v>14.10038947200055</v>
      </c>
      <c r="E56" s="11">
        <f t="shared" si="1"/>
        <v>108.18743833040098</v>
      </c>
      <c r="F56" s="14">
        <v>50</v>
      </c>
      <c r="G56" s="41">
        <f>G55-L52</f>
        <v>181</v>
      </c>
      <c r="H56" s="16">
        <f t="shared" si="2"/>
        <v>101.36000000000001</v>
      </c>
      <c r="I56" s="16">
        <f t="shared" si="16"/>
        <v>27.285743629596716</v>
      </c>
      <c r="J56" s="16">
        <f t="shared" si="17"/>
        <v>224.05800348821427</v>
      </c>
      <c r="K56" s="32">
        <f t="shared" si="8"/>
        <v>54</v>
      </c>
      <c r="L56" s="22"/>
      <c r="M56" s="24"/>
      <c r="N56" s="24"/>
      <c r="O56" s="24"/>
      <c r="P56" s="23"/>
      <c r="Q56" s="23"/>
      <c r="R56" s="23"/>
      <c r="S56" s="23"/>
      <c r="W56" s="2"/>
      <c r="X56" s="2"/>
      <c r="Y56" s="2"/>
    </row>
    <row r="57" spans="1:25" x14ac:dyDescent="0.25">
      <c r="A57" s="10">
        <v>55</v>
      </c>
      <c r="B57" s="10">
        <f t="shared" si="5"/>
        <v>55</v>
      </c>
      <c r="C57" s="44">
        <f t="shared" si="0"/>
        <v>48.905999999999992</v>
      </c>
      <c r="D57" s="44">
        <f t="shared" si="6"/>
        <v>14.330866650402026</v>
      </c>
      <c r="E57" s="11">
        <f t="shared" si="1"/>
        <v>110.13754274945018</v>
      </c>
      <c r="F57" s="14">
        <f t="shared" ref="F57:F66" si="21">F56+1</f>
        <v>51</v>
      </c>
      <c r="G57" s="41">
        <f>$G$56+(F57-$F$56)*($G$61-$G$56)/($F$61-$F$56)</f>
        <v>187.8</v>
      </c>
      <c r="H57" s="16">
        <f t="shared" si="2"/>
        <v>105.16800000000002</v>
      </c>
      <c r="I57" s="16">
        <f t="shared" si="16"/>
        <v>28.189568427656528</v>
      </c>
      <c r="J57" s="16">
        <f t="shared" si="17"/>
        <v>232.26443167816851</v>
      </c>
      <c r="K57" s="32">
        <f t="shared" si="8"/>
        <v>55</v>
      </c>
      <c r="L57" s="22"/>
      <c r="M57" s="22"/>
      <c r="N57" s="22"/>
      <c r="O57" s="22"/>
      <c r="P57" s="23"/>
      <c r="Q57" s="23"/>
      <c r="R57" s="23"/>
      <c r="S57" s="23"/>
      <c r="W57" s="2"/>
      <c r="X57" s="2"/>
      <c r="Y57" s="2"/>
    </row>
    <row r="58" spans="1:25" x14ac:dyDescent="0.25">
      <c r="A58" s="10">
        <v>56</v>
      </c>
      <c r="B58" s="10">
        <f t="shared" si="5"/>
        <v>56</v>
      </c>
      <c r="C58" s="44">
        <f t="shared" si="0"/>
        <v>49.795199999999994</v>
      </c>
      <c r="D58" s="44">
        <f t="shared" si="6"/>
        <v>14.560856542690773</v>
      </c>
      <c r="E58" s="11">
        <f t="shared" si="1"/>
        <v>112.08679847851975</v>
      </c>
      <c r="F58" s="14">
        <f t="shared" si="21"/>
        <v>52</v>
      </c>
      <c r="G58" s="41">
        <f>$G$56+(F58-$F$56)*($G$61-$G$56)/($F$61-$F$56)</f>
        <v>194.6</v>
      </c>
      <c r="H58" s="16">
        <f t="shared" si="2"/>
        <v>108.97600000000001</v>
      </c>
      <c r="I58" s="16">
        <f t="shared" si="16"/>
        <v>29.089591017261252</v>
      </c>
      <c r="J58" s="16">
        <f t="shared" si="17"/>
        <v>240.46423768839668</v>
      </c>
      <c r="K58" s="32">
        <f t="shared" si="8"/>
        <v>56</v>
      </c>
      <c r="L58" s="46"/>
      <c r="M58" s="22"/>
      <c r="N58" s="22"/>
      <c r="O58" s="22"/>
      <c r="P58" s="23"/>
      <c r="Q58" s="23"/>
      <c r="R58" s="23"/>
      <c r="S58" s="23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0">
        <f t="shared" si="5"/>
        <v>57</v>
      </c>
      <c r="C59" s="44">
        <f t="shared" si="0"/>
        <v>50.684399999999997</v>
      </c>
      <c r="D59" s="44">
        <f t="shared" si="6"/>
        <v>14.790368854214469</v>
      </c>
      <c r="E59" s="11">
        <f t="shared" si="1"/>
        <v>114.03522242109018</v>
      </c>
      <c r="F59" s="14">
        <f t="shared" si="21"/>
        <v>53</v>
      </c>
      <c r="G59" s="41">
        <f>$G$56+(F59-$F$56)*($G$61-$G$56)/($F$61-$F$56)</f>
        <v>201.4</v>
      </c>
      <c r="H59" s="16">
        <f t="shared" si="2"/>
        <v>112.78400000000002</v>
      </c>
      <c r="I59" s="16">
        <f t="shared" si="16"/>
        <v>29.985959485976942</v>
      </c>
      <c r="J59" s="16">
        <f t="shared" si="17"/>
        <v>248.65767943807654</v>
      </c>
      <c r="K59" s="32">
        <f t="shared" si="8"/>
        <v>57</v>
      </c>
      <c r="L59" s="22"/>
      <c r="M59" s="22"/>
      <c r="N59" s="22"/>
      <c r="O59" s="22"/>
      <c r="P59" s="23"/>
      <c r="Q59" s="23"/>
      <c r="R59" s="23"/>
      <c r="S59" s="23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0">
        <f t="shared" si="5"/>
        <v>58</v>
      </c>
      <c r="C60" s="44">
        <f t="shared" si="0"/>
        <v>51.573599999999999</v>
      </c>
      <c r="D60" s="44">
        <f t="shared" si="6"/>
        <v>15.019412930275323</v>
      </c>
      <c r="E60" s="11">
        <f t="shared" si="1"/>
        <v>115.98283085356285</v>
      </c>
      <c r="F60" s="14">
        <f t="shared" si="21"/>
        <v>54</v>
      </c>
      <c r="G60" s="41">
        <f>$G$56+(F60-$F$56)*($G$61-$G$56)/($F$61-$F$56)</f>
        <v>208.2</v>
      </c>
      <c r="H60" s="16">
        <f t="shared" si="2"/>
        <v>116.592</v>
      </c>
      <c r="I60" s="16">
        <f t="shared" si="16"/>
        <v>30.878811354076365</v>
      </c>
      <c r="J60" s="16">
        <f t="shared" si="17"/>
        <v>256.84499644168301</v>
      </c>
      <c r="K60" s="32">
        <f t="shared" si="8"/>
        <v>58</v>
      </c>
      <c r="L60" s="22"/>
      <c r="M60" s="22"/>
      <c r="N60" s="22"/>
      <c r="O60" s="22"/>
      <c r="P60" s="23"/>
      <c r="Q60" s="23"/>
      <c r="R60" s="23"/>
      <c r="S60" s="23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0">
        <f t="shared" si="5"/>
        <v>59</v>
      </c>
      <c r="C61" s="44">
        <f t="shared" si="0"/>
        <v>52.462800000000001</v>
      </c>
      <c r="D61" s="44">
        <f t="shared" si="6"/>
        <v>15.247997775460169</v>
      </c>
      <c r="E61" s="11">
        <f t="shared" si="1"/>
        <v>117.92963945892645</v>
      </c>
      <c r="F61" s="14">
        <f t="shared" si="21"/>
        <v>55</v>
      </c>
      <c r="G61" s="41">
        <v>215</v>
      </c>
      <c r="H61" s="16">
        <f t="shared" si="2"/>
        <v>120.4</v>
      </c>
      <c r="I61" s="16">
        <f t="shared" si="16"/>
        <v>31.768274648862857</v>
      </c>
      <c r="J61" s="16">
        <f t="shared" si="17"/>
        <v>265.02641168010274</v>
      </c>
      <c r="K61" s="32">
        <f t="shared" si="8"/>
        <v>59</v>
      </c>
      <c r="L61" s="34"/>
      <c r="M61" s="34"/>
      <c r="N61" s="34"/>
      <c r="O61" s="34"/>
      <c r="P61" s="23"/>
      <c r="Q61" s="23"/>
      <c r="R61" s="23"/>
      <c r="S61" s="23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0">
        <f t="shared" si="5"/>
        <v>60</v>
      </c>
      <c r="C62" s="44">
        <f t="shared" si="0"/>
        <v>53.351999999999997</v>
      </c>
      <c r="D62" s="44">
        <f t="shared" si="6"/>
        <v>15.476132071622843</v>
      </c>
      <c r="E62" s="11">
        <f t="shared" si="1"/>
        <v>119.87566335807644</v>
      </c>
      <c r="F62" s="14">
        <f t="shared" si="21"/>
        <v>56</v>
      </c>
      <c r="G62" s="41">
        <f>$G$61+(F62-$F$61)*($G$66-$G$61)/($F$66-$F$61)</f>
        <v>221</v>
      </c>
      <c r="H62" s="16">
        <f t="shared" si="2"/>
        <v>123.76</v>
      </c>
      <c r="I62" s="16">
        <f t="shared" si="16"/>
        <v>32.550376670812234</v>
      </c>
      <c r="J62" s="16">
        <f t="shared" si="17"/>
        <v>272.24057270166469</v>
      </c>
      <c r="K62" s="32">
        <f t="shared" si="8"/>
        <v>60</v>
      </c>
      <c r="L62" s="34">
        <f>25+22</f>
        <v>47</v>
      </c>
      <c r="M62" s="35"/>
      <c r="N62" s="35"/>
      <c r="O62" s="35"/>
      <c r="P62" s="23"/>
      <c r="Q62" s="23"/>
      <c r="R62" s="23"/>
      <c r="S62" s="23"/>
      <c r="T62" s="2"/>
      <c r="U62" s="2"/>
      <c r="V62" s="2"/>
    </row>
    <row r="63" spans="1:25" x14ac:dyDescent="0.25">
      <c r="A63" s="10">
        <v>61</v>
      </c>
      <c r="B63" s="10">
        <f t="shared" si="5"/>
        <v>61</v>
      </c>
      <c r="C63" s="44">
        <f t="shared" si="0"/>
        <v>54.241199999999992</v>
      </c>
      <c r="D63" s="44">
        <f t="shared" si="6"/>
        <v>15.703824194633755</v>
      </c>
      <c r="E63" s="11">
        <f t="shared" si="1"/>
        <v>121.82091713898711</v>
      </c>
      <c r="F63" s="14">
        <f t="shared" si="21"/>
        <v>57</v>
      </c>
      <c r="G63" s="41">
        <f>$G$61+(F63-$F$61)*($G$66-$G$61)/($F$66-$F$61)</f>
        <v>227</v>
      </c>
      <c r="H63" s="16">
        <f t="shared" si="2"/>
        <v>127.12000000000002</v>
      </c>
      <c r="I63" s="16">
        <f t="shared" si="16"/>
        <v>33.33001068964662</v>
      </c>
      <c r="J63" s="16">
        <f t="shared" si="17"/>
        <v>279.45043528446791</v>
      </c>
      <c r="K63" s="32">
        <f t="shared" si="8"/>
        <v>61</v>
      </c>
      <c r="L63" s="34"/>
      <c r="M63" s="34"/>
      <c r="N63" s="34"/>
      <c r="O63" s="34"/>
      <c r="P63" s="23"/>
      <c r="Q63" s="23"/>
      <c r="R63" s="23"/>
      <c r="S63" s="23"/>
      <c r="T63" s="2"/>
      <c r="U63" s="2"/>
      <c r="V63" s="2"/>
    </row>
    <row r="64" spans="1:25" x14ac:dyDescent="0.25">
      <c r="A64" s="10">
        <v>62</v>
      </c>
      <c r="B64" s="10">
        <f t="shared" si="5"/>
        <v>62</v>
      </c>
      <c r="C64" s="44">
        <f t="shared" si="0"/>
        <v>55.130399999999995</v>
      </c>
      <c r="D64" s="44">
        <f t="shared" si="6"/>
        <v>15.931082230000035</v>
      </c>
      <c r="E64" s="11">
        <f t="shared" si="1"/>
        <v>123.7654148839167</v>
      </c>
      <c r="F64" s="14">
        <f t="shared" si="21"/>
        <v>58</v>
      </c>
      <c r="G64" s="41">
        <f>$G$61+(F64-$F$61)*($G$66-$G$61)/($F$66-$F$61)</f>
        <v>233</v>
      </c>
      <c r="H64" s="16">
        <f t="shared" si="2"/>
        <v>130.48000000000002</v>
      </c>
      <c r="I64" s="16">
        <f t="shared" si="16"/>
        <v>34.107249437343114</v>
      </c>
      <c r="J64" s="16">
        <f t="shared" si="17"/>
        <v>286.65612610337257</v>
      </c>
      <c r="K64" s="32">
        <f t="shared" si="8"/>
        <v>62</v>
      </c>
      <c r="L64" s="34"/>
      <c r="M64" s="34"/>
      <c r="N64" s="34"/>
      <c r="O64" s="34"/>
      <c r="P64" s="23"/>
      <c r="Q64" s="23"/>
      <c r="R64" s="23"/>
      <c r="S64" s="23"/>
    </row>
    <row r="65" spans="1:19" x14ac:dyDescent="0.25">
      <c r="A65" s="10">
        <v>63</v>
      </c>
      <c r="B65" s="10">
        <f t="shared" si="5"/>
        <v>63</v>
      </c>
      <c r="C65" s="44">
        <f t="shared" si="0"/>
        <v>56.019599999999997</v>
      </c>
      <c r="D65" s="44">
        <f t="shared" si="6"/>
        <v>16.15791398744928</v>
      </c>
      <c r="E65" s="11">
        <f t="shared" si="1"/>
        <v>125.70917019480748</v>
      </c>
      <c r="F65" s="14">
        <f t="shared" si="21"/>
        <v>59</v>
      </c>
      <c r="G65" s="41">
        <f>$G$61+(F65-$F$61)*($G$66-$G$61)/($F$66-$F$61)</f>
        <v>239</v>
      </c>
      <c r="H65" s="16">
        <f t="shared" si="2"/>
        <v>133.84</v>
      </c>
      <c r="I65" s="16">
        <f t="shared" ref="I65:I99" si="22">EXP(-1.0587+0.8836*LN(H65)+0.284)</f>
        <v>34.882161686631783</v>
      </c>
      <c r="J65" s="16">
        <f t="shared" ref="J65:J100" si="23">(H65+I65)*0.475*44/12</f>
        <v>293.85776493755031</v>
      </c>
      <c r="K65" s="32">
        <f t="shared" si="8"/>
        <v>63</v>
      </c>
      <c r="L65" s="34"/>
      <c r="M65" s="34"/>
      <c r="N65" s="34"/>
      <c r="O65" s="34"/>
      <c r="P65" s="23"/>
      <c r="Q65" s="23"/>
      <c r="R65" s="23"/>
      <c r="S65" s="23"/>
    </row>
    <row r="66" spans="1:19" x14ac:dyDescent="0.25">
      <c r="A66" s="10">
        <v>64</v>
      </c>
      <c r="B66" s="10">
        <f t="shared" si="5"/>
        <v>64</v>
      </c>
      <c r="C66" s="44">
        <f t="shared" si="0"/>
        <v>56.908799999999999</v>
      </c>
      <c r="D66" s="44">
        <f t="shared" si="6"/>
        <v>16.384327014561205</v>
      </c>
      <c r="E66" s="11">
        <f t="shared" si="1"/>
        <v>127.65219621702742</v>
      </c>
      <c r="F66" s="14">
        <f t="shared" si="21"/>
        <v>60</v>
      </c>
      <c r="G66" s="41">
        <f>220+25</f>
        <v>245</v>
      </c>
      <c r="H66" s="16">
        <f t="shared" si="2"/>
        <v>137.20000000000002</v>
      </c>
      <c r="I66" s="16">
        <f t="shared" si="22"/>
        <v>35.654812560430372</v>
      </c>
      <c r="J66" s="16">
        <f t="shared" si="23"/>
        <v>301.05546520941624</v>
      </c>
      <c r="K66" s="32">
        <f t="shared" si="8"/>
        <v>64</v>
      </c>
      <c r="L66" s="34"/>
      <c r="M66" s="34"/>
      <c r="N66" s="34"/>
      <c r="O66" s="34"/>
      <c r="P66" s="23"/>
      <c r="Q66" s="23"/>
      <c r="R66" s="23"/>
      <c r="S66" s="23"/>
    </row>
    <row r="67" spans="1:19" x14ac:dyDescent="0.25">
      <c r="A67" s="10">
        <v>65</v>
      </c>
      <c r="B67" s="10">
        <f t="shared" si="5"/>
        <v>65</v>
      </c>
      <c r="C67" s="44">
        <f t="shared" ref="C67:C92" si="24">B67*1.56*$Y$1</f>
        <v>57.798000000000002</v>
      </c>
      <c r="D67" s="44">
        <f t="shared" si="6"/>
        <v>16.610328609522991</v>
      </c>
      <c r="E67" s="11">
        <f t="shared" ref="E67:E72" si="25">(C67+D67)*0.475*44/12</f>
        <v>129.59450566158588</v>
      </c>
      <c r="F67" s="14">
        <v>60</v>
      </c>
      <c r="G67" s="41">
        <f>G66-L62</f>
        <v>198</v>
      </c>
      <c r="H67" s="16">
        <f t="shared" ref="H67:H99" si="26">G67*$W$1</f>
        <v>110.88000000000001</v>
      </c>
      <c r="I67" s="16">
        <f t="shared" si="22"/>
        <v>29.538223187374008</v>
      </c>
      <c r="J67" s="16">
        <f t="shared" si="23"/>
        <v>244.56173871800979</v>
      </c>
      <c r="K67" s="32">
        <f t="shared" si="8"/>
        <v>65</v>
      </c>
      <c r="L67" s="34"/>
      <c r="M67" s="34"/>
      <c r="N67" s="34"/>
      <c r="O67" s="34"/>
      <c r="P67" s="23"/>
      <c r="Q67" s="23"/>
      <c r="R67" s="23"/>
      <c r="S67" s="23"/>
    </row>
    <row r="68" spans="1:19" x14ac:dyDescent="0.25">
      <c r="A68" s="10">
        <v>66</v>
      </c>
      <c r="B68" s="10">
        <f t="shared" ref="B68:B92" si="27">+B67+1</f>
        <v>66</v>
      </c>
      <c r="C68" s="44">
        <f t="shared" si="24"/>
        <v>58.687199999999997</v>
      </c>
      <c r="D68" s="44">
        <f t="shared" ref="D68:D72" si="28">EXP(-1.0587+0.8836*LN(C68)+0.284)</f>
        <v>16.835925833077539</v>
      </c>
      <c r="E68" s="11">
        <f t="shared" si="25"/>
        <v>131.53611082594338</v>
      </c>
      <c r="F68" s="14">
        <f t="shared" ref="F68:F98" si="29">F67+1</f>
        <v>61</v>
      </c>
      <c r="G68" s="41">
        <f>$G$67+(F68-$F$67)*($G$72-$G$67)/($F$72-$F$67)</f>
        <v>203.2</v>
      </c>
      <c r="H68" s="16">
        <f t="shared" si="26"/>
        <v>113.792</v>
      </c>
      <c r="I68" s="16">
        <f t="shared" si="22"/>
        <v>30.222639443818746</v>
      </c>
      <c r="J68" s="16">
        <f t="shared" si="23"/>
        <v>250.82549703131761</v>
      </c>
      <c r="K68" s="32">
        <f t="shared" ref="K68:K92" si="30">K67+1</f>
        <v>66</v>
      </c>
      <c r="L68" s="34"/>
      <c r="M68" s="34"/>
      <c r="N68" s="34"/>
      <c r="O68" s="34"/>
      <c r="P68" s="23"/>
      <c r="Q68" s="23"/>
      <c r="R68" s="23"/>
      <c r="S68" s="23"/>
    </row>
    <row r="69" spans="1:19" x14ac:dyDescent="0.25">
      <c r="A69" s="10">
        <v>67</v>
      </c>
      <c r="B69" s="10">
        <f t="shared" si="27"/>
        <v>67</v>
      </c>
      <c r="C69" s="44">
        <f t="shared" si="24"/>
        <v>59.5764</v>
      </c>
      <c r="D69" s="44">
        <f t="shared" si="28"/>
        <v>17.06112551972695</v>
      </c>
      <c r="E69" s="11">
        <f t="shared" si="25"/>
        <v>133.47702361352444</v>
      </c>
      <c r="F69" s="14">
        <f t="shared" si="29"/>
        <v>62</v>
      </c>
      <c r="G69" s="41">
        <f>$G$67+(F69-$F$67)*($G$72-$G$67)/($F$72-$F$67)</f>
        <v>208.4</v>
      </c>
      <c r="H69" s="16">
        <f t="shared" si="26"/>
        <v>116.70400000000001</v>
      </c>
      <c r="I69" s="16">
        <f t="shared" si="22"/>
        <v>30.905019800609157</v>
      </c>
      <c r="J69" s="16">
        <f t="shared" si="23"/>
        <v>257.08570948606098</v>
      </c>
      <c r="K69" s="32">
        <f t="shared" si="30"/>
        <v>67</v>
      </c>
      <c r="L69" s="34"/>
      <c r="M69" s="34"/>
      <c r="N69" s="34"/>
      <c r="O69" s="34"/>
      <c r="P69" s="23"/>
      <c r="Q69" s="23"/>
      <c r="R69" s="23"/>
      <c r="S69" s="23"/>
    </row>
    <row r="70" spans="1:19" x14ac:dyDescent="0.25">
      <c r="A70" s="10">
        <v>68</v>
      </c>
      <c r="B70" s="10">
        <f t="shared" si="27"/>
        <v>68</v>
      </c>
      <c r="C70" s="44">
        <f t="shared" si="24"/>
        <v>60.465599999999995</v>
      </c>
      <c r="D70" s="44">
        <f t="shared" si="28"/>
        <v>17.285934288248196</v>
      </c>
      <c r="E70" s="11">
        <f t="shared" si="25"/>
        <v>135.41725555203226</v>
      </c>
      <c r="F70" s="14">
        <f t="shared" si="29"/>
        <v>63</v>
      </c>
      <c r="G70" s="41">
        <f>$G$67+(F70-$F$67)*($G$72-$G$67)/($F$72-$F$67)</f>
        <v>213.6</v>
      </c>
      <c r="H70" s="16">
        <f t="shared" si="26"/>
        <v>119.61600000000001</v>
      </c>
      <c r="I70" s="16">
        <f t="shared" si="22"/>
        <v>31.585420900252387</v>
      </c>
      <c r="J70" s="16">
        <f t="shared" si="23"/>
        <v>263.34247473460624</v>
      </c>
      <c r="K70" s="32">
        <f t="shared" si="30"/>
        <v>68</v>
      </c>
      <c r="L70" s="34"/>
      <c r="M70" s="34"/>
      <c r="N70" s="34"/>
      <c r="O70" s="34"/>
      <c r="P70" s="23"/>
      <c r="Q70" s="23"/>
      <c r="R70" s="23"/>
      <c r="S70" s="23"/>
    </row>
    <row r="71" spans="1:19" x14ac:dyDescent="0.25">
      <c r="A71" s="10">
        <v>69</v>
      </c>
      <c r="B71" s="10">
        <f t="shared" si="27"/>
        <v>69</v>
      </c>
      <c r="C71" s="44">
        <f t="shared" si="24"/>
        <v>61.354799999999997</v>
      </c>
      <c r="D71" s="44">
        <f t="shared" si="28"/>
        <v>17.510358551572615</v>
      </c>
      <c r="E71" s="11">
        <f t="shared" si="25"/>
        <v>137.35681781065566</v>
      </c>
      <c r="F71" s="14">
        <f t="shared" si="29"/>
        <v>64</v>
      </c>
      <c r="G71" s="41">
        <f>$G$67+(F71-$F$67)*($G$72-$G$67)/($F$72-$F$67)</f>
        <v>218.8</v>
      </c>
      <c r="H71" s="16">
        <f t="shared" si="26"/>
        <v>122.52800000000002</v>
      </c>
      <c r="I71" s="16">
        <f t="shared" si="22"/>
        <v>32.263896470135975</v>
      </c>
      <c r="J71" s="16">
        <f t="shared" si="23"/>
        <v>269.59588635215351</v>
      </c>
      <c r="K71" s="32">
        <f t="shared" si="30"/>
        <v>69</v>
      </c>
      <c r="L71" s="34"/>
      <c r="M71" s="34"/>
      <c r="N71" s="34"/>
      <c r="O71" s="34"/>
      <c r="P71" s="23"/>
      <c r="Q71" s="23"/>
      <c r="R71" s="23"/>
      <c r="S71" s="23"/>
    </row>
    <row r="72" spans="1:19" x14ac:dyDescent="0.25">
      <c r="A72" s="10">
        <v>70</v>
      </c>
      <c r="B72" s="10">
        <f t="shared" si="27"/>
        <v>70</v>
      </c>
      <c r="C72" s="44">
        <f t="shared" si="24"/>
        <v>62.244</v>
      </c>
      <c r="D72" s="44">
        <f t="shared" si="28"/>
        <v>17.734404526076432</v>
      </c>
      <c r="E72" s="11">
        <f t="shared" si="25"/>
        <v>139.29572121624977</v>
      </c>
      <c r="F72" s="14">
        <f t="shared" si="29"/>
        <v>65</v>
      </c>
      <c r="G72" s="33">
        <v>224</v>
      </c>
      <c r="H72" s="16">
        <f t="shared" si="26"/>
        <v>125.44000000000001</v>
      </c>
      <c r="I72" s="16">
        <f t="shared" si="22"/>
        <v>32.940497538217549</v>
      </c>
      <c r="J72" s="16">
        <f t="shared" si="23"/>
        <v>275.84603321239553</v>
      </c>
      <c r="K72" s="32">
        <f t="shared" si="30"/>
        <v>70</v>
      </c>
      <c r="L72" s="48">
        <f>20+17</f>
        <v>37</v>
      </c>
      <c r="M72" s="34"/>
      <c r="N72" s="34"/>
      <c r="O72" s="34"/>
      <c r="P72" s="23"/>
      <c r="Q72" s="23"/>
      <c r="R72" s="23"/>
      <c r="S72" s="23"/>
    </row>
    <row r="73" spans="1:19" x14ac:dyDescent="0.25">
      <c r="A73" s="10">
        <v>71</v>
      </c>
      <c r="B73" s="10">
        <f t="shared" si="27"/>
        <v>71</v>
      </c>
      <c r="C73" s="44">
        <f t="shared" si="24"/>
        <v>63.133199999999995</v>
      </c>
      <c r="D73" s="44">
        <f t="shared" ref="D73:D92" si="31">EXP(-1.0587+0.8836*LN(C73)+0.284)</f>
        <v>17.958078240325325</v>
      </c>
      <c r="E73" s="11">
        <f t="shared" ref="E73:E92" si="32">(C73+D73)*0.475*44/12</f>
        <v>141.23397626856661</v>
      </c>
      <c r="F73" s="14">
        <f t="shared" si="29"/>
        <v>66</v>
      </c>
      <c r="G73" s="33">
        <f>$G$72+(F73-$F$72)*($G$77-$G$72)/($F$77-$F$72)</f>
        <v>228.6</v>
      </c>
      <c r="H73" s="16">
        <f t="shared" si="26"/>
        <v>128.01600000000002</v>
      </c>
      <c r="I73" s="16">
        <f t="shared" si="22"/>
        <v>33.537505652581167</v>
      </c>
      <c r="J73" s="16">
        <f t="shared" si="23"/>
        <v>281.37235567824558</v>
      </c>
      <c r="K73" s="32">
        <f t="shared" si="30"/>
        <v>71</v>
      </c>
      <c r="L73" s="34"/>
      <c r="M73" s="34"/>
      <c r="N73" s="34"/>
      <c r="O73" s="34"/>
      <c r="P73" s="34"/>
      <c r="Q73" s="34"/>
      <c r="R73" s="34"/>
      <c r="S73" s="34"/>
    </row>
    <row r="74" spans="1:19" x14ac:dyDescent="0.25">
      <c r="A74" s="10">
        <v>72</v>
      </c>
      <c r="B74" s="10">
        <f t="shared" si="27"/>
        <v>72</v>
      </c>
      <c r="C74" s="44">
        <f t="shared" si="24"/>
        <v>64.022400000000005</v>
      </c>
      <c r="D74" s="44">
        <f t="shared" si="31"/>
        <v>18.181385543312242</v>
      </c>
      <c r="E74" s="11">
        <f t="shared" si="32"/>
        <v>143.17159315460216</v>
      </c>
      <c r="F74" s="14">
        <f t="shared" si="29"/>
        <v>67</v>
      </c>
      <c r="G74" s="33">
        <f>$G$72+(F74-$F$72)*($G$77-$G$72)/($F$77-$F$72)</f>
        <v>233.2</v>
      </c>
      <c r="H74" s="16">
        <f t="shared" si="26"/>
        <v>130.59200000000001</v>
      </c>
      <c r="I74" s="16">
        <f t="shared" si="22"/>
        <v>34.133116957101613</v>
      </c>
      <c r="J74" s="16">
        <f t="shared" si="23"/>
        <v>286.89624536695197</v>
      </c>
      <c r="K74" s="32">
        <f t="shared" si="30"/>
        <v>72</v>
      </c>
      <c r="L74" s="34"/>
      <c r="M74" s="34"/>
      <c r="N74" s="34"/>
      <c r="O74" s="34"/>
      <c r="P74" s="34"/>
      <c r="Q74" s="34"/>
      <c r="R74" s="34"/>
      <c r="S74" s="34"/>
    </row>
    <row r="75" spans="1:19" x14ac:dyDescent="0.25">
      <c r="A75" s="10">
        <v>73</v>
      </c>
      <c r="B75" s="10">
        <f t="shared" si="27"/>
        <v>73</v>
      </c>
      <c r="C75" s="44">
        <f t="shared" si="24"/>
        <v>64.911599999999993</v>
      </c>
      <c r="D75" s="44">
        <f t="shared" si="31"/>
        <v>18.404332112224708</v>
      </c>
      <c r="E75" s="11">
        <f t="shared" si="32"/>
        <v>145.10858176212469</v>
      </c>
      <c r="F75" s="14">
        <f t="shared" si="29"/>
        <v>68</v>
      </c>
      <c r="G75" s="33">
        <f>$G$72+(F75-$F$72)*($G$77-$G$72)/($F$77-$F$72)</f>
        <v>237.8</v>
      </c>
      <c r="H75" s="16">
        <f t="shared" si="26"/>
        <v>133.16800000000001</v>
      </c>
      <c r="I75" s="16">
        <f t="shared" si="22"/>
        <v>34.727362180518924</v>
      </c>
      <c r="J75" s="16">
        <f t="shared" si="23"/>
        <v>292.41775579773713</v>
      </c>
      <c r="K75" s="32">
        <f t="shared" si="30"/>
        <v>73</v>
      </c>
      <c r="L75" s="34"/>
      <c r="M75" s="34"/>
      <c r="N75" s="34"/>
      <c r="O75" s="34"/>
      <c r="P75" s="34"/>
      <c r="Q75" s="34"/>
      <c r="R75" s="34"/>
      <c r="S75" s="34"/>
    </row>
    <row r="76" spans="1:19" x14ac:dyDescent="0.25">
      <c r="A76" s="10">
        <v>74</v>
      </c>
      <c r="B76" s="10">
        <f t="shared" si="27"/>
        <v>74</v>
      </c>
      <c r="C76" s="44">
        <f t="shared" si="24"/>
        <v>65.800799999999995</v>
      </c>
      <c r="D76" s="44">
        <f t="shared" si="31"/>
        <v>18.626923459774289</v>
      </c>
      <c r="E76" s="11">
        <f t="shared" si="32"/>
        <v>147.04495169244021</v>
      </c>
      <c r="F76" s="14">
        <f t="shared" si="29"/>
        <v>69</v>
      </c>
      <c r="G76" s="33">
        <f>$G$72+(F76-$F$72)*($G$77-$G$72)/($F$77-$F$72)</f>
        <v>242.4</v>
      </c>
      <c r="H76" s="16">
        <f t="shared" si="26"/>
        <v>135.74400000000003</v>
      </c>
      <c r="I76" s="16">
        <f t="shared" si="22"/>
        <v>35.320270794730519</v>
      </c>
      <c r="J76" s="16">
        <f t="shared" si="23"/>
        <v>297.93693830082231</v>
      </c>
      <c r="K76" s="32">
        <f t="shared" si="30"/>
        <v>74</v>
      </c>
      <c r="L76" s="34"/>
      <c r="M76" s="34"/>
      <c r="N76" s="34"/>
      <c r="O76" s="34"/>
      <c r="P76" s="34"/>
      <c r="Q76" s="34"/>
      <c r="R76" s="34"/>
      <c r="S76" s="34"/>
    </row>
    <row r="77" spans="1:19" x14ac:dyDescent="0.25">
      <c r="A77" s="10">
        <v>75</v>
      </c>
      <c r="B77" s="10">
        <f t="shared" si="27"/>
        <v>75</v>
      </c>
      <c r="C77" s="44">
        <f t="shared" si="24"/>
        <v>66.69</v>
      </c>
      <c r="D77" s="44">
        <f t="shared" si="31"/>
        <v>18.849164941118623</v>
      </c>
      <c r="E77" s="11">
        <f t="shared" si="32"/>
        <v>148.98071227244827</v>
      </c>
      <c r="F77" s="14">
        <f t="shared" si="29"/>
        <v>70</v>
      </c>
      <c r="G77" s="17">
        <f>227+20</f>
        <v>247</v>
      </c>
      <c r="H77" s="16">
        <f t="shared" si="26"/>
        <v>138.32000000000002</v>
      </c>
      <c r="I77" s="16">
        <f t="shared" si="22"/>
        <v>35.911871089056355</v>
      </c>
      <c r="J77" s="16">
        <f t="shared" si="23"/>
        <v>303.45384214677318</v>
      </c>
      <c r="K77" s="32">
        <f t="shared" si="30"/>
        <v>75</v>
      </c>
      <c r="L77" s="34"/>
      <c r="M77" s="34"/>
      <c r="N77" s="34"/>
      <c r="O77" s="34"/>
      <c r="P77" s="34"/>
      <c r="Q77" s="34"/>
      <c r="R77" s="34"/>
      <c r="S77" s="34"/>
    </row>
    <row r="78" spans="1:19" x14ac:dyDescent="0.25">
      <c r="A78" s="10">
        <v>76</v>
      </c>
      <c r="B78" s="10">
        <f t="shared" si="27"/>
        <v>76</v>
      </c>
      <c r="C78" s="44">
        <f t="shared" si="24"/>
        <v>67.5792</v>
      </c>
      <c r="D78" s="44">
        <f t="shared" si="31"/>
        <v>19.07106176040384</v>
      </c>
      <c r="E78" s="11">
        <f t="shared" si="32"/>
        <v>150.91587256603668</v>
      </c>
      <c r="F78" s="14">
        <v>70</v>
      </c>
      <c r="G78" s="33">
        <f>G77-L72</f>
        <v>210</v>
      </c>
      <c r="H78" s="16">
        <f t="shared" si="26"/>
        <v>117.60000000000001</v>
      </c>
      <c r="I78" s="16">
        <f t="shared" si="22"/>
        <v>31.114582243955208</v>
      </c>
      <c r="J78" s="16">
        <f t="shared" si="23"/>
        <v>259.01123074155532</v>
      </c>
      <c r="K78" s="32">
        <f t="shared" si="30"/>
        <v>76</v>
      </c>
      <c r="L78" s="34"/>
      <c r="M78" s="34"/>
      <c r="N78" s="34"/>
      <c r="O78" s="34"/>
      <c r="P78" s="34"/>
      <c r="Q78" s="34"/>
      <c r="R78" s="34"/>
      <c r="S78" s="34"/>
    </row>
    <row r="79" spans="1:19" x14ac:dyDescent="0.25">
      <c r="A79" s="10">
        <v>77</v>
      </c>
      <c r="B79" s="10">
        <f t="shared" si="27"/>
        <v>77</v>
      </c>
      <c r="C79" s="44">
        <f t="shared" si="24"/>
        <v>68.468400000000003</v>
      </c>
      <c r="D79" s="44">
        <f t="shared" si="31"/>
        <v>19.292618976952735</v>
      </c>
      <c r="E79" s="11">
        <f t="shared" si="32"/>
        <v>152.85044138485935</v>
      </c>
      <c r="F79" s="14">
        <f t="shared" si="29"/>
        <v>71</v>
      </c>
      <c r="G79" s="17">
        <f>$G$78+(F79-$F$78)*($G$83-$G$78)/($F$83-$F$78)</f>
        <v>214</v>
      </c>
      <c r="H79" s="16">
        <f t="shared" si="26"/>
        <v>119.84000000000002</v>
      </c>
      <c r="I79" s="16">
        <f t="shared" si="22"/>
        <v>31.637679024355371</v>
      </c>
      <c r="J79" s="16">
        <f t="shared" si="23"/>
        <v>263.82362430075233</v>
      </c>
      <c r="K79" s="32">
        <f t="shared" si="30"/>
        <v>77</v>
      </c>
      <c r="L79" s="34"/>
      <c r="M79" s="34"/>
      <c r="N79" s="34"/>
      <c r="O79" s="34"/>
      <c r="P79" s="34"/>
      <c r="Q79" s="34"/>
      <c r="R79" s="34"/>
      <c r="S79" s="34"/>
    </row>
    <row r="80" spans="1:19" x14ac:dyDescent="0.25">
      <c r="A80" s="10">
        <v>78</v>
      </c>
      <c r="B80" s="10">
        <f t="shared" si="27"/>
        <v>78</v>
      </c>
      <c r="C80" s="44">
        <f t="shared" si="24"/>
        <v>69.357600000000005</v>
      </c>
      <c r="D80" s="44">
        <f t="shared" si="31"/>
        <v>19.513841511122433</v>
      </c>
      <c r="E80" s="11">
        <f t="shared" si="32"/>
        <v>154.78442729853825</v>
      </c>
      <c r="F80" s="14">
        <f t="shared" si="29"/>
        <v>72</v>
      </c>
      <c r="G80" s="17">
        <f t="shared" ref="G80:G82" si="33">$G$78+(F80-$F$78)*($G$83-$G$78)/($F$83-$F$78)</f>
        <v>218</v>
      </c>
      <c r="H80" s="16">
        <f t="shared" si="26"/>
        <v>122.08000000000001</v>
      </c>
      <c r="I80" s="16">
        <f t="shared" si="22"/>
        <v>32.15963886980343</v>
      </c>
      <c r="J80" s="16">
        <f t="shared" si="23"/>
        <v>268.634037698241</v>
      </c>
      <c r="K80" s="32">
        <f t="shared" si="30"/>
        <v>78</v>
      </c>
      <c r="L80" s="34"/>
      <c r="M80" s="34"/>
      <c r="N80" s="34"/>
      <c r="O80" s="34"/>
      <c r="P80" s="34"/>
      <c r="Q80" s="34"/>
      <c r="R80" s="34"/>
      <c r="S80" s="34"/>
    </row>
    <row r="81" spans="1:19" x14ac:dyDescent="0.25">
      <c r="A81" s="10">
        <v>79</v>
      </c>
      <c r="B81" s="10">
        <f t="shared" si="27"/>
        <v>79</v>
      </c>
      <c r="C81" s="44">
        <f t="shared" si="24"/>
        <v>70.246799999999993</v>
      </c>
      <c r="D81" s="44">
        <f t="shared" si="31"/>
        <v>19.734734149853068</v>
      </c>
      <c r="E81" s="11">
        <f t="shared" si="32"/>
        <v>156.7178386443274</v>
      </c>
      <c r="F81" s="14">
        <f t="shared" si="29"/>
        <v>73</v>
      </c>
      <c r="G81" s="17">
        <f t="shared" si="33"/>
        <v>222</v>
      </c>
      <c r="H81" s="16">
        <f t="shared" si="26"/>
        <v>124.32000000000001</v>
      </c>
      <c r="I81" s="16">
        <f t="shared" si="22"/>
        <v>32.68048504751404</v>
      </c>
      <c r="J81" s="16">
        <f t="shared" si="23"/>
        <v>273.4425114577536</v>
      </c>
      <c r="K81" s="32">
        <f t="shared" si="30"/>
        <v>79</v>
      </c>
      <c r="L81" s="34"/>
      <c r="M81" s="34"/>
      <c r="N81" s="34"/>
      <c r="O81" s="34"/>
      <c r="P81" s="34"/>
      <c r="Q81" s="34"/>
      <c r="R81" s="34"/>
      <c r="S81" s="34"/>
    </row>
    <row r="82" spans="1:19" x14ac:dyDescent="0.25">
      <c r="A82" s="10">
        <v>80</v>
      </c>
      <c r="B82" s="10">
        <f t="shared" si="27"/>
        <v>80</v>
      </c>
      <c r="C82" s="44">
        <f t="shared" si="24"/>
        <v>71.135999999999996</v>
      </c>
      <c r="D82" s="44">
        <f t="shared" si="31"/>
        <v>19.955301551927469</v>
      </c>
      <c r="E82" s="11">
        <f t="shared" si="32"/>
        <v>158.65068353627368</v>
      </c>
      <c r="F82" s="14">
        <f t="shared" si="29"/>
        <v>74</v>
      </c>
      <c r="G82" s="17">
        <f t="shared" si="33"/>
        <v>226</v>
      </c>
      <c r="H82" s="16">
        <f t="shared" si="26"/>
        <v>126.56000000000002</v>
      </c>
      <c r="I82" s="16">
        <f t="shared" si="22"/>
        <v>33.200239938231455</v>
      </c>
      <c r="J82" s="16">
        <f t="shared" si="23"/>
        <v>278.2490845590865</v>
      </c>
      <c r="K82" s="32">
        <f t="shared" si="30"/>
        <v>80</v>
      </c>
      <c r="L82" s="49">
        <f>15+13</f>
        <v>28</v>
      </c>
      <c r="M82" s="34"/>
      <c r="N82" s="34"/>
      <c r="O82" s="34"/>
      <c r="P82" s="34"/>
      <c r="Q82" s="34"/>
      <c r="R82" s="34"/>
      <c r="S82" s="34"/>
    </row>
    <row r="83" spans="1:19" x14ac:dyDescent="0.25">
      <c r="A83" s="10">
        <v>81</v>
      </c>
      <c r="B83" s="10">
        <f t="shared" si="27"/>
        <v>81</v>
      </c>
      <c r="C83" s="44">
        <f t="shared" si="24"/>
        <v>72.025199999999998</v>
      </c>
      <c r="D83" s="44">
        <f t="shared" si="31"/>
        <v>20.175548252960461</v>
      </c>
      <c r="E83" s="11">
        <f t="shared" si="32"/>
        <v>160.58296987390614</v>
      </c>
      <c r="F83" s="14">
        <f t="shared" si="29"/>
        <v>75</v>
      </c>
      <c r="G83" s="50">
        <v>230</v>
      </c>
      <c r="H83" s="16">
        <f t="shared" si="26"/>
        <v>128.80000000000001</v>
      </c>
      <c r="I83" s="16">
        <f t="shared" si="22"/>
        <v>33.718925085085118</v>
      </c>
      <c r="J83" s="16">
        <f t="shared" si="23"/>
        <v>283.05379452318988</v>
      </c>
      <c r="K83" s="32">
        <f t="shared" si="30"/>
        <v>81</v>
      </c>
      <c r="L83" s="34"/>
      <c r="M83" s="34"/>
      <c r="N83" s="34"/>
      <c r="O83" s="34"/>
      <c r="P83" s="34"/>
      <c r="Q83" s="34"/>
      <c r="R83" s="34"/>
      <c r="S83" s="34"/>
    </row>
    <row r="84" spans="1:19" x14ac:dyDescent="0.25">
      <c r="A84" s="10">
        <v>82</v>
      </c>
      <c r="B84" s="10">
        <f t="shared" si="27"/>
        <v>82</v>
      </c>
      <c r="C84" s="44">
        <f t="shared" si="24"/>
        <v>72.914400000000001</v>
      </c>
      <c r="D84" s="44">
        <f t="shared" si="31"/>
        <v>20.395478670134668</v>
      </c>
      <c r="E84" s="11">
        <f t="shared" si="32"/>
        <v>162.51470535048455</v>
      </c>
      <c r="F84" s="14">
        <f t="shared" si="29"/>
        <v>76</v>
      </c>
      <c r="G84" s="50">
        <f>$G$83+(F84-$F$83)*($G$88-$G$83)/($F$88-$F$83)</f>
        <v>233.4</v>
      </c>
      <c r="H84" s="16">
        <f t="shared" si="26"/>
        <v>130.70400000000001</v>
      </c>
      <c r="I84" s="16">
        <f t="shared" si="22"/>
        <v>34.158981894673722</v>
      </c>
      <c r="J84" s="16">
        <f t="shared" si="23"/>
        <v>287.13636013322338</v>
      </c>
      <c r="K84" s="32">
        <f t="shared" si="30"/>
        <v>82</v>
      </c>
      <c r="L84" s="34"/>
      <c r="M84" s="34"/>
      <c r="N84" s="34"/>
      <c r="O84" s="34"/>
      <c r="P84" s="34"/>
      <c r="Q84" s="34"/>
      <c r="R84" s="34"/>
      <c r="S84" s="34"/>
    </row>
    <row r="85" spans="1:19" x14ac:dyDescent="0.25">
      <c r="A85" s="10">
        <v>83</v>
      </c>
      <c r="B85" s="10">
        <f t="shared" si="27"/>
        <v>83</v>
      </c>
      <c r="C85" s="44">
        <f t="shared" si="24"/>
        <v>73.803600000000003</v>
      </c>
      <c r="D85" s="44">
        <f t="shared" si="31"/>
        <v>20.615097106698759</v>
      </c>
      <c r="E85" s="11">
        <f t="shared" si="32"/>
        <v>164.44589746083366</v>
      </c>
      <c r="F85" s="14">
        <f t="shared" si="29"/>
        <v>77</v>
      </c>
      <c r="G85" s="50">
        <f t="shared" ref="G85:G87" si="34">$G$83+(F85-$F$83)*($G$88-$G$83)/($F$88-$F$83)</f>
        <v>236.8</v>
      </c>
      <c r="H85" s="16">
        <f t="shared" si="26"/>
        <v>132.60800000000003</v>
      </c>
      <c r="I85" s="16">
        <f t="shared" si="22"/>
        <v>34.598293135191653</v>
      </c>
      <c r="J85" s="16">
        <f t="shared" si="23"/>
        <v>291.21762721045883</v>
      </c>
      <c r="K85" s="32">
        <f t="shared" si="30"/>
        <v>83</v>
      </c>
      <c r="L85" s="34"/>
      <c r="M85" s="34"/>
      <c r="N85" s="34"/>
      <c r="O85" s="34"/>
      <c r="P85" s="34"/>
      <c r="Q85" s="34"/>
      <c r="R85" s="34"/>
      <c r="S85" s="34"/>
    </row>
    <row r="86" spans="1:19" x14ac:dyDescent="0.25">
      <c r="A86" s="10">
        <v>84</v>
      </c>
      <c r="B86" s="10">
        <f t="shared" si="27"/>
        <v>84</v>
      </c>
      <c r="C86" s="44">
        <f t="shared" si="24"/>
        <v>74.692799999999991</v>
      </c>
      <c r="D86" s="44">
        <f t="shared" si="31"/>
        <v>20.834407756242822</v>
      </c>
      <c r="E86" s="11">
        <f t="shared" si="32"/>
        <v>166.37655350878956</v>
      </c>
      <c r="F86" s="14">
        <f t="shared" si="29"/>
        <v>78</v>
      </c>
      <c r="G86" s="50">
        <f t="shared" si="34"/>
        <v>240.2</v>
      </c>
      <c r="H86" s="16">
        <f t="shared" si="26"/>
        <v>134.512</v>
      </c>
      <c r="I86" s="16">
        <f t="shared" si="22"/>
        <v>35.036870748502416</v>
      </c>
      <c r="J86" s="16">
        <f t="shared" si="23"/>
        <v>295.29761655364172</v>
      </c>
      <c r="K86" s="32">
        <f t="shared" si="30"/>
        <v>84</v>
      </c>
      <c r="L86" s="34"/>
      <c r="M86" s="34"/>
      <c r="N86" s="34"/>
      <c r="O86" s="34"/>
      <c r="P86" s="34"/>
      <c r="Q86" s="34"/>
      <c r="R86" s="34"/>
      <c r="S86" s="34"/>
    </row>
    <row r="87" spans="1:19" x14ac:dyDescent="0.25">
      <c r="A87" s="10">
        <v>85</v>
      </c>
      <c r="B87" s="10">
        <f t="shared" si="27"/>
        <v>85</v>
      </c>
      <c r="C87" s="44">
        <f t="shared" si="24"/>
        <v>75.581999999999994</v>
      </c>
      <c r="D87" s="44">
        <f t="shared" si="31"/>
        <v>21.053414706764119</v>
      </c>
      <c r="E87" s="11">
        <f t="shared" si="32"/>
        <v>168.30668061428082</v>
      </c>
      <c r="F87" s="14">
        <f t="shared" si="29"/>
        <v>79</v>
      </c>
      <c r="G87" s="50">
        <f t="shared" si="34"/>
        <v>243.6</v>
      </c>
      <c r="H87" s="16">
        <f t="shared" si="26"/>
        <v>136.416</v>
      </c>
      <c r="I87" s="16">
        <f t="shared" si="22"/>
        <v>35.474726318981737</v>
      </c>
      <c r="J87" s="16">
        <f t="shared" si="23"/>
        <v>299.37634833889319</v>
      </c>
      <c r="K87" s="32">
        <f t="shared" si="30"/>
        <v>85</v>
      </c>
      <c r="L87" s="34"/>
      <c r="M87" s="34"/>
      <c r="N87" s="34"/>
      <c r="O87" s="34"/>
      <c r="P87" s="34"/>
      <c r="Q87" s="34"/>
      <c r="R87" s="34"/>
      <c r="S87" s="34"/>
    </row>
    <row r="88" spans="1:19" x14ac:dyDescent="0.25">
      <c r="A88" s="10">
        <v>86</v>
      </c>
      <c r="B88" s="10">
        <f t="shared" si="27"/>
        <v>86</v>
      </c>
      <c r="C88" s="44">
        <f t="shared" si="24"/>
        <v>76.471199999999996</v>
      </c>
      <c r="D88" s="44">
        <f t="shared" si="31"/>
        <v>21.272121944536345</v>
      </c>
      <c r="E88" s="11">
        <f t="shared" si="32"/>
        <v>170.23628572006746</v>
      </c>
      <c r="F88" s="14">
        <f t="shared" si="29"/>
        <v>80</v>
      </c>
      <c r="G88" s="50">
        <f>232+15</f>
        <v>247</v>
      </c>
      <c r="H88" s="16">
        <f t="shared" si="26"/>
        <v>138.32000000000002</v>
      </c>
      <c r="I88" s="16">
        <f t="shared" si="22"/>
        <v>35.911871089056355</v>
      </c>
      <c r="J88" s="16">
        <f t="shared" si="23"/>
        <v>303.45384214677318</v>
      </c>
      <c r="K88" s="32">
        <f t="shared" si="30"/>
        <v>86</v>
      </c>
      <c r="L88" s="34"/>
      <c r="M88" s="34"/>
      <c r="N88" s="34"/>
      <c r="O88" s="34"/>
      <c r="P88" s="34"/>
      <c r="Q88" s="34"/>
      <c r="R88" s="34"/>
      <c r="S88" s="34"/>
    </row>
    <row r="89" spans="1:19" x14ac:dyDescent="0.25">
      <c r="A89" s="10">
        <v>87</v>
      </c>
      <c r="B89" s="10">
        <f t="shared" si="27"/>
        <v>87</v>
      </c>
      <c r="C89" s="44">
        <f t="shared" si="24"/>
        <v>77.360399999999998</v>
      </c>
      <c r="D89" s="44">
        <f t="shared" si="31"/>
        <v>21.490533357793495</v>
      </c>
      <c r="E89" s="11">
        <f t="shared" si="32"/>
        <v>172.165375598157</v>
      </c>
      <c r="F89" s="14">
        <v>80</v>
      </c>
      <c r="G89" s="50">
        <f>G88-L82</f>
        <v>219</v>
      </c>
      <c r="H89" s="16">
        <f t="shared" si="26"/>
        <v>122.64000000000001</v>
      </c>
      <c r="I89" s="16">
        <f t="shared" si="22"/>
        <v>32.289953931572668</v>
      </c>
      <c r="J89" s="16">
        <f t="shared" si="23"/>
        <v>269.83633643082243</v>
      </c>
      <c r="K89" s="32">
        <f t="shared" si="30"/>
        <v>87</v>
      </c>
      <c r="L89" s="34"/>
      <c r="M89" s="34"/>
      <c r="N89" s="34"/>
      <c r="O89" s="34"/>
      <c r="P89" s="34"/>
      <c r="Q89" s="34"/>
      <c r="R89" s="34"/>
      <c r="S89" s="34"/>
    </row>
    <row r="90" spans="1:19" x14ac:dyDescent="0.25">
      <c r="A90" s="10">
        <v>88</v>
      </c>
      <c r="B90" s="10">
        <f t="shared" si="27"/>
        <v>88</v>
      </c>
      <c r="C90" s="44">
        <f t="shared" si="24"/>
        <v>78.249600000000001</v>
      </c>
      <c r="D90" s="44">
        <f t="shared" si="31"/>
        <v>21.708652740239781</v>
      </c>
      <c r="E90" s="11">
        <f t="shared" si="32"/>
        <v>174.09395685591764</v>
      </c>
      <c r="F90" s="14">
        <f t="shared" si="29"/>
        <v>81</v>
      </c>
      <c r="G90" s="17">
        <f>$G$89+(F90-$F$89)*($G$94-$G$89)/($F$94-$F$89)</f>
        <v>222</v>
      </c>
      <c r="H90" s="16">
        <f t="shared" si="26"/>
        <v>124.32000000000001</v>
      </c>
      <c r="I90" s="16">
        <f t="shared" si="22"/>
        <v>32.68048504751404</v>
      </c>
      <c r="J90" s="16">
        <f t="shared" si="23"/>
        <v>273.4425114577536</v>
      </c>
      <c r="K90" s="32">
        <f t="shared" si="30"/>
        <v>88</v>
      </c>
      <c r="L90" s="34"/>
      <c r="M90" s="34"/>
      <c r="N90" s="34"/>
      <c r="O90" s="34"/>
      <c r="P90" s="34"/>
      <c r="Q90" s="34"/>
      <c r="R90" s="34"/>
      <c r="S90" s="34"/>
    </row>
    <row r="91" spans="1:19" x14ac:dyDescent="0.25">
      <c r="A91" s="10">
        <v>89</v>
      </c>
      <c r="B91" s="10">
        <f t="shared" si="27"/>
        <v>89</v>
      </c>
      <c r="C91" s="44">
        <f t="shared" si="24"/>
        <v>79.138799999999989</v>
      </c>
      <c r="D91" s="44">
        <f t="shared" si="31"/>
        <v>21.926483794395324</v>
      </c>
      <c r="E91" s="11">
        <f t="shared" si="32"/>
        <v>176.02203594190516</v>
      </c>
      <c r="F91" s="14">
        <f t="shared" si="29"/>
        <v>82</v>
      </c>
      <c r="G91" s="17">
        <f t="shared" ref="G91:G93" si="35">$G$89+(F91-$F$89)*($G$94-$G$89)/($F$94-$F$89)</f>
        <v>225</v>
      </c>
      <c r="H91" s="16">
        <f t="shared" si="26"/>
        <v>126.00000000000001</v>
      </c>
      <c r="I91" s="16">
        <f t="shared" si="22"/>
        <v>33.070402331691206</v>
      </c>
      <c r="J91" s="16">
        <f t="shared" si="23"/>
        <v>277.04761739436219</v>
      </c>
      <c r="K91" s="32">
        <f t="shared" si="30"/>
        <v>89</v>
      </c>
      <c r="L91" s="34"/>
      <c r="M91" s="34"/>
      <c r="N91" s="34"/>
      <c r="O91" s="34"/>
      <c r="P91" s="34"/>
      <c r="Q91" s="34"/>
      <c r="R91" s="34"/>
      <c r="S91" s="34"/>
    </row>
    <row r="92" spans="1:19" x14ac:dyDescent="0.25">
      <c r="A92" s="10">
        <v>90</v>
      </c>
      <c r="B92" s="10">
        <f t="shared" si="27"/>
        <v>90</v>
      </c>
      <c r="C92" s="44">
        <f t="shared" si="24"/>
        <v>80.027999999999992</v>
      </c>
      <c r="D92" s="44">
        <f t="shared" si="31"/>
        <v>22.144030134787155</v>
      </c>
      <c r="E92" s="11">
        <f t="shared" si="32"/>
        <v>177.94961915142096</v>
      </c>
      <c r="F92" s="14">
        <f t="shared" si="29"/>
        <v>83</v>
      </c>
      <c r="G92" s="17">
        <f t="shared" si="35"/>
        <v>228</v>
      </c>
      <c r="H92" s="16">
        <f t="shared" si="26"/>
        <v>127.68</v>
      </c>
      <c r="I92" s="16">
        <f t="shared" si="22"/>
        <v>33.459714914652182</v>
      </c>
      <c r="J92" s="16">
        <f t="shared" si="23"/>
        <v>280.6516701430192</v>
      </c>
      <c r="K92" s="32">
        <f t="shared" si="30"/>
        <v>90</v>
      </c>
      <c r="L92" s="48">
        <f>G99</f>
        <v>248</v>
      </c>
      <c r="M92" s="34"/>
      <c r="N92" s="34"/>
      <c r="O92" s="34"/>
      <c r="P92" s="34"/>
      <c r="Q92" s="34"/>
      <c r="R92" s="34"/>
      <c r="S92" s="34"/>
    </row>
    <row r="93" spans="1:19" x14ac:dyDescent="0.25">
      <c r="B93" s="8"/>
      <c r="C93" s="45"/>
      <c r="D93" s="45"/>
      <c r="E93" s="45"/>
      <c r="F93" s="14">
        <f t="shared" si="29"/>
        <v>84</v>
      </c>
      <c r="G93" s="17">
        <f t="shared" si="35"/>
        <v>231</v>
      </c>
      <c r="H93" s="16">
        <f t="shared" si="26"/>
        <v>129.36000000000001</v>
      </c>
      <c r="I93" s="16">
        <f t="shared" si="22"/>
        <v>33.848431672856037</v>
      </c>
      <c r="J93" s="16">
        <f t="shared" si="23"/>
        <v>284.25468516355761</v>
      </c>
    </row>
    <row r="94" spans="1:19" x14ac:dyDescent="0.25">
      <c r="B94" s="8"/>
      <c r="C94" s="45"/>
      <c r="D94" s="45"/>
      <c r="E94" s="45"/>
      <c r="F94" s="14">
        <f t="shared" si="29"/>
        <v>85</v>
      </c>
      <c r="G94" s="17">
        <v>234</v>
      </c>
      <c r="H94" s="16">
        <f t="shared" si="26"/>
        <v>131.04000000000002</v>
      </c>
      <c r="I94" s="16">
        <f t="shared" si="22"/>
        <v>34.236561238949918</v>
      </c>
      <c r="J94" s="16">
        <f t="shared" si="23"/>
        <v>287.85667749117118</v>
      </c>
    </row>
    <row r="95" spans="1:19" x14ac:dyDescent="0.25">
      <c r="B95" s="8"/>
      <c r="C95" s="45"/>
      <c r="D95" s="45"/>
      <c r="E95" s="45"/>
      <c r="F95" s="14">
        <f t="shared" si="29"/>
        <v>86</v>
      </c>
      <c r="G95" s="50">
        <f>$G$93+(F95-$F$93)*($G$99-$G$93)/($F$99-$F$93)</f>
        <v>236.66666666666666</v>
      </c>
      <c r="H95" s="16">
        <f t="shared" si="26"/>
        <v>132.53333333333333</v>
      </c>
      <c r="I95" s="16">
        <f t="shared" si="22"/>
        <v>34.58107914090904</v>
      </c>
      <c r="J95" s="16">
        <f t="shared" si="23"/>
        <v>291.05760172597212</v>
      </c>
    </row>
    <row r="96" spans="1:19" x14ac:dyDescent="0.25">
      <c r="B96" s="8"/>
      <c r="C96" s="45"/>
      <c r="D96" s="45"/>
      <c r="E96" s="45"/>
      <c r="F96" s="14">
        <f t="shared" si="29"/>
        <v>87</v>
      </c>
      <c r="G96" s="50">
        <f t="shared" ref="G96:G98" si="36">$G$93+(F96-$F$93)*($G$99-$G$93)/($F$99-$F$93)</f>
        <v>239.5</v>
      </c>
      <c r="H96" s="16">
        <f t="shared" si="26"/>
        <v>134.12</v>
      </c>
      <c r="I96" s="16">
        <f t="shared" si="22"/>
        <v>34.946634758170198</v>
      </c>
      <c r="J96" s="16">
        <f t="shared" si="23"/>
        <v>294.45772220381309</v>
      </c>
    </row>
    <row r="97" spans="2:10" x14ac:dyDescent="0.25">
      <c r="B97" s="8"/>
      <c r="C97" s="45"/>
      <c r="D97" s="45"/>
      <c r="E97" s="45"/>
      <c r="F97" s="14">
        <f t="shared" si="29"/>
        <v>88</v>
      </c>
      <c r="G97" s="50">
        <f t="shared" si="36"/>
        <v>242.33333333333334</v>
      </c>
      <c r="H97" s="16">
        <f t="shared" si="26"/>
        <v>135.70666666666668</v>
      </c>
      <c r="I97" s="16">
        <f t="shared" si="22"/>
        <v>35.311687326392992</v>
      </c>
      <c r="J97" s="16">
        <f t="shared" si="23"/>
        <v>297.85696653791223</v>
      </c>
    </row>
    <row r="98" spans="2:10" x14ac:dyDescent="0.25">
      <c r="B98" s="8"/>
      <c r="C98" s="45"/>
      <c r="D98" s="45"/>
      <c r="E98" s="45"/>
      <c r="F98" s="14">
        <f t="shared" si="29"/>
        <v>89</v>
      </c>
      <c r="G98" s="50">
        <f t="shared" si="36"/>
        <v>245.16666666666666</v>
      </c>
      <c r="H98" s="16">
        <f t="shared" si="26"/>
        <v>137.29333333333335</v>
      </c>
      <c r="I98" s="16">
        <f t="shared" si="22"/>
        <v>35.67624340762039</v>
      </c>
      <c r="J98" s="16">
        <f t="shared" si="23"/>
        <v>301.25534615716111</v>
      </c>
    </row>
    <row r="99" spans="2:10" x14ac:dyDescent="0.25">
      <c r="B99" s="8"/>
      <c r="C99" s="45"/>
      <c r="D99" s="45"/>
      <c r="E99" s="45"/>
      <c r="F99" s="14">
        <v>90</v>
      </c>
      <c r="G99" s="17">
        <f>236+12</f>
        <v>248</v>
      </c>
      <c r="H99" s="16">
        <f t="shared" si="26"/>
        <v>138.88000000000002</v>
      </c>
      <c r="I99" s="16">
        <f t="shared" si="22"/>
        <v>36.040309403493424</v>
      </c>
      <c r="J99" s="16">
        <f t="shared" si="23"/>
        <v>304.65287221108434</v>
      </c>
    </row>
    <row r="100" spans="2:10" x14ac:dyDescent="0.25">
      <c r="F100" s="15">
        <v>90</v>
      </c>
      <c r="G100" s="17">
        <v>0</v>
      </c>
      <c r="H100" s="17">
        <v>0</v>
      </c>
      <c r="I100" s="16">
        <v>0</v>
      </c>
      <c r="J100" s="16">
        <f t="shared" si="23"/>
        <v>0</v>
      </c>
    </row>
    <row r="101" spans="2:10" x14ac:dyDescent="0.25">
      <c r="F101" s="8"/>
    </row>
    <row r="102" spans="2:10" x14ac:dyDescent="0.25">
      <c r="F102" s="8"/>
    </row>
    <row r="103" spans="2:10" x14ac:dyDescent="0.25">
      <c r="F103" s="8"/>
    </row>
    <row r="104" spans="2:10" x14ac:dyDescent="0.25">
      <c r="F104" s="8"/>
    </row>
    <row r="105" spans="2:10" x14ac:dyDescent="0.25">
      <c r="F105" s="8"/>
    </row>
    <row r="106" spans="2:10" x14ac:dyDescent="0.25">
      <c r="F106" s="8"/>
    </row>
    <row r="107" spans="2:10" x14ac:dyDescent="0.25">
      <c r="F107" s="8"/>
    </row>
    <row r="108" spans="2:10" x14ac:dyDescent="0.25">
      <c r="F108" s="8"/>
    </row>
    <row r="109" spans="2:10" x14ac:dyDescent="0.25">
      <c r="F109" s="8"/>
    </row>
    <row r="110" spans="2:10" x14ac:dyDescent="0.25">
      <c r="F110" s="8"/>
    </row>
    <row r="111" spans="2:10" x14ac:dyDescent="0.25">
      <c r="F111" s="8"/>
    </row>
    <row r="112" spans="2:10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18"/>
    </row>
    <row r="245" spans="6:6" x14ac:dyDescent="0.25">
      <c r="F245" s="18"/>
    </row>
    <row r="246" spans="6:6" x14ac:dyDescent="0.25">
      <c r="F246" s="18"/>
    </row>
    <row r="247" spans="6:6" x14ac:dyDescent="0.25">
      <c r="F247" s="18"/>
    </row>
    <row r="248" spans="6:6" x14ac:dyDescent="0.25">
      <c r="F248" s="18"/>
    </row>
    <row r="249" spans="6:6" x14ac:dyDescent="0.25">
      <c r="F249" s="18"/>
    </row>
    <row r="250" spans="6:6" x14ac:dyDescent="0.25">
      <c r="F250" s="18"/>
    </row>
    <row r="251" spans="6:6" x14ac:dyDescent="0.25">
      <c r="F251" s="18"/>
    </row>
    <row r="252" spans="6:6" x14ac:dyDescent="0.25">
      <c r="F252" s="18"/>
    </row>
    <row r="253" spans="6:6" x14ac:dyDescent="0.25">
      <c r="F253" s="18"/>
    </row>
    <row r="254" spans="6:6" x14ac:dyDescent="0.25">
      <c r="F254" s="18"/>
    </row>
    <row r="255" spans="6:6" x14ac:dyDescent="0.25">
      <c r="F255" s="18"/>
    </row>
    <row r="256" spans="6:6" x14ac:dyDescent="0.25">
      <c r="F256" s="18"/>
    </row>
    <row r="257" spans="6:6" x14ac:dyDescent="0.25">
      <c r="F257" s="18"/>
    </row>
    <row r="258" spans="6:6" x14ac:dyDescent="0.25">
      <c r="F258" s="18"/>
    </row>
    <row r="259" spans="6:6" x14ac:dyDescent="0.25">
      <c r="F259" s="18"/>
    </row>
    <row r="260" spans="6:6" x14ac:dyDescent="0.25">
      <c r="F260" s="18"/>
    </row>
    <row r="261" spans="6:6" x14ac:dyDescent="0.25">
      <c r="F261" s="18"/>
    </row>
    <row r="262" spans="6:6" x14ac:dyDescent="0.25">
      <c r="F262" s="18"/>
    </row>
    <row r="263" spans="6:6" x14ac:dyDescent="0.25">
      <c r="F263" s="18"/>
    </row>
    <row r="264" spans="6:6" x14ac:dyDescent="0.25">
      <c r="F264" s="18"/>
    </row>
    <row r="265" spans="6:6" x14ac:dyDescent="0.25">
      <c r="F265" s="18"/>
    </row>
    <row r="266" spans="6:6" x14ac:dyDescent="0.25">
      <c r="F266" s="18"/>
    </row>
    <row r="267" spans="6:6" x14ac:dyDescent="0.25">
      <c r="F267" s="18"/>
    </row>
    <row r="268" spans="6:6" x14ac:dyDescent="0.25">
      <c r="F268" s="18"/>
    </row>
    <row r="269" spans="6:6" x14ac:dyDescent="0.25">
      <c r="F269" s="18"/>
    </row>
    <row r="270" spans="6:6" x14ac:dyDescent="0.25">
      <c r="F270" s="18"/>
    </row>
    <row r="271" spans="6:6" x14ac:dyDescent="0.25">
      <c r="F271" s="18"/>
    </row>
    <row r="272" spans="6:6" x14ac:dyDescent="0.25">
      <c r="F272" s="18"/>
    </row>
    <row r="273" spans="6:6" x14ac:dyDescent="0.25">
      <c r="F273" s="18"/>
    </row>
    <row r="274" spans="6:6" x14ac:dyDescent="0.25">
      <c r="F274" s="18"/>
    </row>
    <row r="275" spans="6:6" x14ac:dyDescent="0.25">
      <c r="F275" s="18"/>
    </row>
    <row r="276" spans="6:6" x14ac:dyDescent="0.25">
      <c r="F276" s="18"/>
    </row>
    <row r="277" spans="6:6" x14ac:dyDescent="0.25">
      <c r="F277" s="18"/>
    </row>
    <row r="278" spans="6:6" x14ac:dyDescent="0.25">
      <c r="F278" s="18"/>
    </row>
    <row r="279" spans="6:6" x14ac:dyDescent="0.25">
      <c r="F279" s="18"/>
    </row>
    <row r="280" spans="6:6" x14ac:dyDescent="0.25">
      <c r="F280" s="18"/>
    </row>
    <row r="281" spans="6:6" x14ac:dyDescent="0.25">
      <c r="F281" s="18"/>
    </row>
    <row r="282" spans="6:6" x14ac:dyDescent="0.25">
      <c r="F282" s="18"/>
    </row>
    <row r="283" spans="6:6" x14ac:dyDescent="0.25">
      <c r="F283" s="18"/>
    </row>
    <row r="284" spans="6:6" x14ac:dyDescent="0.25">
      <c r="F284" s="18"/>
    </row>
    <row r="285" spans="6:6" x14ac:dyDescent="0.25">
      <c r="F285" s="18"/>
    </row>
    <row r="286" spans="6:6" x14ac:dyDescent="0.25">
      <c r="F286" s="18"/>
    </row>
    <row r="287" spans="6:6" x14ac:dyDescent="0.25">
      <c r="F287" s="18"/>
    </row>
    <row r="288" spans="6:6" x14ac:dyDescent="0.25">
      <c r="F288" s="18"/>
    </row>
    <row r="289" spans="6:6" x14ac:dyDescent="0.25">
      <c r="F289" s="18"/>
    </row>
    <row r="290" spans="6:6" x14ac:dyDescent="0.25">
      <c r="F290" s="18"/>
    </row>
    <row r="291" spans="6:6" x14ac:dyDescent="0.25">
      <c r="F291" s="18"/>
    </row>
    <row r="292" spans="6:6" x14ac:dyDescent="0.25">
      <c r="F292" s="18"/>
    </row>
    <row r="293" spans="6:6" x14ac:dyDescent="0.25">
      <c r="F293" s="18"/>
    </row>
    <row r="294" spans="6:6" x14ac:dyDescent="0.25">
      <c r="F294" s="18"/>
    </row>
    <row r="295" spans="6:6" x14ac:dyDescent="0.25">
      <c r="F295" s="18"/>
    </row>
    <row r="296" spans="6:6" x14ac:dyDescent="0.25">
      <c r="F296" s="18"/>
    </row>
    <row r="297" spans="6:6" x14ac:dyDescent="0.25">
      <c r="F297" s="18"/>
    </row>
    <row r="298" spans="6:6" x14ac:dyDescent="0.25">
      <c r="F298" s="18"/>
    </row>
    <row r="299" spans="6:6" x14ac:dyDescent="0.25">
      <c r="F299" s="18"/>
    </row>
    <row r="300" spans="6:6" x14ac:dyDescent="0.25">
      <c r="F300" s="18"/>
    </row>
    <row r="301" spans="6:6" x14ac:dyDescent="0.25">
      <c r="F301" s="18"/>
    </row>
    <row r="302" spans="6:6" x14ac:dyDescent="0.25">
      <c r="F302" s="18"/>
    </row>
    <row r="303" spans="6:6" x14ac:dyDescent="0.25">
      <c r="F303" s="18"/>
    </row>
    <row r="304" spans="6:6" x14ac:dyDescent="0.25">
      <c r="F304" s="18"/>
    </row>
    <row r="305" spans="6:6" x14ac:dyDescent="0.25">
      <c r="F305" s="18"/>
    </row>
    <row r="306" spans="6:6" x14ac:dyDescent="0.25">
      <c r="F306" s="18"/>
    </row>
    <row r="307" spans="6:6" x14ac:dyDescent="0.25">
      <c r="F307" s="18"/>
    </row>
    <row r="308" spans="6:6" x14ac:dyDescent="0.25">
      <c r="F308" s="18"/>
    </row>
    <row r="309" spans="6:6" x14ac:dyDescent="0.25">
      <c r="F309" s="18"/>
    </row>
    <row r="310" spans="6:6" x14ac:dyDescent="0.25">
      <c r="F310" s="18"/>
    </row>
    <row r="311" spans="6:6" x14ac:dyDescent="0.25">
      <c r="F311" s="18"/>
    </row>
    <row r="312" spans="6:6" x14ac:dyDescent="0.25">
      <c r="F312" s="18"/>
    </row>
    <row r="313" spans="6:6" x14ac:dyDescent="0.25">
      <c r="F313" s="18"/>
    </row>
    <row r="314" spans="6:6" x14ac:dyDescent="0.25">
      <c r="F314" s="18"/>
    </row>
    <row r="315" spans="6:6" x14ac:dyDescent="0.25">
      <c r="F315" s="18"/>
    </row>
    <row r="316" spans="6:6" x14ac:dyDescent="0.25">
      <c r="F316" s="18"/>
    </row>
    <row r="317" spans="6:6" x14ac:dyDescent="0.25">
      <c r="F317" s="18"/>
    </row>
    <row r="318" spans="6:6" x14ac:dyDescent="0.25">
      <c r="F318" s="18"/>
    </row>
    <row r="319" spans="6:6" x14ac:dyDescent="0.25">
      <c r="F319" s="18"/>
    </row>
    <row r="320" spans="6:6" x14ac:dyDescent="0.25">
      <c r="F320" s="18"/>
    </row>
    <row r="321" spans="6:6" x14ac:dyDescent="0.25">
      <c r="F321" s="18"/>
    </row>
    <row r="322" spans="6:6" x14ac:dyDescent="0.25">
      <c r="F322" s="18"/>
    </row>
    <row r="323" spans="6:6" x14ac:dyDescent="0.25">
      <c r="F323" s="18"/>
    </row>
    <row r="324" spans="6:6" x14ac:dyDescent="0.25">
      <c r="F324" s="18"/>
    </row>
    <row r="325" spans="6:6" x14ac:dyDescent="0.25">
      <c r="F325" s="18"/>
    </row>
    <row r="326" spans="6:6" x14ac:dyDescent="0.25">
      <c r="F326" s="18"/>
    </row>
    <row r="327" spans="6:6" x14ac:dyDescent="0.25">
      <c r="F327" s="18"/>
    </row>
    <row r="328" spans="6:6" x14ac:dyDescent="0.25">
      <c r="F328" s="18"/>
    </row>
    <row r="329" spans="6:6" x14ac:dyDescent="0.25">
      <c r="F329" s="18"/>
    </row>
    <row r="330" spans="6:6" x14ac:dyDescent="0.25">
      <c r="F330" s="18"/>
    </row>
    <row r="331" spans="6:6" x14ac:dyDescent="0.25">
      <c r="F331" s="18"/>
    </row>
    <row r="332" spans="6:6" x14ac:dyDescent="0.25">
      <c r="F332" s="18"/>
    </row>
    <row r="333" spans="6:6" x14ac:dyDescent="0.25">
      <c r="F333" s="18"/>
    </row>
    <row r="334" spans="6:6" x14ac:dyDescent="0.25">
      <c r="F334" s="18"/>
    </row>
    <row r="335" spans="6:6" x14ac:dyDescent="0.25">
      <c r="F335" s="18"/>
    </row>
    <row r="336" spans="6:6" x14ac:dyDescent="0.25">
      <c r="F336" s="18"/>
    </row>
    <row r="337" spans="6:6" x14ac:dyDescent="0.25">
      <c r="F337" s="18"/>
    </row>
    <row r="338" spans="6:6" x14ac:dyDescent="0.25">
      <c r="F338" s="18"/>
    </row>
    <row r="339" spans="6:6" x14ac:dyDescent="0.25">
      <c r="F339" s="18"/>
    </row>
    <row r="340" spans="6:6" x14ac:dyDescent="0.25">
      <c r="F340" s="18"/>
    </row>
    <row r="341" spans="6:6" x14ac:dyDescent="0.25">
      <c r="F341" s="18"/>
    </row>
    <row r="342" spans="6:6" x14ac:dyDescent="0.25">
      <c r="F342" s="18"/>
    </row>
    <row r="343" spans="6:6" x14ac:dyDescent="0.25">
      <c r="F343" s="18"/>
    </row>
    <row r="344" spans="6:6" x14ac:dyDescent="0.25">
      <c r="F344" s="18"/>
    </row>
    <row r="345" spans="6:6" x14ac:dyDescent="0.25">
      <c r="F345" s="18"/>
    </row>
    <row r="346" spans="6:6" x14ac:dyDescent="0.25">
      <c r="F346" s="18"/>
    </row>
    <row r="347" spans="6:6" x14ac:dyDescent="0.25">
      <c r="F347" s="18"/>
    </row>
    <row r="348" spans="6:6" x14ac:dyDescent="0.25">
      <c r="F348" s="18"/>
    </row>
    <row r="349" spans="6:6" x14ac:dyDescent="0.25">
      <c r="F349" s="18"/>
    </row>
    <row r="350" spans="6:6" x14ac:dyDescent="0.25">
      <c r="F350" s="18"/>
    </row>
    <row r="351" spans="6:6" x14ac:dyDescent="0.25">
      <c r="F351" s="18"/>
    </row>
    <row r="352" spans="6:6" x14ac:dyDescent="0.25">
      <c r="F352" s="18"/>
    </row>
    <row r="353" spans="6:6" x14ac:dyDescent="0.25">
      <c r="F353" s="18"/>
    </row>
    <row r="354" spans="6:6" x14ac:dyDescent="0.25">
      <c r="F354" s="18"/>
    </row>
    <row r="355" spans="6:6" x14ac:dyDescent="0.25">
      <c r="F355" s="18"/>
    </row>
    <row r="356" spans="6:6" x14ac:dyDescent="0.25">
      <c r="F356" s="18"/>
    </row>
    <row r="357" spans="6:6" x14ac:dyDescent="0.25">
      <c r="F357" s="18"/>
    </row>
    <row r="358" spans="6:6" x14ac:dyDescent="0.25">
      <c r="F358" s="18"/>
    </row>
    <row r="359" spans="6:6" x14ac:dyDescent="0.25">
      <c r="F359" s="18"/>
    </row>
    <row r="360" spans="6:6" x14ac:dyDescent="0.25">
      <c r="F360" s="18"/>
    </row>
    <row r="361" spans="6:6" x14ac:dyDescent="0.25">
      <c r="F361" s="18"/>
    </row>
    <row r="362" spans="6:6" x14ac:dyDescent="0.25">
      <c r="F362" s="18"/>
    </row>
    <row r="363" spans="6:6" x14ac:dyDescent="0.25">
      <c r="F363" s="18"/>
    </row>
    <row r="364" spans="6:6" x14ac:dyDescent="0.25">
      <c r="F364" s="18"/>
    </row>
    <row r="365" spans="6:6" x14ac:dyDescent="0.25">
      <c r="F365" s="18"/>
    </row>
    <row r="366" spans="6:6" x14ac:dyDescent="0.25">
      <c r="F366" s="18"/>
    </row>
    <row r="367" spans="6:6" x14ac:dyDescent="0.25">
      <c r="F367" s="18"/>
    </row>
    <row r="368" spans="6:6" x14ac:dyDescent="0.25">
      <c r="F368" s="18"/>
    </row>
    <row r="369" spans="6:6" x14ac:dyDescent="0.25">
      <c r="F369" s="18"/>
    </row>
    <row r="370" spans="6:6" x14ac:dyDescent="0.25">
      <c r="F370" s="18"/>
    </row>
    <row r="371" spans="6:6" x14ac:dyDescent="0.25">
      <c r="F371" s="18"/>
    </row>
    <row r="372" spans="6:6" x14ac:dyDescent="0.25">
      <c r="F372" s="18"/>
    </row>
    <row r="373" spans="6:6" x14ac:dyDescent="0.25">
      <c r="F373" s="18"/>
    </row>
    <row r="374" spans="6:6" x14ac:dyDescent="0.25">
      <c r="F374" s="18"/>
    </row>
    <row r="375" spans="6:6" x14ac:dyDescent="0.25">
      <c r="F375" s="18"/>
    </row>
    <row r="376" spans="6:6" x14ac:dyDescent="0.25">
      <c r="F376" s="18"/>
    </row>
    <row r="377" spans="6:6" x14ac:dyDescent="0.25">
      <c r="F377" s="1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Quantification C</vt:lpstr>
      <vt:lpstr>Table de production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2021-01-18T18:09:02Z</dcterms:modified>
</cp:coreProperties>
</file>