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73 - Indivision d'Oncieu de la Bâtie (Savoie)\Dossier labellisation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3" i="1"/>
  <c r="Q19" i="1" l="1"/>
  <c r="O19" i="1"/>
  <c r="R20" i="1"/>
  <c r="R21" i="1"/>
  <c r="R22" i="1"/>
  <c r="R23" i="1"/>
  <c r="R19" i="1"/>
  <c r="G6" i="1" l="1"/>
  <c r="F6" i="1"/>
  <c r="B6" i="1"/>
  <c r="K8" i="1" l="1"/>
  <c r="K7" i="1"/>
  <c r="K6" i="1"/>
  <c r="K5" i="1"/>
  <c r="K4" i="1"/>
  <c r="K3" i="1"/>
  <c r="F4" i="1"/>
  <c r="G4" i="1" l="1"/>
  <c r="Q20" i="1" l="1"/>
  <c r="Q21" i="1"/>
  <c r="Q22" i="1"/>
  <c r="Q23" i="1"/>
  <c r="O20" i="1"/>
  <c r="O21" i="1"/>
  <c r="O22" i="1"/>
  <c r="O23" i="1"/>
  <c r="M24" i="1"/>
  <c r="M23" i="1"/>
  <c r="M22" i="1"/>
  <c r="M21" i="1"/>
  <c r="M20" i="1"/>
  <c r="M19" i="1"/>
  <c r="I24" i="1"/>
  <c r="I23" i="1"/>
  <c r="I22" i="1"/>
  <c r="I21" i="1"/>
  <c r="I20" i="1"/>
  <c r="I19" i="1"/>
  <c r="H21" i="1"/>
  <c r="L21" i="1" s="1"/>
  <c r="L20" i="1"/>
  <c r="L19" i="1"/>
  <c r="L22" i="1"/>
  <c r="L23" i="1"/>
  <c r="H24" i="1"/>
  <c r="H23" i="1"/>
  <c r="H20" i="1"/>
  <c r="H19" i="1"/>
  <c r="D19" i="1"/>
  <c r="D20" i="1"/>
  <c r="D21" i="1"/>
  <c r="D22" i="1"/>
  <c r="H22" i="1" s="1"/>
  <c r="D23" i="1"/>
  <c r="D24" i="1"/>
  <c r="Q24" i="1" l="1"/>
  <c r="H6" i="1" l="1"/>
  <c r="L6" i="1" s="1"/>
  <c r="G7" i="1"/>
  <c r="F7" i="1"/>
  <c r="B7" i="1" l="1"/>
  <c r="H7" i="1" s="1"/>
  <c r="L7" i="1" s="1"/>
  <c r="G3" i="1" l="1"/>
  <c r="F3" i="1"/>
  <c r="B3" i="1"/>
  <c r="G5" i="1" l="1"/>
  <c r="B14" i="1" s="1"/>
  <c r="B15" i="1" s="1"/>
  <c r="F5" i="1"/>
  <c r="B12" i="1" s="1"/>
  <c r="B13" i="1" l="1"/>
  <c r="H3" i="1" l="1"/>
  <c r="L3" i="1" s="1"/>
  <c r="B5" i="1" l="1"/>
  <c r="H5" i="1" s="1"/>
  <c r="L5" i="1" s="1"/>
  <c r="B4" i="1" l="1"/>
  <c r="H4" i="1" l="1"/>
  <c r="L4" i="1" s="1"/>
  <c r="L8" i="1" s="1"/>
  <c r="L10" i="1" s="1"/>
  <c r="B10" i="1"/>
  <c r="B11" i="1" s="1"/>
  <c r="B16" i="1" s="1"/>
</calcChain>
</file>

<file path=xl/sharedStrings.xml><?xml version="1.0" encoding="utf-8"?>
<sst xmlns="http://schemas.openxmlformats.org/spreadsheetml/2006/main" count="61" uniqueCount="44">
  <si>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</si>
  <si>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</si>
  <si>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</si>
  <si>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</si>
  <si>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</si>
  <si>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</si>
  <si>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</si>
  <si>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</si>
  <si>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</si>
  <si>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</si>
  <si>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</si>
  <si>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</si>
  <si>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</si>
  <si>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</si>
  <si>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</si>
  <si>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</si>
  <si>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</si>
  <si>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</si>
  <si>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</si>
  <si>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</si>
  <si>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Douglas</t>
  </si>
  <si>
    <t>Cèdre de l'Atlas</t>
  </si>
  <si>
    <t>Pin noir d'Autriche</t>
  </si>
  <si>
    <t>Erable sycomore</t>
  </si>
  <si>
    <t>Chêne rouge d'Amérique</t>
  </si>
  <si>
    <t>A13</t>
  </si>
  <si>
    <t>A59</t>
  </si>
  <si>
    <t>CURIENNE</t>
  </si>
  <si>
    <t>BARBY</t>
  </si>
  <si>
    <t>A4</t>
  </si>
  <si>
    <t>Plants/ha</t>
  </si>
  <si>
    <t>%</t>
  </si>
  <si>
    <t>Densité</t>
  </si>
  <si>
    <t>Commune</t>
  </si>
  <si>
    <t>Surface totale (ha)</t>
  </si>
  <si>
    <t>Total plants</t>
  </si>
  <si>
    <t>Parcelle 
cadastrale</t>
  </si>
  <si>
    <t>Surface 
(ha)</t>
  </si>
  <si>
    <t>Surface totale 
(ha)</t>
  </si>
  <si>
    <t>Devis</t>
  </si>
  <si>
    <t>Plants 
correction</t>
  </si>
  <si>
    <r>
      <t>€/tCO</t>
    </r>
    <r>
      <rPr>
        <b/>
        <sz val="11"/>
        <color theme="1"/>
        <rFont val="Calibri"/>
        <family val="2"/>
      </rPr>
      <t>₂</t>
    </r>
  </si>
  <si>
    <t>printemps</t>
  </si>
  <si>
    <t>automne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</si>
</sst>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9" fontId="0" fillId="3" borderId="4" xfId="0" applyNumberForma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9" fontId="0" fillId="3" borderId="7" xfId="0" applyNumberFormat="1" applyFill="1" applyBorder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9" fontId="0" fillId="6" borderId="4" xfId="0" applyNumberFormat="1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9" fontId="0" fillId="6" borderId="7" xfId="0" applyNumberFormat="1" applyFill="1" applyBorder="1" applyAlignment="1">
      <alignment horizontal="center" vertical="center"/>
    </xf>
    <xf numFmtId="1" fontId="0" fillId="6" borderId="7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9" fontId="0" fillId="7" borderId="4" xfId="0" applyNumberFormat="1" applyFill="1" applyBorder="1" applyAlignment="1">
      <alignment horizontal="center" vertical="center"/>
    </xf>
    <xf numFmtId="1" fontId="0" fillId="7" borderId="4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9" fontId="0" fillId="7" borderId="7" xfId="0" applyNumberFormat="1" applyFill="1" applyBorder="1" applyAlignment="1">
      <alignment horizontal="center" vertical="center"/>
    </xf>
    <xf numFmtId="1" fontId="0" fillId="7" borderId="7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 applyAlignment="1">
      <alignment horizontal="center" vertical="center"/>
    </xf>
    <xf numFmtId="165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9" fontId="0" fillId="0" borderId="0" xfId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roug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&#232;d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pin%20noir%20d'Autrich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rable%20sycom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  <sheetName val="Table de production"/>
    </sheetNames>
    <sheetDataSet>
      <sheetData sheetId="0">
        <row r="6">
          <cell r="W6">
            <v>253.13595532018826</v>
          </cell>
        </row>
        <row r="13">
          <cell r="W13">
            <v>54.18</v>
          </cell>
        </row>
        <row r="14">
          <cell r="W14">
            <v>7.6915125665849065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  <sheetName val="Table de production"/>
    </sheetNames>
    <sheetDataSet>
      <sheetData sheetId="0">
        <row r="11">
          <cell r="W11">
            <v>116.06137674748599</v>
          </cell>
        </row>
        <row r="14">
          <cell r="W14">
            <v>31</v>
          </cell>
        </row>
        <row r="15">
          <cell r="W15">
            <v>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  <sheetName val="Table de production"/>
    </sheetNames>
    <sheetDataSet>
      <sheetData sheetId="0">
        <row r="6">
          <cell r="W6">
            <v>32.101813027181969</v>
          </cell>
        </row>
        <row r="13">
          <cell r="W13">
            <v>0</v>
          </cell>
        </row>
        <row r="14">
          <cell r="W14">
            <v>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  <sheetName val="Table de production"/>
    </sheetNames>
    <sheetDataSet>
      <sheetData sheetId="0">
        <row r="7">
          <cell r="W7">
            <v>215.07617263014231</v>
          </cell>
        </row>
        <row r="14">
          <cell r="W14">
            <v>12.47</v>
          </cell>
        </row>
        <row r="15">
          <cell r="W15">
            <v>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  <sheetName val="Table de production"/>
    </sheetNames>
    <sheetDataSet>
      <sheetData sheetId="0">
        <row r="6">
          <cell r="W6">
            <v>258.35192564732074</v>
          </cell>
        </row>
        <row r="13">
          <cell r="W13">
            <v>34.125</v>
          </cell>
        </row>
        <row r="14">
          <cell r="W14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M3" sqref="M3:M7"/>
    </sheetView>
  </sheetViews>
  <sheetFormatPr baseColWidth="10" defaultRowHeight="15" x14ac:dyDescent="0.25"/>
  <cols>
    <col min="1" max="1" width="25.42578125" bestFit="1" customWidth="1"/>
    <col min="2" max="2" width="9.28515625" bestFit="1" customWidth="1"/>
    <col min="3" max="3" width="4.5703125" bestFit="1" customWidth="1"/>
    <col min="4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0" width="16.7109375" customWidth="1"/>
    <col min="11" max="11" width="23.42578125" bestFit="1" customWidth="1"/>
    <col min="12" max="12" width="11.28515625" bestFit="1" customWidth="1"/>
    <col min="13" max="13" width="17.42578125" bestFit="1" customWidth="1"/>
    <col min="14" max="14" width="23.140625" bestFit="1" customWidth="1"/>
    <col min="16" max="16" width="7.85546875" customWidth="1"/>
    <col min="17" max="17" width="8.85546875" customWidth="1"/>
    <col min="18" max="18" width="9.85546875" customWidth="1"/>
  </cols>
  <sheetData>
    <row r="1" spans="1:17" ht="15" customHeight="1" x14ac:dyDescent="0.25">
      <c r="A1" s="1"/>
      <c r="B1" s="79" t="s">
        <v>8</v>
      </c>
      <c r="C1" s="79"/>
      <c r="D1" s="79"/>
      <c r="E1" s="79"/>
      <c r="F1" s="80" t="s">
        <v>9</v>
      </c>
      <c r="G1" s="82" t="s">
        <v>10</v>
      </c>
      <c r="H1" s="64" t="s">
        <v>11</v>
      </c>
      <c r="I1" s="63" t="s">
        <v>12</v>
      </c>
      <c r="J1" s="63" t="s">
        <v>13</v>
      </c>
      <c r="K1" s="64" t="s">
        <v>14</v>
      </c>
      <c r="L1" s="78" t="s">
        <v>7</v>
      </c>
      <c r="N1" s="1"/>
      <c r="O1" s="65"/>
      <c r="P1" s="22"/>
      <c r="Q1" s="21"/>
    </row>
    <row r="2" spans="1:17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81"/>
      <c r="G2" s="83"/>
      <c r="H2" s="64"/>
      <c r="I2" s="64"/>
      <c r="J2" s="63"/>
      <c r="K2" s="64"/>
      <c r="L2" s="78"/>
      <c r="O2" s="65"/>
      <c r="P2" s="22"/>
      <c r="Q2" s="21"/>
    </row>
    <row r="3" spans="1:17" x14ac:dyDescent="0.25">
      <c r="A3" s="7" t="s">
        <v>20</v>
      </c>
      <c r="B3" s="11">
        <f>'[1]Quantification C'!$W$6</f>
        <v>253.13595532018826</v>
      </c>
      <c r="C3" s="12">
        <v>0</v>
      </c>
      <c r="D3" s="11">
        <v>0</v>
      </c>
      <c r="E3" s="12">
        <v>0</v>
      </c>
      <c r="F3" s="14">
        <f>'[1]Quantification C'!$W$14</f>
        <v>7.6915125665849065</v>
      </c>
      <c r="G3" s="15">
        <f>'[1]Quantification C'!$W$13</f>
        <v>54.18</v>
      </c>
      <c r="H3" s="8">
        <f>SUM(B3:G3)</f>
        <v>315.00746788677316</v>
      </c>
      <c r="I3" s="9">
        <v>0</v>
      </c>
      <c r="J3" s="9">
        <v>0.1</v>
      </c>
      <c r="K3" s="7">
        <f>M19</f>
        <v>1.26</v>
      </c>
      <c r="L3" s="13">
        <f>H3*(100%-I3)*(100%-J3)*K3</f>
        <v>357.21846858360078</v>
      </c>
      <c r="M3" s="84">
        <f>K3/$K$8</f>
        <v>0.4375</v>
      </c>
      <c r="N3" s="1"/>
      <c r="O3" s="18"/>
      <c r="P3" s="22"/>
      <c r="Q3" s="21"/>
    </row>
    <row r="4" spans="1:17" x14ac:dyDescent="0.25">
      <c r="A4" s="7" t="s">
        <v>24</v>
      </c>
      <c r="B4" s="11">
        <f>'[2]Quantification C'!$W$11</f>
        <v>116.06137674748599</v>
      </c>
      <c r="C4" s="12">
        <v>0</v>
      </c>
      <c r="D4" s="11">
        <v>0</v>
      </c>
      <c r="E4" s="12">
        <v>0</v>
      </c>
      <c r="F4" s="14">
        <f>'[2]Quantification C'!$W$15</f>
        <v>0</v>
      </c>
      <c r="G4" s="15">
        <f>'[2]Quantification C'!$W$14</f>
        <v>31</v>
      </c>
      <c r="H4" s="8">
        <f t="shared" ref="H4:H5" si="0">SUM(B4:G4)</f>
        <v>147.06137674748601</v>
      </c>
      <c r="I4" s="9">
        <v>0</v>
      </c>
      <c r="J4" s="9">
        <v>0.1</v>
      </c>
      <c r="K4" s="7">
        <f>M20</f>
        <v>0.13999999999999999</v>
      </c>
      <c r="L4" s="13">
        <f t="shared" ref="L4:L7" si="1">H4*(100%-I4)*(100%-J4)*K4</f>
        <v>18.529733470183238</v>
      </c>
      <c r="M4" s="84">
        <f t="shared" ref="M4:M7" si="2">K4/$K$8</f>
        <v>4.8611111111111105E-2</v>
      </c>
      <c r="N4" s="1"/>
      <c r="O4" s="18"/>
      <c r="P4" s="22"/>
      <c r="Q4" s="21"/>
    </row>
    <row r="5" spans="1:17" x14ac:dyDescent="0.25">
      <c r="A5" s="7" t="s">
        <v>21</v>
      </c>
      <c r="B5" s="11">
        <f>'[3]Quantification C'!$W$6</f>
        <v>32.101813027181969</v>
      </c>
      <c r="C5" s="12">
        <v>0</v>
      </c>
      <c r="D5" s="11">
        <v>0</v>
      </c>
      <c r="E5" s="12">
        <v>0</v>
      </c>
      <c r="F5" s="14">
        <f>'[3]Quantification C'!$W$14</f>
        <v>0</v>
      </c>
      <c r="G5" s="15">
        <f>'[3]Quantification C'!$W$13</f>
        <v>0</v>
      </c>
      <c r="H5" s="8">
        <f t="shared" si="0"/>
        <v>32.101813027181969</v>
      </c>
      <c r="I5" s="9">
        <v>0</v>
      </c>
      <c r="J5" s="9">
        <v>0.1</v>
      </c>
      <c r="K5" s="7">
        <f>M22</f>
        <v>0.31200000000000006</v>
      </c>
      <c r="L5" s="13">
        <f t="shared" si="1"/>
        <v>9.0141890980326984</v>
      </c>
      <c r="M5" s="84">
        <f t="shared" si="2"/>
        <v>0.10833333333333335</v>
      </c>
      <c r="N5" s="1"/>
      <c r="P5" s="1"/>
    </row>
    <row r="6" spans="1:17" x14ac:dyDescent="0.25">
      <c r="A6" s="7" t="s">
        <v>22</v>
      </c>
      <c r="B6" s="11">
        <f>'[4]Quantification C'!$W$7</f>
        <v>215.07617263014231</v>
      </c>
      <c r="C6" s="12">
        <v>0</v>
      </c>
      <c r="D6" s="11">
        <v>0</v>
      </c>
      <c r="E6" s="12">
        <v>0</v>
      </c>
      <c r="F6" s="14">
        <f>'[4]Quantification C'!$W$15</f>
        <v>0</v>
      </c>
      <c r="G6" s="15">
        <f>'[4]Quantification C'!$W$14</f>
        <v>12.47</v>
      </c>
      <c r="H6" s="8">
        <f t="shared" ref="H6:H7" si="3">SUM(B6:G6)</f>
        <v>227.54617263014231</v>
      </c>
      <c r="I6" s="9">
        <v>0</v>
      </c>
      <c r="J6" s="9">
        <v>0.1</v>
      </c>
      <c r="K6" s="61">
        <f>M21</f>
        <v>0.748</v>
      </c>
      <c r="L6" s="13">
        <f t="shared" si="1"/>
        <v>153.18408341461179</v>
      </c>
      <c r="M6" s="84">
        <f t="shared" si="2"/>
        <v>0.25972222222222224</v>
      </c>
    </row>
    <row r="7" spans="1:17" x14ac:dyDescent="0.25">
      <c r="A7" s="7" t="s">
        <v>23</v>
      </c>
      <c r="B7" s="11">
        <f>'[5]Quantification C'!$W$6</f>
        <v>258.35192564732074</v>
      </c>
      <c r="C7" s="12">
        <v>0</v>
      </c>
      <c r="D7" s="11">
        <v>0</v>
      </c>
      <c r="E7" s="12">
        <v>0</v>
      </c>
      <c r="F7" s="14">
        <f>'[5]Quantification C'!$W$14</f>
        <v>0</v>
      </c>
      <c r="G7" s="15">
        <f>'[5]Quantification C'!$W$13</f>
        <v>34.125</v>
      </c>
      <c r="H7" s="8">
        <f t="shared" si="3"/>
        <v>292.47692564732074</v>
      </c>
      <c r="I7" s="9">
        <v>0</v>
      </c>
      <c r="J7" s="9">
        <v>0.1</v>
      </c>
      <c r="K7" s="7">
        <f>M23</f>
        <v>0.42</v>
      </c>
      <c r="L7" s="13">
        <f t="shared" si="1"/>
        <v>110.55627789468724</v>
      </c>
      <c r="M7" s="84">
        <f t="shared" si="2"/>
        <v>0.14583333333333334</v>
      </c>
    </row>
    <row r="8" spans="1:17" x14ac:dyDescent="0.25">
      <c r="B8" s="2"/>
      <c r="C8" s="1"/>
      <c r="D8" s="1"/>
      <c r="E8" s="1"/>
      <c r="F8" s="1"/>
      <c r="G8" s="1"/>
      <c r="H8" s="1"/>
      <c r="I8" s="1"/>
      <c r="J8" s="16" t="s">
        <v>15</v>
      </c>
      <c r="K8" s="20">
        <f>SUM(K3:K7)</f>
        <v>2.88</v>
      </c>
      <c r="L8" s="17">
        <f>SUM(L3:L7)</f>
        <v>648.50275246111585</v>
      </c>
      <c r="N8" s="1"/>
      <c r="O8" s="23"/>
    </row>
    <row r="9" spans="1:17" x14ac:dyDescent="0.25">
      <c r="B9" s="2"/>
      <c r="C9" s="1"/>
      <c r="D9" s="1"/>
      <c r="E9" s="1"/>
      <c r="F9" s="1"/>
      <c r="G9" s="1"/>
      <c r="H9" s="1"/>
      <c r="I9" s="1"/>
      <c r="J9" s="1"/>
      <c r="K9" s="1"/>
      <c r="N9" s="1"/>
      <c r="O9" s="23"/>
    </row>
    <row r="10" spans="1:17" x14ac:dyDescent="0.25">
      <c r="A10" s="1" t="s">
        <v>0</v>
      </c>
      <c r="B10" s="3">
        <f>SUM(B3:E3)*K3+SUM(B4:E4)*K4+SUM(B5:E5)*K5+SUM(B6:E6)*K6+SUM(B7:E7)*K7</f>
        <v>614.60044801178719</v>
      </c>
      <c r="C10" s="1"/>
      <c r="D10" s="1"/>
      <c r="E10" s="1"/>
      <c r="F10" s="1"/>
      <c r="G10" s="1"/>
      <c r="H10" s="1"/>
      <c r="I10" s="1"/>
      <c r="L10" s="62">
        <f>12000/L8</f>
        <v>18.504162016983141</v>
      </c>
      <c r="M10" s="60" t="s">
        <v>41</v>
      </c>
    </row>
    <row r="11" spans="1:17" x14ac:dyDescent="0.25">
      <c r="A11" s="1" t="s">
        <v>17</v>
      </c>
      <c r="B11" s="3">
        <f>B10*(100%-I3)*(100%-J3)</f>
        <v>553.1404032106085</v>
      </c>
      <c r="D11" s="1"/>
      <c r="E11" s="1"/>
      <c r="F11" s="1"/>
      <c r="G11" s="1"/>
      <c r="H11" s="1"/>
      <c r="I11" s="1"/>
      <c r="O11" s="23"/>
    </row>
    <row r="12" spans="1:17" x14ac:dyDescent="0.25">
      <c r="A12" s="1" t="s">
        <v>1</v>
      </c>
      <c r="B12" s="3">
        <f>F3*K3+F4*K4+F5*K5+F6*K6+F7*K7</f>
        <v>9.6913058338969815</v>
      </c>
      <c r="D12" s="1"/>
      <c r="E12" s="1"/>
      <c r="F12" s="1"/>
      <c r="G12" s="1"/>
      <c r="H12" s="1"/>
      <c r="I12" s="1"/>
      <c r="O12" s="23"/>
    </row>
    <row r="13" spans="1:17" x14ac:dyDescent="0.25">
      <c r="A13" s="1" t="s">
        <v>18</v>
      </c>
      <c r="B13" s="3">
        <f>B12*(100%-I3)*(100%-J3)</f>
        <v>8.7221752505072843</v>
      </c>
      <c r="D13" s="1"/>
      <c r="E13" s="1"/>
      <c r="F13" s="1"/>
      <c r="G13" s="1"/>
      <c r="H13" s="1"/>
      <c r="I13" s="1"/>
    </row>
    <row r="14" spans="1:17" x14ac:dyDescent="0.25">
      <c r="A14" s="1" t="s">
        <v>2</v>
      </c>
      <c r="B14" s="3">
        <f>G3*K3+G4*K4+G5*K5+G6*K6+G7*K7</f>
        <v>96.266860000000008</v>
      </c>
      <c r="D14" s="1"/>
      <c r="E14" s="1"/>
      <c r="F14" s="1"/>
      <c r="G14" s="1"/>
      <c r="H14" s="1"/>
      <c r="I14" s="1"/>
    </row>
    <row r="15" spans="1:17" x14ac:dyDescent="0.25">
      <c r="A15" s="1" t="s">
        <v>19</v>
      </c>
      <c r="B15" s="5">
        <f>B14*(100%-I3)*(100%-J3)</f>
        <v>86.640174000000016</v>
      </c>
      <c r="D15" s="1"/>
      <c r="E15" s="1"/>
      <c r="F15" s="1"/>
      <c r="G15" s="1"/>
      <c r="H15" s="1"/>
      <c r="I15" s="1"/>
    </row>
    <row r="16" spans="1:17" x14ac:dyDescent="0.25">
      <c r="A16" s="4" t="s">
        <v>3</v>
      </c>
      <c r="B16" s="6">
        <f>B11+B13+B15</f>
        <v>648.50275246111573</v>
      </c>
      <c r="E16" s="1"/>
    </row>
    <row r="17" spans="1:18" ht="15.75" thickBot="1" x14ac:dyDescent="0.3">
      <c r="E17" s="1"/>
    </row>
    <row r="18" spans="1:18" ht="30.75" thickBot="1" x14ac:dyDescent="0.3">
      <c r="A18" s="1"/>
      <c r="B18" s="26" t="s">
        <v>32</v>
      </c>
      <c r="C18" s="27" t="s">
        <v>31</v>
      </c>
      <c r="D18" s="27" t="s">
        <v>30</v>
      </c>
      <c r="E18" s="28" t="s">
        <v>37</v>
      </c>
      <c r="F18" s="28" t="s">
        <v>36</v>
      </c>
      <c r="G18" s="27" t="s">
        <v>33</v>
      </c>
      <c r="H18" s="27" t="s">
        <v>35</v>
      </c>
      <c r="I18" s="29" t="s">
        <v>38</v>
      </c>
      <c r="J18" s="1"/>
      <c r="K18" s="1"/>
      <c r="L18" s="19" t="s">
        <v>35</v>
      </c>
      <c r="M18" s="19" t="s">
        <v>34</v>
      </c>
      <c r="O18" s="25" t="s">
        <v>40</v>
      </c>
      <c r="P18" t="s">
        <v>39</v>
      </c>
    </row>
    <row r="19" spans="1:18" x14ac:dyDescent="0.25">
      <c r="A19" s="30" t="s">
        <v>20</v>
      </c>
      <c r="B19" s="31">
        <v>1111</v>
      </c>
      <c r="C19" s="32">
        <v>0.9</v>
      </c>
      <c r="D19" s="33">
        <f t="shared" ref="D19:D23" si="4">C19*B19</f>
        <v>999.9</v>
      </c>
      <c r="E19" s="66">
        <v>1.4</v>
      </c>
      <c r="F19" s="72" t="s">
        <v>26</v>
      </c>
      <c r="G19" s="72" t="s">
        <v>27</v>
      </c>
      <c r="H19" s="33">
        <f>D19*E19</f>
        <v>1399.86</v>
      </c>
      <c r="I19" s="34">
        <f>E19*C19</f>
        <v>1.26</v>
      </c>
      <c r="J19" s="1" t="s">
        <v>42</v>
      </c>
      <c r="K19" s="19" t="s">
        <v>20</v>
      </c>
      <c r="L19" s="8">
        <f>H19</f>
        <v>1399.86</v>
      </c>
      <c r="M19" s="7">
        <f>I19</f>
        <v>1.26</v>
      </c>
      <c r="N19">
        <v>0.55000000000000004</v>
      </c>
      <c r="O19" s="24">
        <f>N19*L19</f>
        <v>769.923</v>
      </c>
      <c r="P19">
        <v>770</v>
      </c>
      <c r="Q19" s="24">
        <f>O19-P19</f>
        <v>-7.6999999999998181E-2</v>
      </c>
      <c r="R19">
        <f>P19/N19</f>
        <v>1400</v>
      </c>
    </row>
    <row r="20" spans="1:18" ht="15.75" thickBot="1" x14ac:dyDescent="0.3">
      <c r="A20" s="35" t="s">
        <v>24</v>
      </c>
      <c r="B20" s="36">
        <v>892</v>
      </c>
      <c r="C20" s="37">
        <v>0.1</v>
      </c>
      <c r="D20" s="38">
        <f t="shared" si="4"/>
        <v>89.2</v>
      </c>
      <c r="E20" s="67"/>
      <c r="F20" s="73"/>
      <c r="G20" s="73"/>
      <c r="H20" s="38">
        <f>E19*D20</f>
        <v>124.88</v>
      </c>
      <c r="I20" s="39">
        <f>E19*C20</f>
        <v>0.13999999999999999</v>
      </c>
      <c r="J20" s="1" t="s">
        <v>42</v>
      </c>
      <c r="K20" s="19" t="s">
        <v>24</v>
      </c>
      <c r="L20" s="8">
        <f>H20</f>
        <v>124.88</v>
      </c>
      <c r="M20" s="7">
        <f>I20</f>
        <v>0.13999999999999999</v>
      </c>
      <c r="N20">
        <v>1</v>
      </c>
      <c r="O20" s="24">
        <f t="shared" ref="O20:O22" si="5">N20*L20</f>
        <v>124.88</v>
      </c>
      <c r="P20">
        <v>150</v>
      </c>
      <c r="Q20" s="24">
        <f t="shared" ref="Q20:Q23" si="6">O20-P20</f>
        <v>-25.120000000000005</v>
      </c>
      <c r="R20">
        <f t="shared" ref="R20:R23" si="7">P20/N20</f>
        <v>150</v>
      </c>
    </row>
    <row r="21" spans="1:18" x14ac:dyDescent="0.25">
      <c r="A21" s="50" t="s">
        <v>22</v>
      </c>
      <c r="B21" s="51">
        <v>1111</v>
      </c>
      <c r="C21" s="52">
        <v>0.6</v>
      </c>
      <c r="D21" s="53">
        <f t="shared" si="4"/>
        <v>666.6</v>
      </c>
      <c r="E21" s="68">
        <v>0.78</v>
      </c>
      <c r="F21" s="74" t="s">
        <v>29</v>
      </c>
      <c r="G21" s="74" t="s">
        <v>27</v>
      </c>
      <c r="H21" s="53">
        <f>E21*D21</f>
        <v>519.94799999999998</v>
      </c>
      <c r="I21" s="54">
        <f>E21*C21</f>
        <v>0.46799999999999997</v>
      </c>
      <c r="J21" s="1" t="s">
        <v>42</v>
      </c>
      <c r="K21" s="19" t="s">
        <v>22</v>
      </c>
      <c r="L21" s="8">
        <f>H21+H23</f>
        <v>831.02800000000002</v>
      </c>
      <c r="M21" s="7">
        <f>I21+I23</f>
        <v>0.748</v>
      </c>
      <c r="N21">
        <v>1.05</v>
      </c>
      <c r="O21" s="24">
        <f t="shared" si="5"/>
        <v>872.57940000000008</v>
      </c>
      <c r="P21">
        <v>840</v>
      </c>
      <c r="Q21" s="24">
        <f t="shared" si="6"/>
        <v>32.579400000000078</v>
      </c>
      <c r="R21">
        <f t="shared" si="7"/>
        <v>800</v>
      </c>
    </row>
    <row r="22" spans="1:18" ht="15.75" thickBot="1" x14ac:dyDescent="0.3">
      <c r="A22" s="55" t="s">
        <v>21</v>
      </c>
      <c r="B22" s="56">
        <v>1111</v>
      </c>
      <c r="C22" s="57">
        <v>0.4</v>
      </c>
      <c r="D22" s="58">
        <f t="shared" si="4"/>
        <v>444.40000000000003</v>
      </c>
      <c r="E22" s="69"/>
      <c r="F22" s="75"/>
      <c r="G22" s="75"/>
      <c r="H22" s="58">
        <f>E21*D22</f>
        <v>346.63200000000006</v>
      </c>
      <c r="I22" s="59">
        <f>E21*C22</f>
        <v>0.31200000000000006</v>
      </c>
      <c r="J22" s="1" t="s">
        <v>43</v>
      </c>
      <c r="K22" s="19" t="s">
        <v>21</v>
      </c>
      <c r="L22" s="8">
        <f>H22</f>
        <v>346.63200000000006</v>
      </c>
      <c r="M22" s="7">
        <f>I22</f>
        <v>0.31200000000000006</v>
      </c>
      <c r="N22">
        <v>1.3</v>
      </c>
      <c r="O22" s="24">
        <f t="shared" si="5"/>
        <v>450.62160000000011</v>
      </c>
      <c r="P22">
        <v>390</v>
      </c>
      <c r="Q22" s="24">
        <f t="shared" si="6"/>
        <v>60.621600000000115</v>
      </c>
      <c r="R22">
        <f t="shared" si="7"/>
        <v>300</v>
      </c>
    </row>
    <row r="23" spans="1:18" x14ac:dyDescent="0.25">
      <c r="A23" s="40" t="s">
        <v>22</v>
      </c>
      <c r="B23" s="41">
        <v>1111</v>
      </c>
      <c r="C23" s="42">
        <v>0.4</v>
      </c>
      <c r="D23" s="43">
        <f t="shared" si="4"/>
        <v>444.40000000000003</v>
      </c>
      <c r="E23" s="70">
        <v>0.7</v>
      </c>
      <c r="F23" s="76" t="s">
        <v>25</v>
      </c>
      <c r="G23" s="76" t="s">
        <v>28</v>
      </c>
      <c r="H23" s="43">
        <f>E23*D23</f>
        <v>311.08</v>
      </c>
      <c r="I23" s="44">
        <f>E23*C23</f>
        <v>0.27999999999999997</v>
      </c>
      <c r="J23" s="1" t="s">
        <v>43</v>
      </c>
      <c r="K23" s="19" t="s">
        <v>23</v>
      </c>
      <c r="L23" s="8">
        <f>H24</f>
        <v>374.63999999999993</v>
      </c>
      <c r="M23" s="7">
        <f>I24</f>
        <v>0.42</v>
      </c>
      <c r="N23">
        <v>0.7</v>
      </c>
      <c r="O23" s="24">
        <f>N23*L23</f>
        <v>262.24799999999993</v>
      </c>
      <c r="P23">
        <v>266</v>
      </c>
      <c r="Q23" s="24">
        <f t="shared" si="6"/>
        <v>-3.7520000000000664</v>
      </c>
      <c r="R23">
        <f t="shared" si="7"/>
        <v>380</v>
      </c>
    </row>
    <row r="24" spans="1:18" ht="15.75" thickBot="1" x14ac:dyDescent="0.3">
      <c r="A24" s="45" t="s">
        <v>23</v>
      </c>
      <c r="B24" s="46">
        <v>892</v>
      </c>
      <c r="C24" s="47">
        <v>0.6</v>
      </c>
      <c r="D24" s="48">
        <f>C24*B24</f>
        <v>535.19999999999993</v>
      </c>
      <c r="E24" s="71"/>
      <c r="F24" s="77"/>
      <c r="G24" s="77"/>
      <c r="H24" s="48">
        <f>E23*D24</f>
        <v>374.63999999999993</v>
      </c>
      <c r="I24" s="49">
        <f>E23*C24</f>
        <v>0.42</v>
      </c>
      <c r="J24" s="1" t="s">
        <v>43</v>
      </c>
      <c r="K24" s="1"/>
      <c r="L24" s="1"/>
      <c r="M24" s="4">
        <f>SUM(M19:M23)</f>
        <v>2.88</v>
      </c>
      <c r="Q24" s="24">
        <f>SUM(Q19:Q23)</f>
        <v>64.252000000000123</v>
      </c>
    </row>
  </sheetData>
  <mergeCells count="18">
    <mergeCell ref="E23:E24"/>
    <mergeCell ref="F19:F20"/>
    <mergeCell ref="F21:F22"/>
    <mergeCell ref="F23:F24"/>
    <mergeCell ref="G19:G20"/>
    <mergeCell ref="G21:G22"/>
    <mergeCell ref="G23:G24"/>
    <mergeCell ref="I1:I2"/>
    <mergeCell ref="J1:J2"/>
    <mergeCell ref="O1:O2"/>
    <mergeCell ref="E19:E20"/>
    <mergeCell ref="E21:E22"/>
    <mergeCell ref="K1:K2"/>
    <mergeCell ref="L1:L2"/>
    <mergeCell ref="B1:E1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2021-01-20T09:12:50Z</dcterms:modified>
</cp:coreProperties>
</file>