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bouyguesconstruction.sharepoint.com/sites/ELANRejeneo/Documents partages/General/03 - Commerce &amp; Production/04 - LBC Bâtiment/01 - Notifié/LINKCITY_CAEN_Biosourcé/04 - Dossier LBC/"/>
    </mc:Choice>
  </mc:AlternateContent>
  <xr:revisionPtr revIDLastSave="659" documentId="11_19D88E6D27BF0FB3FDC206802AB7ECC5325F19C2" xr6:coauthVersionLast="47" xr6:coauthVersionMax="47" xr10:uidLastSave="{68AC5FA6-7346-453F-925E-70052767F8B0}"/>
  <bookViews>
    <workbookView xWindow="-120" yWindow="-120" windowWidth="29040" windowHeight="15720" activeTab="2" xr2:uid="{00000000-000D-0000-FFFF-FFFF00000000}"/>
  </bookViews>
  <sheets>
    <sheet name="Accueil" sheetId="4" r:id="rId1"/>
    <sheet name="Général" sheetId="6" r:id="rId2"/>
    <sheet name="Données projet" sheetId="2" r:id="rId3"/>
    <sheet name="Calculs" sheetId="5" r:id="rId4"/>
    <sheet name="Recapitulatif" sheetId="3" r:id="rId5"/>
    <sheet name="données-listes" sheetId="8" state="hidden" r:id="rId6"/>
  </sheets>
  <externalReferences>
    <externalReference r:id="rId7"/>
  </externalReferenc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7" i="2" l="1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 l="1"/>
  <c r="E17" i="2"/>
  <c r="E16" i="2"/>
  <c r="E15" i="2"/>
  <c r="E14" i="2"/>
  <c r="E13" i="2"/>
  <c r="D67" i="2"/>
  <c r="D63" i="2"/>
  <c r="D31" i="2"/>
  <c r="D66" i="2"/>
  <c r="D65" i="2"/>
  <c r="D62" i="2"/>
  <c r="D64" i="2"/>
  <c r="D61" i="2"/>
  <c r="D60" i="2"/>
  <c r="D59" i="2"/>
  <c r="D58" i="2"/>
  <c r="D57" i="2"/>
  <c r="D45" i="2"/>
  <c r="D55" i="2"/>
  <c r="D48" i="2"/>
  <c r="D54" i="2"/>
  <c r="D53" i="2"/>
  <c r="D52" i="2"/>
  <c r="D51" i="2"/>
  <c r="D50" i="2"/>
  <c r="D49" i="2"/>
  <c r="D47" i="2"/>
  <c r="D46" i="2"/>
  <c r="D56" i="2"/>
  <c r="D43" i="2"/>
  <c r="D44" i="2"/>
  <c r="D42" i="2"/>
  <c r="D41" i="2"/>
  <c r="D40" i="2"/>
  <c r="D24" i="2"/>
  <c r="D39" i="2"/>
  <c r="D38" i="2"/>
  <c r="D36" i="2"/>
  <c r="D37" i="2"/>
  <c r="D35" i="2"/>
  <c r="D34" i="2"/>
  <c r="D33" i="2"/>
  <c r="D32" i="2"/>
  <c r="D30" i="2"/>
  <c r="D29" i="2"/>
  <c r="D28" i="2"/>
  <c r="D27" i="2"/>
  <c r="D26" i="2"/>
  <c r="D25" i="2"/>
  <c r="D23" i="2"/>
  <c r="D22" i="2"/>
  <c r="D21" i="2"/>
  <c r="D20" i="2"/>
  <c r="D19" i="2"/>
  <c r="D18" i="2"/>
  <c r="D17" i="2"/>
  <c r="D16" i="2"/>
  <c r="D15" i="2"/>
  <c r="D14" i="2"/>
  <c r="D13" i="2"/>
  <c r="C6" i="2" l="1"/>
  <c r="A26" i="5" l="1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F54" i="2" l="1"/>
  <c r="B64" i="5" s="1"/>
  <c r="F55" i="2"/>
  <c r="B65" i="5" s="1"/>
  <c r="F56" i="2"/>
  <c r="B66" i="5" s="1"/>
  <c r="F57" i="2"/>
  <c r="B67" i="5" s="1"/>
  <c r="F58" i="2"/>
  <c r="B68" i="5" s="1"/>
  <c r="F59" i="2"/>
  <c r="B69" i="5" s="1"/>
  <c r="F60" i="2"/>
  <c r="B70" i="5" s="1"/>
  <c r="F61" i="2"/>
  <c r="B71" i="5" s="1"/>
  <c r="F62" i="2"/>
  <c r="B72" i="5" s="1"/>
  <c r="F63" i="2"/>
  <c r="B73" i="5" s="1"/>
  <c r="F64" i="2"/>
  <c r="B74" i="5" s="1"/>
  <c r="F65" i="2"/>
  <c r="B75" i="5" s="1"/>
  <c r="F66" i="2"/>
  <c r="B76" i="5" s="1"/>
  <c r="F67" i="2"/>
  <c r="B77" i="5" s="1"/>
  <c r="F68" i="2"/>
  <c r="B78" i="5" s="1"/>
  <c r="F69" i="2"/>
  <c r="B79" i="5" s="1"/>
  <c r="F70" i="2"/>
  <c r="B80" i="5" s="1"/>
  <c r="F71" i="2"/>
  <c r="B81" i="5" s="1"/>
  <c r="F72" i="2"/>
  <c r="B82" i="5" s="1"/>
  <c r="F73" i="2"/>
  <c r="B83" i="5" s="1"/>
  <c r="F74" i="2"/>
  <c r="B84" i="5" s="1"/>
  <c r="F75" i="2"/>
  <c r="B85" i="5" s="1"/>
  <c r="F76" i="2"/>
  <c r="B86" i="5" s="1"/>
  <c r="F77" i="2"/>
  <c r="B87" i="5" s="1"/>
  <c r="F78" i="2"/>
  <c r="B88" i="5" s="1"/>
  <c r="F79" i="2"/>
  <c r="B89" i="5" s="1"/>
  <c r="F80" i="2"/>
  <c r="B90" i="5" s="1"/>
  <c r="F81" i="2"/>
  <c r="B91" i="5" s="1"/>
  <c r="F82" i="2"/>
  <c r="B92" i="5" s="1"/>
  <c r="F83" i="2"/>
  <c r="B93" i="5" s="1"/>
  <c r="F84" i="2"/>
  <c r="B94" i="5" s="1"/>
  <c r="F85" i="2"/>
  <c r="B95" i="5" s="1"/>
  <c r="F86" i="2"/>
  <c r="B96" i="5" s="1"/>
  <c r="F87" i="2"/>
  <c r="B97" i="5" s="1"/>
  <c r="F88" i="2"/>
  <c r="B98" i="5" s="1"/>
  <c r="F89" i="2"/>
  <c r="B99" i="5" s="1"/>
  <c r="F90" i="2"/>
  <c r="B100" i="5" s="1"/>
  <c r="F91" i="2"/>
  <c r="B101" i="5" s="1"/>
  <c r="F92" i="2"/>
  <c r="B102" i="5" s="1"/>
  <c r="F93" i="2"/>
  <c r="B103" i="5" s="1"/>
  <c r="F94" i="2"/>
  <c r="B104" i="5" s="1"/>
  <c r="F95" i="2"/>
  <c r="B105" i="5" s="1"/>
  <c r="F96" i="2"/>
  <c r="B106" i="5" s="1"/>
  <c r="F97" i="2"/>
  <c r="B107" i="5" s="1"/>
  <c r="F98" i="2"/>
  <c r="B108" i="5" s="1"/>
  <c r="F99" i="2"/>
  <c r="B109" i="5" s="1"/>
  <c r="F100" i="2"/>
  <c r="B110" i="5" s="1"/>
  <c r="F101" i="2"/>
  <c r="B111" i="5" s="1"/>
  <c r="F102" i="2"/>
  <c r="B112" i="5" s="1"/>
  <c r="F103" i="2"/>
  <c r="B113" i="5" s="1"/>
  <c r="F104" i="2"/>
  <c r="B114" i="5" s="1"/>
  <c r="E3" i="5" l="1"/>
  <c r="P8" i="6"/>
  <c r="B7" i="5"/>
  <c r="B8" i="5"/>
  <c r="E1" i="6"/>
  <c r="P4" i="6" l="1"/>
  <c r="P5" i="6"/>
  <c r="P6" i="6"/>
  <c r="P7" i="6"/>
  <c r="P9" i="6"/>
  <c r="P10" i="6"/>
  <c r="P11" i="6"/>
  <c r="P12" i="6"/>
  <c r="P13" i="6"/>
  <c r="P14" i="6"/>
  <c r="P15" i="6"/>
  <c r="P16" i="6"/>
  <c r="P17" i="6"/>
  <c r="P18" i="6"/>
  <c r="P19" i="6"/>
  <c r="P20" i="6"/>
  <c r="P21" i="6"/>
  <c r="P22" i="6"/>
  <c r="P23" i="6"/>
  <c r="P24" i="6"/>
  <c r="P25" i="6"/>
  <c r="P26" i="6"/>
  <c r="P27" i="6"/>
  <c r="P28" i="6"/>
  <c r="P29" i="6"/>
  <c r="P30" i="6"/>
  <c r="P31" i="6"/>
  <c r="P32" i="6"/>
  <c r="P33" i="6"/>
  <c r="P34" i="6"/>
  <c r="P35" i="6"/>
  <c r="P36" i="6"/>
  <c r="P37" i="6"/>
  <c r="P38" i="6"/>
  <c r="P39" i="6"/>
  <c r="P40" i="6"/>
  <c r="P41" i="6"/>
  <c r="P42" i="6"/>
  <c r="P43" i="6"/>
  <c r="P44" i="6"/>
  <c r="P45" i="6"/>
  <c r="P46" i="6"/>
  <c r="P47" i="6"/>
  <c r="P48" i="6"/>
  <c r="P49" i="6"/>
  <c r="P50" i="6"/>
  <c r="P51" i="6"/>
  <c r="P52" i="6"/>
  <c r="P53" i="6"/>
  <c r="P54" i="6"/>
  <c r="P55" i="6"/>
  <c r="P56" i="6"/>
  <c r="P57" i="6"/>
  <c r="P58" i="6"/>
  <c r="P59" i="6"/>
  <c r="P60" i="6"/>
  <c r="P61" i="6"/>
  <c r="P62" i="6"/>
  <c r="P63" i="6"/>
  <c r="P64" i="6"/>
  <c r="P65" i="6"/>
  <c r="P66" i="6"/>
  <c r="P67" i="6"/>
  <c r="P68" i="6"/>
  <c r="P69" i="6"/>
  <c r="P70" i="6"/>
  <c r="P71" i="6"/>
  <c r="P72" i="6"/>
  <c r="P73" i="6"/>
  <c r="P74" i="6"/>
  <c r="P75" i="6"/>
  <c r="P76" i="6"/>
  <c r="P77" i="6"/>
  <c r="P78" i="6"/>
  <c r="P79" i="6"/>
  <c r="P80" i="6"/>
  <c r="P81" i="6"/>
  <c r="P82" i="6"/>
  <c r="P83" i="6"/>
  <c r="P84" i="6"/>
  <c r="P85" i="6"/>
  <c r="P86" i="6"/>
  <c r="P87" i="6"/>
  <c r="P88" i="6"/>
  <c r="P89" i="6"/>
  <c r="P90" i="6"/>
  <c r="P91" i="6"/>
  <c r="P92" i="6"/>
  <c r="P93" i="6"/>
  <c r="P94" i="6"/>
  <c r="P95" i="6"/>
  <c r="P96" i="6"/>
  <c r="P97" i="6"/>
  <c r="P98" i="6"/>
  <c r="P99" i="6"/>
  <c r="P100" i="6"/>
  <c r="P101" i="6"/>
  <c r="P102" i="6"/>
  <c r="P103" i="6"/>
  <c r="P104" i="6"/>
  <c r="P105" i="6"/>
  <c r="P106" i="6"/>
  <c r="P107" i="6"/>
  <c r="P108" i="6"/>
  <c r="P109" i="6"/>
  <c r="P110" i="6"/>
  <c r="P111" i="6"/>
  <c r="P112" i="6"/>
  <c r="P113" i="6"/>
  <c r="P114" i="6"/>
  <c r="P115" i="6"/>
  <c r="P116" i="6"/>
  <c r="P117" i="6"/>
  <c r="P118" i="6"/>
  <c r="P119" i="6"/>
  <c r="P120" i="6"/>
  <c r="P121" i="6"/>
  <c r="P122" i="6"/>
  <c r="P123" i="6"/>
  <c r="P124" i="6"/>
  <c r="P125" i="6"/>
  <c r="P126" i="6"/>
  <c r="P127" i="6"/>
  <c r="P128" i="6"/>
  <c r="P129" i="6"/>
  <c r="P130" i="6"/>
  <c r="P131" i="6"/>
  <c r="P132" i="6"/>
  <c r="P133" i="6"/>
  <c r="P134" i="6"/>
  <c r="P135" i="6"/>
  <c r="P136" i="6"/>
  <c r="P137" i="6"/>
  <c r="P138" i="6"/>
  <c r="P139" i="6"/>
  <c r="P140" i="6"/>
  <c r="P141" i="6"/>
  <c r="P142" i="6"/>
  <c r="P143" i="6"/>
  <c r="P144" i="6"/>
  <c r="P145" i="6"/>
  <c r="P146" i="6"/>
  <c r="P147" i="6"/>
  <c r="P148" i="6"/>
  <c r="P149" i="6"/>
  <c r="P150" i="6"/>
  <c r="P151" i="6"/>
  <c r="P152" i="6"/>
  <c r="P153" i="6"/>
  <c r="P154" i="6"/>
  <c r="P155" i="6"/>
  <c r="P156" i="6"/>
  <c r="P157" i="6"/>
  <c r="P158" i="6"/>
  <c r="P159" i="6"/>
  <c r="P160" i="6"/>
  <c r="P161" i="6"/>
  <c r="P162" i="6"/>
  <c r="P163" i="6"/>
  <c r="P164" i="6"/>
  <c r="P165" i="6"/>
  <c r="P166" i="6"/>
  <c r="P167" i="6"/>
  <c r="P168" i="6"/>
  <c r="P169" i="6"/>
  <c r="P170" i="6"/>
  <c r="P171" i="6"/>
  <c r="P172" i="6"/>
  <c r="P173" i="6"/>
  <c r="P174" i="6"/>
  <c r="P175" i="6"/>
  <c r="P176" i="6"/>
  <c r="P177" i="6"/>
  <c r="P178" i="6"/>
  <c r="P179" i="6"/>
  <c r="P180" i="6"/>
  <c r="P181" i="6"/>
  <c r="P182" i="6"/>
  <c r="P183" i="6"/>
  <c r="P184" i="6"/>
  <c r="P185" i="6"/>
  <c r="P186" i="6"/>
  <c r="P187" i="6"/>
  <c r="P188" i="6"/>
  <c r="P189" i="6"/>
  <c r="P190" i="6"/>
  <c r="P191" i="6"/>
  <c r="P192" i="6"/>
  <c r="P193" i="6"/>
  <c r="P194" i="6"/>
  <c r="P195" i="6"/>
  <c r="P196" i="6"/>
  <c r="P197" i="6"/>
  <c r="P198" i="6"/>
  <c r="P199" i="6"/>
  <c r="P200" i="6"/>
  <c r="P201" i="6"/>
  <c r="P202" i="6"/>
  <c r="P203" i="6"/>
  <c r="P204" i="6"/>
  <c r="P205" i="6"/>
  <c r="P206" i="6"/>
  <c r="P207" i="6"/>
  <c r="P208" i="6"/>
  <c r="P209" i="6"/>
  <c r="P210" i="6"/>
  <c r="P211" i="6"/>
  <c r="P212" i="6"/>
  <c r="P213" i="6"/>
  <c r="P214" i="6"/>
  <c r="P215" i="6"/>
  <c r="P216" i="6"/>
  <c r="P217" i="6"/>
  <c r="P218" i="6"/>
  <c r="P219" i="6"/>
  <c r="P220" i="6"/>
  <c r="P221" i="6"/>
  <c r="P222" i="6"/>
  <c r="P223" i="6"/>
  <c r="P224" i="6"/>
  <c r="P225" i="6"/>
  <c r="P226" i="6"/>
  <c r="P227" i="6"/>
  <c r="P228" i="6"/>
  <c r="P229" i="6"/>
  <c r="P230" i="6"/>
  <c r="P231" i="6"/>
  <c r="P232" i="6"/>
  <c r="P233" i="6"/>
  <c r="P234" i="6"/>
  <c r="P235" i="6"/>
  <c r="P236" i="6"/>
  <c r="P237" i="6"/>
  <c r="P238" i="6"/>
  <c r="P239" i="6"/>
  <c r="P240" i="6"/>
  <c r="P241" i="6"/>
  <c r="P242" i="6"/>
  <c r="P243" i="6"/>
  <c r="P244" i="6"/>
  <c r="P245" i="6"/>
  <c r="P246" i="6"/>
  <c r="P247" i="6"/>
  <c r="P248" i="6"/>
  <c r="P249" i="6"/>
  <c r="P250" i="6"/>
  <c r="P251" i="6"/>
  <c r="P252" i="6"/>
  <c r="P253" i="6"/>
  <c r="P254" i="6"/>
  <c r="P255" i="6"/>
  <c r="P256" i="6"/>
  <c r="P257" i="6"/>
  <c r="P258" i="6"/>
  <c r="P259" i="6"/>
  <c r="P260" i="6"/>
  <c r="P261" i="6"/>
  <c r="P262" i="6"/>
  <c r="P263" i="6"/>
  <c r="P264" i="6"/>
  <c r="P265" i="6"/>
  <c r="P266" i="6"/>
  <c r="P267" i="6"/>
  <c r="P268" i="6"/>
  <c r="P269" i="6"/>
  <c r="P270" i="6"/>
  <c r="P271" i="6"/>
  <c r="P272" i="6"/>
  <c r="P273" i="6"/>
  <c r="P274" i="6"/>
  <c r="P275" i="6"/>
  <c r="P276" i="6"/>
  <c r="P277" i="6"/>
  <c r="P278" i="6"/>
  <c r="P279" i="6"/>
  <c r="P280" i="6"/>
  <c r="P281" i="6"/>
  <c r="P282" i="6"/>
  <c r="P283" i="6"/>
  <c r="P284" i="6"/>
  <c r="P285" i="6"/>
  <c r="P286" i="6"/>
  <c r="P287" i="6"/>
  <c r="P288" i="6"/>
  <c r="P289" i="6"/>
  <c r="P290" i="6"/>
  <c r="P291" i="6"/>
  <c r="P292" i="6"/>
  <c r="P293" i="6"/>
  <c r="P294" i="6"/>
  <c r="P295" i="6"/>
  <c r="P296" i="6"/>
  <c r="P297" i="6"/>
  <c r="P298" i="6"/>
  <c r="P299" i="6"/>
  <c r="P300" i="6"/>
  <c r="P301" i="6"/>
  <c r="P302" i="6"/>
  <c r="P303" i="6"/>
  <c r="P304" i="6"/>
  <c r="P305" i="6"/>
  <c r="P306" i="6"/>
  <c r="P307" i="6"/>
  <c r="P308" i="6"/>
  <c r="P309" i="6"/>
  <c r="P310" i="6"/>
  <c r="P311" i="6"/>
  <c r="P312" i="6"/>
  <c r="P313" i="6"/>
  <c r="P314" i="6"/>
  <c r="P315" i="6"/>
  <c r="P316" i="6"/>
  <c r="P317" i="6"/>
  <c r="P318" i="6"/>
  <c r="P319" i="6"/>
  <c r="P320" i="6"/>
  <c r="P321" i="6"/>
  <c r="P322" i="6"/>
  <c r="P323" i="6"/>
  <c r="P324" i="6"/>
  <c r="P325" i="6"/>
  <c r="P326" i="6"/>
  <c r="P327" i="6"/>
  <c r="P328" i="6"/>
  <c r="P329" i="6"/>
  <c r="P330" i="6"/>
  <c r="P331" i="6"/>
  <c r="P332" i="6"/>
  <c r="P333" i="6"/>
  <c r="P334" i="6"/>
  <c r="P335" i="6"/>
  <c r="P336" i="6"/>
  <c r="P337" i="6"/>
  <c r="P338" i="6"/>
  <c r="P339" i="6"/>
  <c r="P340" i="6"/>
  <c r="P341" i="6"/>
  <c r="P342" i="6"/>
  <c r="P343" i="6"/>
  <c r="P344" i="6"/>
  <c r="P345" i="6"/>
  <c r="P346" i="6"/>
  <c r="P347" i="6"/>
  <c r="P348" i="6"/>
  <c r="P349" i="6"/>
  <c r="P350" i="6"/>
  <c r="P351" i="6"/>
  <c r="P352" i="6"/>
  <c r="P353" i="6"/>
  <c r="P354" i="6"/>
  <c r="P355" i="6"/>
  <c r="P356" i="6"/>
  <c r="P357" i="6"/>
  <c r="P358" i="6"/>
  <c r="P359" i="6"/>
  <c r="P360" i="6"/>
  <c r="P361" i="6"/>
  <c r="P362" i="6"/>
  <c r="P363" i="6"/>
  <c r="P364" i="6"/>
  <c r="P365" i="6"/>
  <c r="P366" i="6"/>
  <c r="P367" i="6"/>
  <c r="P368" i="6"/>
  <c r="P369" i="6"/>
  <c r="P370" i="6"/>
  <c r="P371" i="6"/>
  <c r="P372" i="6"/>
  <c r="P373" i="6"/>
  <c r="P374" i="6"/>
  <c r="P375" i="6"/>
  <c r="P376" i="6"/>
  <c r="P377" i="6"/>
  <c r="P378" i="6"/>
  <c r="P379" i="6"/>
  <c r="P380" i="6"/>
  <c r="P381" i="6"/>
  <c r="P382" i="6"/>
  <c r="P383" i="6"/>
  <c r="P384" i="6"/>
  <c r="P385" i="6"/>
  <c r="P386" i="6"/>
  <c r="P387" i="6"/>
  <c r="P388" i="6"/>
  <c r="P389" i="6"/>
  <c r="P390" i="6"/>
  <c r="P391" i="6"/>
  <c r="P392" i="6"/>
  <c r="P393" i="6"/>
  <c r="P394" i="6"/>
  <c r="P395" i="6"/>
  <c r="P396" i="6"/>
  <c r="P397" i="6"/>
  <c r="P398" i="6"/>
  <c r="P399" i="6"/>
  <c r="P400" i="6"/>
  <c r="P401" i="6"/>
  <c r="P402" i="6"/>
  <c r="P403" i="6"/>
  <c r="P404" i="6"/>
  <c r="P405" i="6"/>
  <c r="P406" i="6"/>
  <c r="P407" i="6"/>
  <c r="P408" i="6"/>
  <c r="P409" i="6"/>
  <c r="P410" i="6"/>
  <c r="P411" i="6"/>
  <c r="P412" i="6"/>
  <c r="P413" i="6"/>
  <c r="P414" i="6"/>
  <c r="P415" i="6"/>
  <c r="P416" i="6"/>
  <c r="P417" i="6"/>
  <c r="P418" i="6"/>
  <c r="P419" i="6"/>
  <c r="P420" i="6"/>
  <c r="P421" i="6"/>
  <c r="P422" i="6"/>
  <c r="P423" i="6"/>
  <c r="P424" i="6"/>
  <c r="P425" i="6"/>
  <c r="P426" i="6"/>
  <c r="P427" i="6"/>
  <c r="P428" i="6"/>
  <c r="P429" i="6"/>
  <c r="P430" i="6"/>
  <c r="P431" i="6"/>
  <c r="P432" i="6"/>
  <c r="P433" i="6"/>
  <c r="P434" i="6"/>
  <c r="P435" i="6"/>
  <c r="P436" i="6"/>
  <c r="P437" i="6"/>
  <c r="P438" i="6"/>
  <c r="P439" i="6"/>
  <c r="P440" i="6"/>
  <c r="P441" i="6"/>
  <c r="P442" i="6"/>
  <c r="P443" i="6"/>
  <c r="P444" i="6"/>
  <c r="P445" i="6"/>
  <c r="P446" i="6"/>
  <c r="P447" i="6"/>
  <c r="P448" i="6"/>
  <c r="P449" i="6"/>
  <c r="P450" i="6"/>
  <c r="P451" i="6"/>
  <c r="P452" i="6"/>
  <c r="P453" i="6"/>
  <c r="P454" i="6"/>
  <c r="P455" i="6"/>
  <c r="P456" i="6"/>
  <c r="P457" i="6"/>
  <c r="P458" i="6"/>
  <c r="P459" i="6"/>
  <c r="P460" i="6"/>
  <c r="P461" i="6"/>
  <c r="P462" i="6"/>
  <c r="P463" i="6"/>
  <c r="P464" i="6"/>
  <c r="P465" i="6"/>
  <c r="P466" i="6"/>
  <c r="P467" i="6"/>
  <c r="P468" i="6"/>
  <c r="P469" i="6"/>
  <c r="P470" i="6"/>
  <c r="P471" i="6"/>
  <c r="P472" i="6"/>
  <c r="P473" i="6"/>
  <c r="P474" i="6"/>
  <c r="P475" i="6"/>
  <c r="P476" i="6"/>
  <c r="P477" i="6"/>
  <c r="P478" i="6"/>
  <c r="P479" i="6"/>
  <c r="P480" i="6"/>
  <c r="P481" i="6"/>
  <c r="P482" i="6"/>
  <c r="P483" i="6"/>
  <c r="P484" i="6"/>
  <c r="P485" i="6"/>
  <c r="P486" i="6"/>
  <c r="P487" i="6"/>
  <c r="P488" i="6"/>
  <c r="P489" i="6"/>
  <c r="P490" i="6"/>
  <c r="P491" i="6"/>
  <c r="P492" i="6"/>
  <c r="P493" i="6"/>
  <c r="P494" i="6"/>
  <c r="P495" i="6"/>
  <c r="P496" i="6"/>
  <c r="P497" i="6"/>
  <c r="P498" i="6"/>
  <c r="P499" i="6"/>
  <c r="P500" i="6"/>
  <c r="P501" i="6"/>
  <c r="P502" i="6"/>
  <c r="P503" i="6"/>
  <c r="P504" i="6"/>
  <c r="P505" i="6"/>
  <c r="P506" i="6"/>
  <c r="P507" i="6"/>
  <c r="P508" i="6"/>
  <c r="P509" i="6"/>
  <c r="P510" i="6"/>
  <c r="P511" i="6"/>
  <c r="P512" i="6"/>
  <c r="P513" i="6"/>
  <c r="P514" i="6"/>
  <c r="P515" i="6"/>
  <c r="P516" i="6"/>
  <c r="P517" i="6"/>
  <c r="P518" i="6"/>
  <c r="P519" i="6"/>
  <c r="P520" i="6"/>
  <c r="P521" i="6"/>
  <c r="P522" i="6"/>
  <c r="P523" i="6"/>
  <c r="P524" i="6"/>
  <c r="P525" i="6"/>
  <c r="P526" i="6"/>
  <c r="P527" i="6"/>
  <c r="P528" i="6"/>
  <c r="P529" i="6"/>
  <c r="P530" i="6"/>
  <c r="P531" i="6"/>
  <c r="P532" i="6"/>
  <c r="P533" i="6"/>
  <c r="P534" i="6"/>
  <c r="P535" i="6"/>
  <c r="P536" i="6"/>
  <c r="P537" i="6"/>
  <c r="P538" i="6"/>
  <c r="P539" i="6"/>
  <c r="P540" i="6"/>
  <c r="L1" i="6"/>
  <c r="P1" i="6" l="1"/>
  <c r="C3" i="2" s="1"/>
  <c r="B3" i="5" s="1"/>
  <c r="C9" i="2"/>
  <c r="I1" i="6"/>
  <c r="F13" i="2"/>
  <c r="F14" i="2"/>
  <c r="F15" i="2"/>
  <c r="F16" i="2"/>
  <c r="B26" i="5" s="1"/>
  <c r="F17" i="2"/>
  <c r="B27" i="5" s="1"/>
  <c r="F18" i="2"/>
  <c r="B28" i="5" s="1"/>
  <c r="C8" i="2" l="1"/>
  <c r="A11" i="5" l="1"/>
  <c r="B9" i="5"/>
  <c r="B11" i="5" s="1"/>
  <c r="F19" i="2" l="1"/>
  <c r="B29" i="5" s="1"/>
  <c r="F20" i="2"/>
  <c r="B30" i="5" s="1"/>
  <c r="F21" i="2"/>
  <c r="B31" i="5" s="1"/>
  <c r="F22" i="2"/>
  <c r="B32" i="5" s="1"/>
  <c r="F23" i="2"/>
  <c r="B33" i="5" s="1"/>
  <c r="F24" i="2"/>
  <c r="B34" i="5" s="1"/>
  <c r="F25" i="2"/>
  <c r="B35" i="5" s="1"/>
  <c r="F26" i="2"/>
  <c r="B36" i="5" s="1"/>
  <c r="F27" i="2"/>
  <c r="B37" i="5" s="1"/>
  <c r="F28" i="2"/>
  <c r="B38" i="5" s="1"/>
  <c r="F29" i="2"/>
  <c r="B39" i="5" s="1"/>
  <c r="F30" i="2"/>
  <c r="B40" i="5" s="1"/>
  <c r="F31" i="2"/>
  <c r="B41" i="5" s="1"/>
  <c r="F32" i="2"/>
  <c r="B42" i="5" s="1"/>
  <c r="F33" i="2"/>
  <c r="B43" i="5" s="1"/>
  <c r="F34" i="2"/>
  <c r="B44" i="5" s="1"/>
  <c r="F35" i="2"/>
  <c r="B45" i="5" s="1"/>
  <c r="F36" i="2"/>
  <c r="B46" i="5" s="1"/>
  <c r="F37" i="2"/>
  <c r="B47" i="5" s="1"/>
  <c r="F38" i="2"/>
  <c r="B48" i="5" s="1"/>
  <c r="F39" i="2"/>
  <c r="B49" i="5" s="1"/>
  <c r="F40" i="2"/>
  <c r="B50" i="5" s="1"/>
  <c r="F41" i="2"/>
  <c r="B51" i="5" s="1"/>
  <c r="F42" i="2"/>
  <c r="B52" i="5" s="1"/>
  <c r="F43" i="2"/>
  <c r="B53" i="5" s="1"/>
  <c r="F44" i="2"/>
  <c r="B54" i="5" s="1"/>
  <c r="F45" i="2"/>
  <c r="B55" i="5" s="1"/>
  <c r="F46" i="2"/>
  <c r="B56" i="5" s="1"/>
  <c r="F47" i="2"/>
  <c r="B57" i="5" s="1"/>
  <c r="F48" i="2"/>
  <c r="B58" i="5" s="1"/>
  <c r="F49" i="2"/>
  <c r="B59" i="5" s="1"/>
  <c r="F50" i="2"/>
  <c r="B60" i="5" s="1"/>
  <c r="F51" i="2"/>
  <c r="B61" i="5" s="1"/>
  <c r="F52" i="2"/>
  <c r="B62" i="5" s="1"/>
  <c r="F53" i="2"/>
  <c r="B63" i="5" s="1"/>
  <c r="D24" i="5"/>
  <c r="D25" i="5"/>
  <c r="D23" i="5"/>
  <c r="A24" i="5"/>
  <c r="A25" i="5"/>
  <c r="A23" i="5"/>
  <c r="F105" i="2" l="1"/>
  <c r="B12" i="5"/>
  <c r="B16" i="5" s="1"/>
  <c r="B25" i="5" l="1"/>
  <c r="B24" i="5"/>
  <c r="B23" i="5"/>
  <c r="B115" i="5" l="1"/>
  <c r="C29" i="5" s="1"/>
  <c r="C41" i="5" l="1"/>
  <c r="C35" i="5"/>
  <c r="C56" i="5"/>
  <c r="C77" i="5"/>
  <c r="C43" i="5"/>
  <c r="C42" i="5"/>
  <c r="C105" i="5"/>
  <c r="C81" i="5"/>
  <c r="C52" i="5"/>
  <c r="C98" i="5"/>
  <c r="C96" i="5"/>
  <c r="C108" i="5"/>
  <c r="C27" i="5"/>
  <c r="C49" i="5"/>
  <c r="C33" i="5"/>
  <c r="C100" i="5"/>
  <c r="C71" i="5"/>
  <c r="C39" i="5"/>
  <c r="C23" i="5"/>
  <c r="C113" i="5"/>
  <c r="C112" i="5"/>
  <c r="C97" i="5"/>
  <c r="C110" i="5"/>
  <c r="C92" i="5"/>
  <c r="C28" i="5"/>
  <c r="C75" i="5"/>
  <c r="C70" i="5"/>
  <c r="C74" i="5"/>
  <c r="C79" i="5"/>
  <c r="C86" i="5"/>
  <c r="C30" i="5"/>
  <c r="C107" i="5"/>
  <c r="C109" i="5"/>
  <c r="C85" i="5"/>
  <c r="C61" i="5"/>
  <c r="C103" i="5"/>
  <c r="C90" i="5"/>
  <c r="C72" i="5"/>
  <c r="C83" i="5"/>
  <c r="C48" i="5"/>
  <c r="C84" i="5"/>
  <c r="C93" i="5"/>
  <c r="C47" i="5"/>
  <c r="C46" i="5"/>
  <c r="C73" i="5"/>
  <c r="C37" i="5"/>
  <c r="C34" i="5"/>
  <c r="C88" i="5"/>
  <c r="C91" i="5"/>
  <c r="C26" i="5"/>
  <c r="C63" i="5"/>
  <c r="C36" i="5"/>
  <c r="C82" i="5"/>
  <c r="C111" i="5"/>
  <c r="C24" i="5"/>
  <c r="C89" i="5"/>
  <c r="C95" i="5"/>
  <c r="C78" i="5"/>
  <c r="C31" i="5"/>
  <c r="C67" i="5"/>
  <c r="C66" i="5"/>
  <c r="C25" i="5"/>
  <c r="C57" i="5"/>
  <c r="C64" i="5"/>
  <c r="C55" i="5"/>
  <c r="C38" i="5"/>
  <c r="C76" i="5"/>
  <c r="C54" i="5"/>
  <c r="C59" i="5"/>
  <c r="C53" i="5"/>
  <c r="C58" i="5"/>
  <c r="C102" i="5"/>
  <c r="C69" i="5"/>
  <c r="C40" i="5"/>
  <c r="C60" i="5"/>
  <c r="C106" i="5"/>
  <c r="C99" i="5"/>
  <c r="C32" i="5"/>
  <c r="C44" i="5"/>
  <c r="C87" i="5"/>
  <c r="C104" i="5"/>
  <c r="C65" i="5"/>
  <c r="C80" i="5"/>
  <c r="C94" i="5"/>
  <c r="C101" i="5"/>
  <c r="C68" i="5"/>
  <c r="C45" i="5"/>
  <c r="C51" i="5"/>
  <c r="C114" i="5"/>
  <c r="C50" i="5"/>
  <c r="C62" i="5"/>
  <c r="B20" i="5" l="1"/>
  <c r="B5" i="3" s="1"/>
  <c r="B8" i="3" s="1"/>
  <c r="B9" i="3" s="1"/>
  <c r="C115" i="5"/>
</calcChain>
</file>

<file path=xl/sharedStrings.xml><?xml version="1.0" encoding="utf-8"?>
<sst xmlns="http://schemas.openxmlformats.org/spreadsheetml/2006/main" count="428" uniqueCount="237">
  <si>
    <t>Passage de C à CO2</t>
  </si>
  <si>
    <t>Date de lancement des travaux</t>
  </si>
  <si>
    <t>1/ Calcul du stock de CO2</t>
  </si>
  <si>
    <t>Répartition du StockCO2</t>
  </si>
  <si>
    <t>Matériaux stockeurs du projet</t>
  </si>
  <si>
    <t>UF</t>
  </si>
  <si>
    <t>Quantité de matériaux biosourcée (UF)</t>
  </si>
  <si>
    <t>Stock (kgCO2e /UF) 
(Source : FDES)</t>
  </si>
  <si>
    <t>Stock de CO2e total (KgCO2e)</t>
  </si>
  <si>
    <t>Durée de vie du matériaux (FDES)</t>
  </si>
  <si>
    <t>Source FDES (n°)</t>
  </si>
  <si>
    <t>TOTAL</t>
  </si>
  <si>
    <t>2/ Calcul du scénario de référence</t>
  </si>
  <si>
    <t>Année du projet (livraison)</t>
  </si>
  <si>
    <t>StockCO2𝑟𝑒𝑓(2015) (kgCO2e/m²SDP)</t>
  </si>
  <si>
    <t>StockCO2𝑟𝑒𝑓(2035) (kgCO2e/m²SDP)</t>
  </si>
  <si>
    <t>3/ Stock de CO2 additionnel du projet</t>
  </si>
  <si>
    <t>Δ𝑆𝑡𝑜𝑐𝑘𝐶𝑂2𝑏𝑎𝑡</t>
  </si>
  <si>
    <t>4/ Calcul du coefficient de rabais CDV</t>
  </si>
  <si>
    <t>Stock de CO2e projet (KgCO2e)</t>
  </si>
  <si>
    <t>%</t>
  </si>
  <si>
    <t>DVP 
(Durée de vie du produit)</t>
  </si>
  <si>
    <t>Total</t>
  </si>
  <si>
    <t>Calcul du 𝐶𝐷𝑉</t>
  </si>
  <si>
    <t>5/ Calcul de la Réduction d'Emissions Anticipées</t>
  </si>
  <si>
    <t>Rabais risque de non permanence</t>
  </si>
  <si>
    <t>Tableur de calcul des réductions d'émissions pour un projet de Valorisation du stockage du carbone longue durée - BBCA</t>
  </si>
  <si>
    <t>Adresse</t>
  </si>
  <si>
    <t>Commentaires</t>
  </si>
  <si>
    <t>NOM Prénom du propriétaire</t>
  </si>
  <si>
    <t>Nom de région</t>
  </si>
  <si>
    <t>Numéro de département</t>
  </si>
  <si>
    <t>Code postal de la commune</t>
  </si>
  <si>
    <t>Nom de la commune</t>
  </si>
  <si>
    <t>Nom du bâtiment</t>
  </si>
  <si>
    <t>Numéro de sous-projet</t>
  </si>
  <si>
    <t>Nombre de bâtiments concernés par le projet :</t>
  </si>
  <si>
    <t xml:space="preserve">Label BBCA Visé </t>
  </si>
  <si>
    <t>N° Sous projet</t>
  </si>
  <si>
    <t>Ce document sert à calculer les REA d'un projet de Valorisation du stockage de carbone longue durée. 
Le premier onglet sert à renseigner les données générales du projet. Si le projet est individuel, seul la première ligne sera remplie. Les colonnes oranges sont à remplir au moment de la notification du projet. Pour cela vous pouvez copier-coller autant d'onglets "Données projets" que nécessaires. 
Dans l'onglet général veuillez indiquer les données plus général au projet ainsi qu'à ses sous-projets s'il y en a. 
Les différents matériaux stockeurs de carbone sont à remplir dans l'onglet données projets.</t>
  </si>
  <si>
    <t>Surface totale du projet (SDP)</t>
  </si>
  <si>
    <t>Année de livraison du projet</t>
  </si>
  <si>
    <t>Surface SDP projet</t>
  </si>
  <si>
    <t>Surface de référence projet (Sréf)</t>
  </si>
  <si>
    <t>NB : La surface de référence RE 2020 est définie dans la réglementation (SU pour les bureaux et SHAB pour les logements)</t>
  </si>
  <si>
    <t>StockC (kgCeq/m²Sréf)</t>
  </si>
  <si>
    <t xml:space="preserve">Surface de référence du projet (Sréf) </t>
  </si>
  <si>
    <t>Surface de plancher (SDP)</t>
  </si>
  <si>
    <t>StockC (kgCeq)</t>
  </si>
  <si>
    <t>Surface de référence -Sréf (m²)</t>
  </si>
  <si>
    <t>Calcul du stock de CO2 total bâtiments (Stock C *44/12)</t>
  </si>
  <si>
    <t>1/ Calcul du stock de CO2 total bâtiments (Stock C *44/12)</t>
  </si>
  <si>
    <t>tCO2e</t>
  </si>
  <si>
    <t>StockCO2bat (tCO2eq)</t>
  </si>
  <si>
    <t>𝑆𝑡𝑜𝑐𝑘𝐶𝑂2𝑏𝑎𝑡, 𝑟𝑒𝑓 (tCO2e)</t>
  </si>
  <si>
    <t>(44/12)</t>
  </si>
  <si>
    <t>𝑅𝐸𝐴𝑔é𝑛é𝑟𝑎𝑏𝑙𝑒𝑠 (tCO2e)</t>
  </si>
  <si>
    <t>soit (tCO2e/m²Surface de réf)</t>
  </si>
  <si>
    <r>
      <t>REA</t>
    </r>
    <r>
      <rPr>
        <b/>
        <i/>
        <sz val="11"/>
        <color theme="1"/>
        <rFont val="Century Gothic"/>
        <family val="2"/>
      </rPr>
      <t xml:space="preserve">générées </t>
    </r>
    <r>
      <rPr>
        <b/>
        <sz val="12"/>
        <color theme="1"/>
        <rFont val="Century Gothic"/>
        <family val="2"/>
      </rPr>
      <t>après rabais (tCO2e)</t>
    </r>
  </si>
  <si>
    <t xml:space="preserve">Type de bâtiment </t>
  </si>
  <si>
    <t>Date de livraison du bâtiment (jj/mm/aaaa)</t>
  </si>
  <si>
    <t>Département</t>
  </si>
  <si>
    <t>Région</t>
  </si>
  <si>
    <t>Régions</t>
  </si>
  <si>
    <t>01</t>
  </si>
  <si>
    <t>Ain</t>
  </si>
  <si>
    <t>Auvergne-Rhône-Alpes</t>
  </si>
  <si>
    <t>02</t>
  </si>
  <si>
    <t>Aisne</t>
  </si>
  <si>
    <t>Hauts-de-France</t>
  </si>
  <si>
    <t>Bourgogne-Franche-Comté</t>
  </si>
  <si>
    <t>03</t>
  </si>
  <si>
    <t>Allier</t>
  </si>
  <si>
    <t>Bretagne</t>
  </si>
  <si>
    <t>04</t>
  </si>
  <si>
    <t>Alpes-de-Haute-Provence</t>
  </si>
  <si>
    <t>Provence-Alpes-Côte d'Azur</t>
  </si>
  <si>
    <t>Centre-Val de Loire</t>
  </si>
  <si>
    <t>05</t>
  </si>
  <si>
    <t>Hautes-Alpes</t>
  </si>
  <si>
    <t>Corse</t>
  </si>
  <si>
    <t>06</t>
  </si>
  <si>
    <t>Alpes-Maritimes</t>
  </si>
  <si>
    <t>Grand Est</t>
  </si>
  <si>
    <t>07</t>
  </si>
  <si>
    <t>Ardèche</t>
  </si>
  <si>
    <t>08</t>
  </si>
  <si>
    <t>Ardennes</t>
  </si>
  <si>
    <t>Île-de-France</t>
  </si>
  <si>
    <t>09</t>
  </si>
  <si>
    <t>Ariège</t>
  </si>
  <si>
    <t>Occitanie</t>
  </si>
  <si>
    <t>Normandie</t>
  </si>
  <si>
    <t>Aube</t>
  </si>
  <si>
    <t>Nouvelle-Aquitaine</t>
  </si>
  <si>
    <t>Aude</t>
  </si>
  <si>
    <t>Aveyron</t>
  </si>
  <si>
    <t>Pays de la Loire</t>
  </si>
  <si>
    <t>Bouches-du-Rhône</t>
  </si>
  <si>
    <t>Calvados</t>
  </si>
  <si>
    <t>Guadeloupe</t>
  </si>
  <si>
    <t>Cantal</t>
  </si>
  <si>
    <t>Martinique</t>
  </si>
  <si>
    <t>Charente</t>
  </si>
  <si>
    <t>Guyane</t>
  </si>
  <si>
    <t>Charente-Maritime</t>
  </si>
  <si>
    <t>La Réunion</t>
  </si>
  <si>
    <t>Cher</t>
  </si>
  <si>
    <t>Mayotte</t>
  </si>
  <si>
    <t>Corrèze</t>
  </si>
  <si>
    <t>2A</t>
  </si>
  <si>
    <t>Corse-du-Sud</t>
  </si>
  <si>
    <t>2B</t>
  </si>
  <si>
    <t>Haute-Corse</t>
  </si>
  <si>
    <t>Côte-d'Or</t>
  </si>
  <si>
    <t>Côtes d'Armor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</si>
  <si>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</si>
  <si>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</si>
  <si>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</si>
  <si>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</si>
  <si>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</si>
  <si>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</si>
  <si>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</si>
  <si>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</si>
  <si>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</si>
  <si>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</si>
  <si>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</si>
  <si>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</si>
  <si>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</si>
  <si>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</si>
  <si>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</si>
  <si>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</si>
  <si>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</si>
  <si>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</si>
  <si>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</si>
  <si>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</si>
  <si>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</si>
  <si>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</si>
  <si>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</si>
  <si>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</si>
  <si>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</si>
  <si>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</si>
  <si>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</si>
  <si>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</si>
  <si>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</si>
  <si>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</si>
  <si>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</si>
  <si>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</si>
  <si>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</si>
  <si>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</si>
  <si>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</si>
  <si>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</si>
  <si>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</si>
  <si>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</si>
  <si>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</si>
  <si>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</si>
  <si>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</si>
  <si>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</si>
  <si>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</si>
  <si>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</si>
  <si>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</si>
  <si>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</si>
  <si>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</si>
  <si>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</si>
  <si>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</si>
  <si>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</si>
  <si>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</si>
  <si>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</si>
  <si>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</si>
  <si>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</si>
  <si>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</si>
  <si>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</si>
  <si>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</si>
  <si>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</si>
  <si>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</si>
  <si>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</si>
  <si>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</si>
  <si>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</si>
  <si>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</si>
  <si>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</si>
  <si>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</si>
  <si>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</si>
  <si>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</si>
  <si>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 de Belfort</t>
  </si>
  <si>
    <t>Essonne</t>
  </si>
  <si>
    <t>Hauts-de-Seine</t>
  </si>
  <si>
    <t>Seine-St-Denis</t>
  </si>
  <si>
    <t>Val-de-Marne</t>
  </si>
  <si>
    <t>Val-D'Oise</t>
  </si>
  <si>
    <t xml:space="preserve">Oui </t>
  </si>
  <si>
    <t>Bâtiment A</t>
  </si>
  <si>
    <t>Bâtiment B</t>
  </si>
  <si>
    <t xml:space="preserve">Logement </t>
  </si>
  <si>
    <t>Caen</t>
  </si>
  <si>
    <t>Cean</t>
  </si>
  <si>
    <t>Angle avenue Jean Monnet et esplanade Brillaud de Laujardière</t>
  </si>
  <si>
    <t>Elodie GENCE</t>
  </si>
  <si>
    <t>m2</t>
  </si>
  <si>
    <t>m3</t>
  </si>
  <si>
    <t>kg</t>
  </si>
  <si>
    <t>Panneaux CLT HEXAPLI (p. 12 RE2020)</t>
  </si>
  <si>
    <t xml:space="preserve">Escalier en bois feuillu européen </t>
  </si>
  <si>
    <t>m</t>
  </si>
  <si>
    <t>KNAUF INSULATION Laine de Verre ECOSE TP 238 45 mm R=1,40
m².K/W (hors accessoires de pose)</t>
  </si>
  <si>
    <t>Bloc-Porte technique non tôlé sur huisserie métallique (v.1.2)</t>
  </si>
  <si>
    <t>Bloc-Porte Bois de communication avec huisserie Bois ou huisserie métallique</t>
  </si>
  <si>
    <t>Bloc-porte bois technique (avec huisserie métallique)</t>
  </si>
  <si>
    <t>Trappe de visite bois, trappe d'accès aux combles bois et bloc-gaine ou façade de gaine technique bois (avec huisserie bois)</t>
  </si>
  <si>
    <t>Panneaux de fibres MDF (medium-density fibreboard) utilisés en milieu sec ignifuges bruts [épaisseur 19 mm, jusqu'à 25 mm] (v.1.1)</t>
  </si>
  <si>
    <t>Doublissimo® 2.55 13+80 mm R = 2,55 K.m²/W</t>
  </si>
  <si>
    <t>Plaque de plâtre Placoplatre® BA 18S Marine </t>
  </si>
  <si>
    <t>Panneau d’isolation en mousse rigide de polyuréthane EUROTHANE AUTOPRO SI – EUROTAN – EUROSOL - IP PIR 022 - EUROTOIT - Epaisseur [56-61] mm - R= [2.60-2.80] m².K/W (hors accessoires de pose</t>
  </si>
  <si>
    <t>KNAUF INSULATION Laine de Verre ECOSE TP 238 140 mm (hors accessoires de pose) (v.1.1)</t>
  </si>
  <si>
    <t>Porte de placard coulissante en bois [ép. 10mm] [Gestion durable] - DONNEE ENVIRONNEMENTALE PAR DEFAUT (v.1.1)</t>
  </si>
  <si>
    <t>DED - 29397</t>
  </si>
  <si>
    <t>Panneaux de particules de type p2 (panneaux pour agencements intérieurs utilisés en milieu sec) surfacés mélaminés, épaisseur jusqu’à 25mm, fabriqués par armor panneaux, swiss krono sas, cf2p, kronospan</t>
  </si>
  <si>
    <t>Panneaux de particules de type p3 (panneaux non travaillants utilisés en milieu humide) surfacés mélaminés, épaisseur jusqu’à 28mm, fabriqués par swiss krono sas, kronospan</t>
  </si>
  <si>
    <t>Bardages en lames de bois de France, toutes
essences, toutes configurations</t>
  </si>
  <si>
    <t>Fenêtres et portes-fenêtres mixtes bois – aluminium double vitrage ou triple vitrage</t>
  </si>
  <si>
    <t>Bardages en bois issus de forêts gérées durablement, traités et finis, de toutes provenances et fabriqués en France (v.1.1)</t>
  </si>
  <si>
    <t>DED - 28773</t>
  </si>
  <si>
    <t>ml</t>
  </si>
  <si>
    <t>Plinthe en bois reconstitué</t>
  </si>
  <si>
    <t>Revêtements de sol stratifiés d’épaisseur entre 7 mm et 12 mm (v.1.1)</t>
  </si>
  <si>
    <t>Mortiers de réparation de béton, de calage, de scellement et de protection des armatures à base de liant hydraulique</t>
  </si>
  <si>
    <t>MOB avec montant d'une largeur de 145 mm, non isolé</t>
  </si>
  <si>
    <t>Fibraroc A2 35 200mm &amp; Fibraroc A2 35 FC/Typ3 200mm (v.1.6)</t>
  </si>
  <si>
    <t>Panneau d’isolation de laine de bois complexé avec un panneau de PSE : FIBROTHERM ULTRA FM® 160 mm d’épaisseur, R = 4,65 m².K/W (hors accessoires de pose)</t>
  </si>
  <si>
    <t>Placoplatre BA13</t>
  </si>
  <si>
    <t>Placomarine BA13</t>
  </si>
  <si>
    <t>Placoflam BA 13</t>
  </si>
  <si>
    <t>Panneau d’isolation de laine de bois complexé avec un panneau de laine de roche et un panneau de PSE : FIBROTHERM ULTRA FEU FM® 180 mm d’épaisseur, R = 5,30 m².K/W (hors accessoires de pose) (v.1.2)</t>
  </si>
  <si>
    <t>Dalle Gyptone® Activ'Air® Line 4 10 mm (hors ossatures)</t>
  </si>
  <si>
    <t>Armstrong Sahara 15mm</t>
  </si>
  <si>
    <t>Baignoire en acrylique de dimensions 160 x 70cm à 180 x 80cm et
ses pieds sans robinetterie</t>
  </si>
  <si>
    <t>StockC = 21,36 kgC/m2</t>
  </si>
  <si>
    <t>StockC = 26,05 kgC/m2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</si>
</sst>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0.0"/>
    <numFmt numFmtId="166" formatCode="_-* #,##0.0000_-;\-* #,##0.0000_-;_-* &quot;-&quot;??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rgb="FF0000FF"/>
      <name val="Century Gothic"/>
      <family val="2"/>
    </font>
    <font>
      <b/>
      <sz val="11"/>
      <name val="Century Gothic"/>
      <family val="2"/>
    </font>
    <font>
      <b/>
      <sz val="10"/>
      <color rgb="FFFFFFFF"/>
      <name val="Century Gothic"/>
      <family val="2"/>
    </font>
    <font>
      <b/>
      <sz val="11"/>
      <color theme="0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10"/>
      <color theme="0"/>
      <name val="Century Gothic"/>
      <family val="2"/>
    </font>
    <font>
      <b/>
      <sz val="12"/>
      <color theme="1"/>
      <name val="Century Gothic"/>
      <family val="2"/>
    </font>
    <font>
      <b/>
      <sz val="12"/>
      <color theme="1"/>
      <name val="Calibri"/>
      <family val="2"/>
      <scheme val="minor"/>
    </font>
    <font>
      <i/>
      <sz val="10"/>
      <color theme="1"/>
      <name val="Century Gothic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i/>
      <sz val="11"/>
      <color rgb="FFFF0000"/>
      <name val="Century Gothic"/>
      <family val="2"/>
    </font>
    <font>
      <b/>
      <sz val="11"/>
      <color theme="1"/>
      <name val="Calibri"/>
      <family val="2"/>
      <scheme val="minor"/>
    </font>
    <font>
      <b/>
      <i/>
      <sz val="11"/>
      <color theme="1"/>
      <name val="Century Gothic"/>
      <family val="2"/>
    </font>
    <font>
      <i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0"/>
      <name val="Century Gothic"/>
      <family val="2"/>
    </font>
    <font>
      <sz val="11"/>
      <color rgb="FF333333"/>
      <name val="Arial"/>
      <family val="2"/>
    </font>
    <font>
      <b/>
      <sz val="12"/>
      <color rgb="FF333333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7B7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FF0000"/>
      </right>
      <top/>
      <bottom/>
      <diagonal/>
    </border>
    <border>
      <left style="medium">
        <color indexed="64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6" fillId="3" borderId="0" xfId="0" applyFont="1" applyFill="1"/>
    <xf numFmtId="0" fontId="2" fillId="3" borderId="0" xfId="0" applyFont="1" applyFill="1"/>
    <xf numFmtId="0" fontId="0" fillId="3" borderId="0" xfId="0" applyFill="1"/>
    <xf numFmtId="0" fontId="6" fillId="0" borderId="0" xfId="0" applyFont="1"/>
    <xf numFmtId="164" fontId="2" fillId="0" borderId="0" xfId="0" applyNumberFormat="1" applyFont="1"/>
    <xf numFmtId="0" fontId="8" fillId="4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164" fontId="3" fillId="0" borderId="0" xfId="0" applyNumberFormat="1" applyFont="1"/>
    <xf numFmtId="0" fontId="8" fillId="2" borderId="0" xfId="0" applyFont="1" applyFill="1"/>
    <xf numFmtId="0" fontId="0" fillId="2" borderId="0" xfId="0" applyFill="1"/>
    <xf numFmtId="0" fontId="3" fillId="2" borderId="0" xfId="0" applyFont="1" applyFill="1"/>
    <xf numFmtId="0" fontId="12" fillId="0" borderId="0" xfId="0" applyFont="1"/>
    <xf numFmtId="164" fontId="0" fillId="0" borderId="0" xfId="0" applyNumberFormat="1"/>
    <xf numFmtId="0" fontId="7" fillId="4" borderId="5" xfId="0" applyFont="1" applyFill="1" applyBorder="1" applyAlignment="1">
      <alignment horizontal="center" vertical="center" wrapText="1"/>
    </xf>
    <xf numFmtId="0" fontId="9" fillId="0" borderId="3" xfId="0" applyFont="1" applyBorder="1"/>
    <xf numFmtId="164" fontId="3" fillId="0" borderId="4" xfId="0" applyNumberFormat="1" applyFont="1" applyBorder="1"/>
    <xf numFmtId="9" fontId="3" fillId="0" borderId="4" xfId="2" applyFont="1" applyBorder="1"/>
    <xf numFmtId="164" fontId="3" fillId="2" borderId="6" xfId="0" applyNumberFormat="1" applyFont="1" applyFill="1" applyBorder="1"/>
    <xf numFmtId="0" fontId="8" fillId="4" borderId="7" xfId="0" applyFont="1" applyFill="1" applyBorder="1"/>
    <xf numFmtId="164" fontId="8" fillId="4" borderId="8" xfId="0" applyNumberFormat="1" applyFont="1" applyFill="1" applyBorder="1"/>
    <xf numFmtId="0" fontId="8" fillId="4" borderId="9" xfId="0" applyFont="1" applyFill="1" applyBorder="1"/>
    <xf numFmtId="166" fontId="3" fillId="0" borderId="0" xfId="1" applyNumberFormat="1" applyFont="1"/>
    <xf numFmtId="9" fontId="3" fillId="0" borderId="0" xfId="0" applyNumberFormat="1" applyFont="1"/>
    <xf numFmtId="164" fontId="3" fillId="2" borderId="10" xfId="1" applyNumberFormat="1" applyFont="1" applyFill="1" applyBorder="1"/>
    <xf numFmtId="0" fontId="7" fillId="4" borderId="10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10" xfId="0" applyFont="1" applyFill="1" applyBorder="1"/>
    <xf numFmtId="0" fontId="9" fillId="4" borderId="10" xfId="0" applyFont="1" applyFill="1" applyBorder="1"/>
    <xf numFmtId="0" fontId="3" fillId="4" borderId="10" xfId="0" applyFont="1" applyFill="1" applyBorder="1"/>
    <xf numFmtId="0" fontId="10" fillId="4" borderId="10" xfId="0" applyFont="1" applyFill="1" applyBorder="1"/>
    <xf numFmtId="164" fontId="11" fillId="4" borderId="10" xfId="1" applyNumberFormat="1" applyFont="1" applyFill="1" applyBorder="1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1" fontId="0" fillId="0" borderId="0" xfId="0" applyNumberFormat="1" applyProtection="1">
      <protection locked="0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6" fillId="8" borderId="10" xfId="0" applyFont="1" applyFill="1" applyBorder="1" applyAlignment="1">
      <alignment horizontal="center" vertical="center" wrapText="1"/>
    </xf>
    <xf numFmtId="1" fontId="16" fillId="8" borderId="10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0" fillId="9" borderId="0" xfId="0" applyFill="1" applyAlignment="1">
      <alignment horizontal="center" vertical="center"/>
    </xf>
    <xf numFmtId="0" fontId="17" fillId="7" borderId="0" xfId="0" applyFont="1" applyFill="1" applyAlignment="1">
      <alignment vertical="center"/>
    </xf>
    <xf numFmtId="0" fontId="18" fillId="0" borderId="0" xfId="0" applyFont="1"/>
    <xf numFmtId="165" fontId="10" fillId="2" borderId="11" xfId="0" applyNumberFormat="1" applyFont="1" applyFill="1" applyBorder="1"/>
    <xf numFmtId="165" fontId="10" fillId="2" borderId="0" xfId="0" applyNumberFormat="1" applyFont="1" applyFill="1"/>
    <xf numFmtId="0" fontId="0" fillId="5" borderId="0" xfId="0" applyFill="1" applyAlignment="1" applyProtection="1">
      <alignment wrapText="1"/>
      <protection locked="0"/>
    </xf>
    <xf numFmtId="1" fontId="0" fillId="5" borderId="0" xfId="0" applyNumberFormat="1" applyFill="1" applyAlignment="1" applyProtection="1">
      <alignment wrapText="1"/>
      <protection locked="0"/>
    </xf>
    <xf numFmtId="0" fontId="0" fillId="0" borderId="0" xfId="0" applyAlignment="1">
      <alignment wrapText="1"/>
    </xf>
    <xf numFmtId="1" fontId="19" fillId="0" borderId="0" xfId="0" applyNumberFormat="1" applyFont="1"/>
    <xf numFmtId="0" fontId="0" fillId="0" borderId="0" xfId="0" applyAlignment="1">
      <alignment horizontal="right"/>
    </xf>
    <xf numFmtId="2" fontId="0" fillId="0" borderId="0" xfId="0" applyNumberFormat="1"/>
    <xf numFmtId="43" fontId="3" fillId="0" borderId="0" xfId="0" applyNumberFormat="1" applyFont="1"/>
    <xf numFmtId="0" fontId="0" fillId="0" borderId="12" xfId="0" applyBorder="1"/>
    <xf numFmtId="0" fontId="0" fillId="0" borderId="14" xfId="0" applyBorder="1"/>
    <xf numFmtId="0" fontId="12" fillId="10" borderId="3" xfId="0" applyFont="1" applyFill="1" applyBorder="1" applyAlignment="1">
      <alignment vertical="center"/>
    </xf>
    <xf numFmtId="0" fontId="14" fillId="10" borderId="13" xfId="0" applyFont="1" applyFill="1" applyBorder="1" applyAlignment="1">
      <alignment vertical="center"/>
    </xf>
    <xf numFmtId="0" fontId="14" fillId="10" borderId="16" xfId="1" applyNumberFormat="1" applyFont="1" applyFill="1" applyBorder="1" applyAlignment="1">
      <alignment vertical="center"/>
    </xf>
    <xf numFmtId="164" fontId="4" fillId="10" borderId="15" xfId="0" applyNumberFormat="1" applyFont="1" applyFill="1" applyBorder="1" applyAlignment="1">
      <alignment horizontal="right" vertical="center"/>
    </xf>
    <xf numFmtId="0" fontId="15" fillId="0" borderId="0" xfId="0" applyFont="1"/>
    <xf numFmtId="0" fontId="21" fillId="0" borderId="0" xfId="0" applyFont="1"/>
    <xf numFmtId="0" fontId="12" fillId="11" borderId="0" xfId="0" applyFont="1" applyFill="1"/>
    <xf numFmtId="0" fontId="13" fillId="11" borderId="0" xfId="0" applyFont="1" applyFill="1"/>
    <xf numFmtId="0" fontId="6" fillId="11" borderId="0" xfId="0" applyFont="1" applyFill="1"/>
    <xf numFmtId="1" fontId="13" fillId="11" borderId="0" xfId="0" applyNumberFormat="1" applyFont="1" applyFill="1"/>
    <xf numFmtId="2" fontId="13" fillId="11" borderId="0" xfId="0" applyNumberFormat="1" applyFont="1" applyFill="1"/>
    <xf numFmtId="0" fontId="6" fillId="2" borderId="10" xfId="0" applyFont="1" applyFill="1" applyBorder="1"/>
    <xf numFmtId="164" fontId="10" fillId="0" borderId="10" xfId="0" applyNumberFormat="1" applyFont="1" applyBorder="1"/>
    <xf numFmtId="164" fontId="2" fillId="0" borderId="10" xfId="0" applyNumberFormat="1" applyFont="1" applyBorder="1"/>
    <xf numFmtId="164" fontId="2" fillId="2" borderId="10" xfId="0" applyNumberFormat="1" applyFont="1" applyFill="1" applyBorder="1"/>
    <xf numFmtId="0" fontId="6" fillId="2" borderId="0" xfId="0" applyFont="1" applyFill="1"/>
    <xf numFmtId="164" fontId="10" fillId="0" borderId="0" xfId="0" applyNumberFormat="1" applyFont="1"/>
    <xf numFmtId="0" fontId="5" fillId="5" borderId="10" xfId="0" applyFont="1" applyFill="1" applyBorder="1" applyProtection="1">
      <protection locked="0"/>
    </xf>
    <xf numFmtId="0" fontId="3" fillId="5" borderId="10" xfId="0" applyFont="1" applyFill="1" applyBorder="1" applyProtection="1">
      <protection locked="0"/>
    </xf>
    <xf numFmtId="1" fontId="5" fillId="5" borderId="10" xfId="0" applyNumberFormat="1" applyFont="1" applyFill="1" applyBorder="1" applyProtection="1">
      <protection locked="0"/>
    </xf>
    <xf numFmtId="0" fontId="5" fillId="5" borderId="10" xfId="0" applyFont="1" applyFill="1" applyBorder="1" applyAlignment="1" applyProtection="1">
      <alignment horizontal="center"/>
      <protection locked="0"/>
    </xf>
    <xf numFmtId="0" fontId="4" fillId="11" borderId="0" xfId="0" applyFont="1" applyFill="1"/>
    <xf numFmtId="166" fontId="4" fillId="11" borderId="0" xfId="1" applyNumberFormat="1" applyFont="1" applyFill="1"/>
    <xf numFmtId="0" fontId="23" fillId="6" borderId="0" xfId="0" applyFont="1" applyFill="1"/>
    <xf numFmtId="0" fontId="24" fillId="6" borderId="0" xfId="0" applyFont="1" applyFill="1"/>
    <xf numFmtId="14" fontId="0" fillId="5" borderId="0" xfId="0" applyNumberFormat="1" applyFill="1" applyAlignment="1" applyProtection="1">
      <alignment wrapText="1"/>
      <protection locked="0"/>
    </xf>
    <xf numFmtId="49" fontId="0" fillId="0" borderId="0" xfId="0" applyNumberForma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49" fontId="0" fillId="0" borderId="0" xfId="0" applyNumberFormat="1" applyAlignment="1">
      <alignment horizontal="left" vertical="top" wrapText="1"/>
    </xf>
    <xf numFmtId="0" fontId="0" fillId="0" borderId="0" xfId="0" applyAlignment="1">
      <alignment horizontal="left" vertical="top" wrapText="1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5" borderId="10" xfId="0" applyFill="1" applyBorder="1" applyProtection="1">
      <protection locked="0"/>
    </xf>
    <xf numFmtId="0" fontId="25" fillId="5" borderId="10" xfId="0" applyFont="1" applyFill="1" applyBorder="1" applyAlignment="1" applyProtection="1">
      <alignment horizontal="center"/>
      <protection locked="0"/>
    </xf>
    <xf numFmtId="0" fontId="5" fillId="5" borderId="10" xfId="0" applyFont="1" applyFill="1" applyBorder="1" applyAlignment="1" applyProtection="1">
      <alignment wrapText="1"/>
      <protection locked="0"/>
    </xf>
    <xf numFmtId="0" fontId="25" fillId="5" borderId="10" xfId="0" applyFont="1" applyFill="1" applyBorder="1" applyProtection="1">
      <protection locked="0"/>
    </xf>
    <xf numFmtId="0" fontId="26" fillId="5" borderId="10" xfId="0" applyFont="1" applyFill="1" applyBorder="1" applyProtection="1">
      <protection locked="0"/>
    </xf>
    <xf numFmtId="0" fontId="0" fillId="5" borderId="10" xfId="0" applyFill="1" applyBorder="1" applyAlignment="1" applyProtection="1">
      <alignment horizontal="center"/>
      <protection locked="0"/>
    </xf>
    <xf numFmtId="0" fontId="0" fillId="0" borderId="0" xfId="0" applyAlignment="1">
      <alignment horizontal="left" vertical="center" wrapText="1"/>
    </xf>
    <xf numFmtId="0" fontId="22" fillId="0" borderId="0" xfId="0" applyFont="1" applyAlignment="1">
      <alignment horizontal="center"/>
    </xf>
  </cellXfs>
  <cellStyles count="4">
    <cellStyle name="Milliers" xfId="1" builtinId="3"/>
    <cellStyle name="Milliers 2" xfId="3" xr:uid="{00000000-0005-0000-0000-000001000000}"/>
    <cellStyle name="Normal" xfId="0" builtinId="0"/>
    <cellStyle name="Pourcentage" xfId="2" builtinId="5"/>
  </cellStyles>
  <dxfs count="20">
    <dxf>
      <fill>
        <patternFill>
          <fgColor indexed="64"/>
          <bgColor rgb="FFFFFF00"/>
        </patternFill>
      </fill>
      <alignment horizontal="general" vertical="bottom" textRotation="0" wrapText="1" indent="0" justifyLastLine="0" shrinkToFit="0" readingOrder="0"/>
      <protection locked="0" hidden="0"/>
    </dxf>
    <dxf>
      <numFmt numFmtId="0" formatCode="General"/>
      <alignment horizontal="general" vertical="bottom" textRotation="0" wrapText="1" indent="0" justifyLastLine="0" shrinkToFit="0" readingOrder="0"/>
      <protection locked="1" hidden="0"/>
    </dxf>
    <dxf>
      <fill>
        <patternFill>
          <fgColor indexed="64"/>
          <bgColor rgb="FFFFFF00"/>
        </patternFill>
      </fill>
      <alignment horizontal="general" vertical="bottom" textRotation="0" wrapText="1" indent="0" justifyLastLine="0" shrinkToFit="0" readingOrder="0"/>
      <protection locked="0" hidden="0"/>
    </dxf>
    <dxf>
      <fill>
        <patternFill>
          <fgColor indexed="64"/>
          <bgColor rgb="FFFFFF00"/>
        </patternFill>
      </fill>
      <alignment horizontal="general" vertical="bottom" textRotation="0" wrapText="1" indent="0" justifyLastLine="0" shrinkToFit="0" readingOrder="0"/>
      <protection locked="0" hidden="0"/>
    </dxf>
    <dxf>
      <fill>
        <patternFill>
          <fgColor indexed="64"/>
          <bgColor rgb="FFFFFF00"/>
        </patternFill>
      </fill>
      <alignment horizontal="general" vertical="bottom" textRotation="0" wrapText="1" indent="0" justifyLastLine="0" shrinkToFit="0" readingOrder="0"/>
      <protection locked="0" hidden="0"/>
    </dxf>
    <dxf>
      <fill>
        <patternFill>
          <fgColor indexed="64"/>
          <bgColor rgb="FFFFFF00"/>
        </patternFill>
      </fill>
      <alignment horizontal="general" vertical="bottom" textRotation="0" wrapText="1" indent="0" justifyLastLine="0" shrinkToFit="0" readingOrder="0"/>
      <protection locked="0" hidden="0"/>
    </dxf>
    <dxf>
      <fill>
        <patternFill>
          <fgColor indexed="64"/>
          <bgColor rgb="FFFFFF00"/>
        </patternFill>
      </fill>
      <alignment horizontal="general" vertical="bottom" textRotation="0" wrapText="1" indent="0" justifyLastLine="0" shrinkToFit="0" readingOrder="0"/>
      <protection locked="0" hidden="0"/>
    </dxf>
    <dxf>
      <fill>
        <patternFill>
          <fgColor indexed="64"/>
          <bgColor rgb="FFFFFF00"/>
        </patternFill>
      </fill>
      <alignment horizontal="general" vertical="bottom" textRotation="0" wrapText="1" indent="0" justifyLastLine="0" shrinkToFit="0" readingOrder="0"/>
      <protection locked="0" hidden="0"/>
    </dxf>
    <dxf>
      <fill>
        <patternFill>
          <fgColor indexed="64"/>
          <bgColor rgb="FFFFFF00"/>
        </patternFill>
      </fill>
      <alignment horizontal="general" vertical="bottom" textRotation="0" wrapText="1" indent="0" justifyLastLine="0" shrinkToFit="0" readingOrder="0"/>
      <protection locked="0" hidden="0"/>
    </dxf>
    <dxf>
      <fill>
        <patternFill>
          <fgColor indexed="64"/>
          <bgColor rgb="FFFFFF00"/>
        </patternFill>
      </fill>
      <alignment horizontal="general" vertical="bottom" textRotation="0" wrapText="1" indent="0" justifyLastLine="0" shrinkToFit="0" readingOrder="0"/>
      <protection locked="0" hidden="0"/>
    </dxf>
    <dxf>
      <fill>
        <patternFill>
          <fgColor indexed="64"/>
          <bgColor rgb="FFFFFF00"/>
        </patternFill>
      </fill>
      <alignment horizontal="general" vertical="bottom" textRotation="0" wrapText="1" indent="0" justifyLastLine="0" shrinkToFit="0" readingOrder="0"/>
      <protection locked="0" hidden="0"/>
    </dxf>
    <dxf>
      <numFmt numFmtId="1" formatCode="0"/>
      <fill>
        <patternFill>
          <fgColor indexed="64"/>
          <bgColor rgb="FFFFFF00"/>
        </patternFill>
      </fill>
      <alignment horizontal="general" vertical="bottom" textRotation="0" wrapText="1" indent="0" justifyLastLine="0" shrinkToFit="0" readingOrder="0"/>
      <protection locked="0" hidden="0"/>
    </dxf>
    <dxf>
      <fill>
        <patternFill>
          <fgColor indexed="64"/>
          <bgColor rgb="FFFFFF00"/>
        </patternFill>
      </fill>
      <alignment horizontal="general" vertical="bottom" textRotation="0" wrapText="1" indent="0" justifyLastLine="0" shrinkToFit="0" readingOrder="0"/>
      <protection locked="0" hidden="0"/>
    </dxf>
    <dxf>
      <fill>
        <patternFill>
          <fgColor indexed="64"/>
          <bgColor rgb="FFFFFF00"/>
        </patternFill>
      </fill>
      <alignment horizontal="general" vertical="bottom" textRotation="0" wrapText="1" indent="0" justifyLastLine="0" shrinkToFit="0" readingOrder="0"/>
      <protection locked="0" hidden="0"/>
    </dxf>
    <dxf>
      <fill>
        <patternFill>
          <fgColor indexed="64"/>
          <bgColor rgb="FFFFFF00"/>
        </patternFill>
      </fill>
      <alignment horizontal="general" vertical="bottom" textRotation="0" wrapText="1" indent="0" justifyLastLine="0" shrinkToFit="0" readingOrder="0"/>
      <protection locked="0" hidden="0"/>
    </dxf>
    <dxf>
      <fill>
        <patternFill>
          <fgColor indexed="64"/>
          <bgColor rgb="FFFFFF00"/>
        </patternFill>
      </fill>
      <alignment horizontal="general" vertical="bottom" textRotation="0" wrapText="1" indent="0" justifyLastLine="0" shrinkToFit="0" readingOrder="0"/>
      <protection locked="0" hidden="0"/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protection locked="0" hidden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17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5</xdr:row>
      <xdr:rowOff>0</xdr:rowOff>
    </xdr:from>
    <xdr:to>
      <xdr:col>6</xdr:col>
      <xdr:colOff>542341</xdr:colOff>
      <xdr:row>9</xdr:row>
      <xdr:rowOff>118110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0" y="952500"/>
          <a:ext cx="2066341" cy="88011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6_Label%20bas-carbone\03.%20Formulaires\4.%20D&#233;marches%20simplifi&#233;es\PJ_R&#233;novation\Liste_R&#233;novation(NomduProjet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nnées-listes"/>
    </sheetNames>
    <sheetDataSet>
      <sheetData sheetId="0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" displayName="Tableau2" ref="A3:Q540" totalsRowShown="0" headerRowDxfId="19" dataDxfId="17" headerRowBorderDxfId="18">
  <tableColumns count="17">
    <tableColumn id="15" xr3:uid="{00000000-0010-0000-0000-00000F000000}" name="Numéro de sous-projet" dataDxfId="16"/>
    <tableColumn id="1" xr3:uid="{00000000-0010-0000-0000-000001000000}" name="Nom du bâtiment" dataDxfId="15"/>
    <tableColumn id="7" xr3:uid="{00000000-0010-0000-0000-000007000000}" name="Type de bâtiment " dataDxfId="14"/>
    <tableColumn id="2" xr3:uid="{00000000-0010-0000-0000-000002000000}" name="Adresse" dataDxfId="13"/>
    <tableColumn id="3" xr3:uid="{00000000-0010-0000-0000-000003000000}" name="Nom de la commune" dataDxfId="12"/>
    <tableColumn id="4" xr3:uid="{00000000-0010-0000-0000-000004000000}" name="Code postal de la commune" dataDxfId="11"/>
    <tableColumn id="5" xr3:uid="{00000000-0010-0000-0000-000005000000}" name="Numéro de département" dataDxfId="10"/>
    <tableColumn id="6" xr3:uid="{00000000-0010-0000-0000-000006000000}" name="Nom de région" dataDxfId="9"/>
    <tableColumn id="10" xr3:uid="{00000000-0010-0000-0000-00000A000000}" name="NOM Prénom du propriétaire" dataDxfId="8"/>
    <tableColumn id="9" xr3:uid="{00000000-0010-0000-0000-000009000000}" name="Label BBCA Visé " dataDxfId="7"/>
    <tableColumn id="8" xr3:uid="{00000000-0010-0000-0000-000008000000}" name="Surface de plancher (SDP)" dataDxfId="6"/>
    <tableColumn id="17" xr3:uid="{00000000-0010-0000-0000-000011000000}" name="Surface de référence -Sréf (m²)" dataDxfId="5"/>
    <tableColumn id="16" xr3:uid="{00000000-0010-0000-0000-000010000000}" name="Date de lancement des travaux" dataDxfId="4"/>
    <tableColumn id="18" xr3:uid="{00000000-0010-0000-0000-000012000000}" name="Date de livraison du bâtiment (jj/mm/aaaa)" dataDxfId="3"/>
    <tableColumn id="13" xr3:uid="{00000000-0010-0000-0000-00000D000000}" name="StockC (kgCeq/m²Sréf)" dataDxfId="2"/>
    <tableColumn id="11" xr3:uid="{00000000-0010-0000-0000-00000B000000}" name="StockC (kgCeq)" dataDxfId="1">
      <calculatedColumnFormula>Tableau2[[#This Row],[StockC (kgCeq/m²Sréf)]]*Tableau2[[#This Row],[Surface de référence -Sréf (m²)]]</calculatedColumnFormula>
    </tableColumn>
    <tableColumn id="14" xr3:uid="{00000000-0010-0000-0000-00000E000000}" name="Commentaires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24"/>
  <sheetViews>
    <sheetView workbookViewId="0">
      <selection activeCell="D31" sqref="D31"/>
    </sheetView>
  </sheetViews>
  <sheetFormatPr baseColWidth="10" defaultRowHeight="15" x14ac:dyDescent="0.25"/>
  <sheetData>
    <row r="2" spans="2:14" x14ac:dyDescent="0.25">
      <c r="B2" t="s">
        <v>26</v>
      </c>
    </row>
    <row r="13" spans="2:14" x14ac:dyDescent="0.25">
      <c r="B13" s="96" t="s">
        <v>39</v>
      </c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</row>
    <row r="14" spans="2:14" x14ac:dyDescent="0.25"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</row>
    <row r="15" spans="2:14" x14ac:dyDescent="0.25"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</row>
    <row r="16" spans="2:14" x14ac:dyDescent="0.25"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</row>
    <row r="17" spans="2:14" x14ac:dyDescent="0.25"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</row>
    <row r="18" spans="2:14" x14ac:dyDescent="0.25"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</row>
    <row r="19" spans="2:14" x14ac:dyDescent="0.25"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</row>
    <row r="20" spans="2:14" x14ac:dyDescent="0.25"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</row>
    <row r="21" spans="2:14" x14ac:dyDescent="0.25"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</row>
    <row r="22" spans="2:14" x14ac:dyDescent="0.25"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</row>
    <row r="23" spans="2:14" x14ac:dyDescent="0.25"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</row>
    <row r="24" spans="2:14" x14ac:dyDescent="0.25"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</row>
  </sheetData>
  <sheetProtection algorithmName="SHA-512" hashValue="MiDQJuQHnEzxoWtgAnzBIb2O3jbAwChqDAqmBxjSvqiej3KIrJ8lkT8c9P/kxq8rQ8WsrYgZqFmptJA1jQI4yA==" saltValue="ybvu1sd7RlxeKRC19jvxyA==" spinCount="100000" sheet="1" objects="1" scenarios="1"/>
  <mergeCells count="1">
    <mergeCell ref="B13:N2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0.59999389629810485"/>
  </sheetPr>
  <dimension ref="A1:Q540"/>
  <sheetViews>
    <sheetView zoomScale="115" zoomScaleNormal="70" workbookViewId="0">
      <pane xSplit="1" ySplit="3" topLeftCell="L4" activePane="bottomRight" state="frozen"/>
      <selection pane="topRight" activeCell="B1" sqref="B1"/>
      <selection pane="bottomLeft" activeCell="A4" sqref="A4"/>
      <selection pane="bottomRight" activeCell="S9" sqref="S9"/>
    </sheetView>
  </sheetViews>
  <sheetFormatPr baseColWidth="10" defaultColWidth="11.42578125" defaultRowHeight="15" x14ac:dyDescent="0.25"/>
  <cols>
    <col min="1" max="1" width="13" style="38" customWidth="1"/>
    <col min="2" max="3" width="24" style="35" customWidth="1"/>
    <col min="4" max="4" width="32.7109375" style="35" customWidth="1"/>
    <col min="5" max="5" width="22.140625" style="35" customWidth="1"/>
    <col min="6" max="6" width="12.7109375" style="37" customWidth="1"/>
    <col min="7" max="7" width="14.85546875" style="35" customWidth="1"/>
    <col min="8" max="8" width="19.5703125" style="35" customWidth="1"/>
    <col min="9" max="9" width="32.42578125" style="35" customWidth="1"/>
    <col min="10" max="10" width="23.85546875" style="35" customWidth="1"/>
    <col min="11" max="11" width="41.85546875" style="35" bestFit="1" customWidth="1"/>
    <col min="12" max="12" width="23.85546875" style="35" customWidth="1"/>
    <col min="13" max="16" width="28" style="35" customWidth="1"/>
    <col min="17" max="17" width="33.7109375" style="36" customWidth="1"/>
    <col min="18" max="16384" width="11.42578125" style="35"/>
  </cols>
  <sheetData>
    <row r="1" spans="1:17" customFormat="1" ht="34.5" customHeight="1" x14ac:dyDescent="0.25">
      <c r="A1" s="38"/>
      <c r="B1" s="45" t="s">
        <v>36</v>
      </c>
      <c r="C1" s="45"/>
      <c r="D1" s="45"/>
      <c r="E1" s="44">
        <f>COUNTA(B:B)-2</f>
        <v>2</v>
      </c>
      <c r="F1" s="43"/>
      <c r="G1" s="45" t="s">
        <v>40</v>
      </c>
      <c r="H1" s="45"/>
      <c r="I1" s="44">
        <f>SUM(Tableau2[Surface de plancher (SDP)])</f>
        <v>6000</v>
      </c>
      <c r="K1" s="45" t="s">
        <v>46</v>
      </c>
      <c r="L1" s="44">
        <f>SUM(Tableau2[Surface de référence -Sréf (m²)])</f>
        <v>5666</v>
      </c>
      <c r="M1" s="35"/>
      <c r="N1" s="35"/>
      <c r="O1" s="45" t="s">
        <v>48</v>
      </c>
      <c r="P1" s="44">
        <f>SUM(Tableau2[StockC (kgCeq)])</f>
        <v>132316</v>
      </c>
      <c r="Q1" s="44"/>
    </row>
    <row r="2" spans="1:17" x14ac:dyDescent="0.25">
      <c r="Q2" s="35"/>
    </row>
    <row r="3" spans="1:17" s="40" customFormat="1" ht="105" customHeight="1" x14ac:dyDescent="0.25">
      <c r="A3" s="28" t="s">
        <v>35</v>
      </c>
      <c r="B3" s="41" t="s">
        <v>34</v>
      </c>
      <c r="C3" s="41" t="s">
        <v>59</v>
      </c>
      <c r="D3" s="41" t="s">
        <v>27</v>
      </c>
      <c r="E3" s="41" t="s">
        <v>33</v>
      </c>
      <c r="F3" s="42" t="s">
        <v>32</v>
      </c>
      <c r="G3" s="41" t="s">
        <v>31</v>
      </c>
      <c r="H3" s="41" t="s">
        <v>30</v>
      </c>
      <c r="I3" s="41" t="s">
        <v>29</v>
      </c>
      <c r="J3" s="28" t="s">
        <v>37</v>
      </c>
      <c r="K3" s="28" t="s">
        <v>47</v>
      </c>
      <c r="L3" s="28" t="s">
        <v>49</v>
      </c>
      <c r="M3" s="28" t="s">
        <v>1</v>
      </c>
      <c r="N3" s="28" t="s">
        <v>60</v>
      </c>
      <c r="O3" s="28" t="s">
        <v>45</v>
      </c>
      <c r="P3" s="28" t="s">
        <v>48</v>
      </c>
      <c r="Q3" s="28" t="s">
        <v>28</v>
      </c>
    </row>
    <row r="4" spans="1:17" ht="30" x14ac:dyDescent="0.25">
      <c r="A4" s="39">
        <v>1</v>
      </c>
      <c r="B4" s="49" t="s">
        <v>190</v>
      </c>
      <c r="C4" s="49" t="s">
        <v>192</v>
      </c>
      <c r="D4" s="49" t="s">
        <v>195</v>
      </c>
      <c r="E4" s="49" t="s">
        <v>193</v>
      </c>
      <c r="F4" s="50">
        <v>14000</v>
      </c>
      <c r="G4" s="49">
        <v>14</v>
      </c>
      <c r="H4" s="49" t="s">
        <v>92</v>
      </c>
      <c r="I4" s="49" t="s">
        <v>196</v>
      </c>
      <c r="J4" s="49" t="s">
        <v>189</v>
      </c>
      <c r="K4" s="49">
        <v>3151</v>
      </c>
      <c r="L4" s="49">
        <v>3000</v>
      </c>
      <c r="M4" s="83">
        <v>45917</v>
      </c>
      <c r="N4" s="83">
        <v>46388</v>
      </c>
      <c r="O4" s="49">
        <v>21</v>
      </c>
      <c r="P4" s="51">
        <f>Tableau2[[#This Row],[StockC (kgCeq/m²Sréf)]]*Tableau2[[#This Row],[Surface de référence -Sréf (m²)]]</f>
        <v>63000</v>
      </c>
      <c r="Q4" s="49" t="s">
        <v>235</v>
      </c>
    </row>
    <row r="5" spans="1:17" ht="30" x14ac:dyDescent="0.25">
      <c r="A5" s="39">
        <v>2</v>
      </c>
      <c r="B5" s="49" t="s">
        <v>191</v>
      </c>
      <c r="C5" s="49" t="s">
        <v>192</v>
      </c>
      <c r="D5" s="49" t="s">
        <v>195</v>
      </c>
      <c r="E5" s="49" t="s">
        <v>194</v>
      </c>
      <c r="F5" s="50">
        <v>14000</v>
      </c>
      <c r="G5" s="49">
        <v>14</v>
      </c>
      <c r="H5" s="49" t="s">
        <v>92</v>
      </c>
      <c r="I5" s="49" t="s">
        <v>196</v>
      </c>
      <c r="J5" s="49" t="s">
        <v>189</v>
      </c>
      <c r="K5" s="49">
        <v>2849</v>
      </c>
      <c r="L5" s="49">
        <v>2666</v>
      </c>
      <c r="M5" s="83">
        <v>45917</v>
      </c>
      <c r="N5" s="83">
        <v>46388</v>
      </c>
      <c r="O5" s="49">
        <v>26</v>
      </c>
      <c r="P5" s="51">
        <f>Tableau2[[#This Row],[StockC (kgCeq/m²Sréf)]]*Tableau2[[#This Row],[Surface de référence -Sréf (m²)]]</f>
        <v>69316</v>
      </c>
      <c r="Q5" s="49" t="s">
        <v>236</v>
      </c>
    </row>
    <row r="6" spans="1:17" x14ac:dyDescent="0.25">
      <c r="A6" s="39">
        <v>3</v>
      </c>
      <c r="B6" s="49"/>
      <c r="C6" s="49"/>
      <c r="D6" s="49"/>
      <c r="E6" s="49"/>
      <c r="F6" s="50"/>
      <c r="G6" s="49"/>
      <c r="H6" s="49"/>
      <c r="I6" s="49"/>
      <c r="J6" s="49"/>
      <c r="K6" s="49"/>
      <c r="L6" s="49"/>
      <c r="M6" s="49"/>
      <c r="N6" s="49"/>
      <c r="O6" s="49"/>
      <c r="P6" s="51">
        <f>Tableau2[[#This Row],[StockC (kgCeq/m²Sréf)]]*Tableau2[[#This Row],[Surface de référence -Sréf (m²)]]</f>
        <v>0</v>
      </c>
      <c r="Q6" s="49"/>
    </row>
    <row r="7" spans="1:17" x14ac:dyDescent="0.25">
      <c r="A7" s="39">
        <v>4</v>
      </c>
      <c r="B7" s="49"/>
      <c r="C7" s="49"/>
      <c r="D7" s="49"/>
      <c r="E7" s="49"/>
      <c r="F7" s="50"/>
      <c r="G7" s="49"/>
      <c r="H7" s="49"/>
      <c r="I7" s="49"/>
      <c r="J7" s="49"/>
      <c r="K7" s="49"/>
      <c r="L7" s="49"/>
      <c r="M7" s="49"/>
      <c r="N7" s="49"/>
      <c r="O7" s="49"/>
      <c r="P7" s="51">
        <f>Tableau2[[#This Row],[StockC (kgCeq/m²Sréf)]]*Tableau2[[#This Row],[Surface de référence -Sréf (m²)]]</f>
        <v>0</v>
      </c>
      <c r="Q7" s="49"/>
    </row>
    <row r="8" spans="1:17" x14ac:dyDescent="0.25">
      <c r="A8" s="39">
        <v>5</v>
      </c>
      <c r="B8" s="49"/>
      <c r="C8" s="49"/>
      <c r="D8" s="49"/>
      <c r="E8" s="49"/>
      <c r="F8" s="50"/>
      <c r="G8" s="49"/>
      <c r="H8" s="49"/>
      <c r="I8" s="49"/>
      <c r="J8" s="49"/>
      <c r="K8" s="49"/>
      <c r="L8" s="49"/>
      <c r="M8" s="49"/>
      <c r="N8" s="49"/>
      <c r="O8" s="49"/>
      <c r="P8" s="51">
        <f>Tableau2[[#This Row],[StockC (kgCeq/m²Sréf)]]*Tableau2[[#This Row],[Surface de référence -Sréf (m²)]]</f>
        <v>0</v>
      </c>
      <c r="Q8" s="49"/>
    </row>
    <row r="9" spans="1:17" x14ac:dyDescent="0.25">
      <c r="A9" s="39">
        <v>6</v>
      </c>
      <c r="B9" s="49"/>
      <c r="C9" s="49"/>
      <c r="D9" s="49"/>
      <c r="E9" s="49"/>
      <c r="F9" s="50"/>
      <c r="G9" s="49"/>
      <c r="H9" s="49"/>
      <c r="I9" s="49"/>
      <c r="J9" s="49"/>
      <c r="K9" s="49"/>
      <c r="L9" s="49"/>
      <c r="M9" s="49"/>
      <c r="N9" s="49"/>
      <c r="O9" s="49"/>
      <c r="P9" s="51">
        <f>Tableau2[[#This Row],[StockC (kgCeq/m²Sréf)]]*Tableau2[[#This Row],[Surface de référence -Sréf (m²)]]</f>
        <v>0</v>
      </c>
      <c r="Q9" s="49"/>
    </row>
    <row r="10" spans="1:17" x14ac:dyDescent="0.25">
      <c r="A10" s="39">
        <v>7</v>
      </c>
      <c r="B10" s="49"/>
      <c r="C10" s="49"/>
      <c r="D10" s="49"/>
      <c r="E10" s="49"/>
      <c r="F10" s="50"/>
      <c r="G10" s="49"/>
      <c r="H10" s="49"/>
      <c r="I10" s="49"/>
      <c r="J10" s="49"/>
      <c r="K10" s="49"/>
      <c r="L10" s="49"/>
      <c r="M10" s="49"/>
      <c r="N10" s="49"/>
      <c r="O10" s="49"/>
      <c r="P10" s="51">
        <f>Tableau2[[#This Row],[StockC (kgCeq/m²Sréf)]]*Tableau2[[#This Row],[Surface de référence -Sréf (m²)]]</f>
        <v>0</v>
      </c>
      <c r="Q10" s="49"/>
    </row>
    <row r="11" spans="1:17" x14ac:dyDescent="0.25">
      <c r="A11" s="39">
        <v>8</v>
      </c>
      <c r="B11" s="49"/>
      <c r="C11" s="49"/>
      <c r="D11" s="49"/>
      <c r="E11" s="49"/>
      <c r="F11" s="50"/>
      <c r="G11" s="49"/>
      <c r="H11" s="49"/>
      <c r="I11" s="49"/>
      <c r="J11" s="49"/>
      <c r="K11" s="49"/>
      <c r="L11" s="49"/>
      <c r="M11" s="49"/>
      <c r="N11" s="49"/>
      <c r="O11" s="49"/>
      <c r="P11" s="51">
        <f>Tableau2[[#This Row],[StockC (kgCeq/m²Sréf)]]*Tableau2[[#This Row],[Surface de référence -Sréf (m²)]]</f>
        <v>0</v>
      </c>
      <c r="Q11" s="49"/>
    </row>
    <row r="12" spans="1:17" x14ac:dyDescent="0.25">
      <c r="A12" s="39">
        <v>9</v>
      </c>
      <c r="B12" s="49"/>
      <c r="C12" s="49"/>
      <c r="D12" s="49"/>
      <c r="E12" s="49"/>
      <c r="F12" s="50"/>
      <c r="G12" s="49"/>
      <c r="H12" s="49"/>
      <c r="I12" s="49"/>
      <c r="J12" s="49"/>
      <c r="K12" s="49"/>
      <c r="L12" s="49"/>
      <c r="M12" s="49"/>
      <c r="N12" s="49"/>
      <c r="O12" s="49"/>
      <c r="P12" s="51">
        <f>Tableau2[[#This Row],[StockC (kgCeq/m²Sréf)]]*Tableau2[[#This Row],[Surface de référence -Sréf (m²)]]</f>
        <v>0</v>
      </c>
      <c r="Q12" s="49"/>
    </row>
    <row r="13" spans="1:17" x14ac:dyDescent="0.25">
      <c r="A13" s="39">
        <v>10</v>
      </c>
      <c r="B13" s="49"/>
      <c r="C13" s="49"/>
      <c r="D13" s="49"/>
      <c r="E13" s="49"/>
      <c r="F13" s="50"/>
      <c r="G13" s="49"/>
      <c r="H13" s="49"/>
      <c r="I13" s="49"/>
      <c r="J13" s="49"/>
      <c r="K13" s="49"/>
      <c r="L13" s="49"/>
      <c r="M13" s="49"/>
      <c r="N13" s="49"/>
      <c r="O13" s="49"/>
      <c r="P13" s="51">
        <f>Tableau2[[#This Row],[StockC (kgCeq/m²Sréf)]]*Tableau2[[#This Row],[Surface de référence -Sréf (m²)]]</f>
        <v>0</v>
      </c>
      <c r="Q13" s="49"/>
    </row>
    <row r="14" spans="1:17" x14ac:dyDescent="0.25">
      <c r="A14" s="39">
        <v>11</v>
      </c>
      <c r="B14" s="49"/>
      <c r="C14" s="49"/>
      <c r="D14" s="49"/>
      <c r="E14" s="49"/>
      <c r="F14" s="50"/>
      <c r="G14" s="49"/>
      <c r="H14" s="49"/>
      <c r="I14" s="49"/>
      <c r="J14" s="49"/>
      <c r="K14" s="49"/>
      <c r="L14" s="49"/>
      <c r="M14" s="49"/>
      <c r="N14" s="49"/>
      <c r="O14" s="49"/>
      <c r="P14" s="51">
        <f>Tableau2[[#This Row],[StockC (kgCeq/m²Sréf)]]*Tableau2[[#This Row],[Surface de référence -Sréf (m²)]]</f>
        <v>0</v>
      </c>
      <c r="Q14" s="49"/>
    </row>
    <row r="15" spans="1:17" x14ac:dyDescent="0.25">
      <c r="A15" s="39">
        <v>12</v>
      </c>
      <c r="B15" s="49"/>
      <c r="C15" s="49"/>
      <c r="D15" s="49"/>
      <c r="E15" s="49"/>
      <c r="F15" s="50"/>
      <c r="G15" s="49"/>
      <c r="H15" s="49"/>
      <c r="I15" s="49"/>
      <c r="J15" s="49"/>
      <c r="K15" s="49"/>
      <c r="L15" s="49"/>
      <c r="M15" s="49"/>
      <c r="N15" s="49"/>
      <c r="O15" s="49"/>
      <c r="P15" s="51">
        <f>Tableau2[[#This Row],[StockC (kgCeq/m²Sréf)]]*Tableau2[[#This Row],[Surface de référence -Sréf (m²)]]</f>
        <v>0</v>
      </c>
      <c r="Q15" s="49"/>
    </row>
    <row r="16" spans="1:17" x14ac:dyDescent="0.25">
      <c r="A16" s="39">
        <v>13</v>
      </c>
      <c r="B16" s="49"/>
      <c r="C16" s="49"/>
      <c r="D16" s="49"/>
      <c r="E16" s="49"/>
      <c r="F16" s="50"/>
      <c r="G16" s="49"/>
      <c r="H16" s="49"/>
      <c r="I16" s="49"/>
      <c r="J16" s="49"/>
      <c r="K16" s="49"/>
      <c r="L16" s="49"/>
      <c r="M16" s="49"/>
      <c r="N16" s="49"/>
      <c r="O16" s="49"/>
      <c r="P16" s="51">
        <f>Tableau2[[#This Row],[StockC (kgCeq/m²Sréf)]]*Tableau2[[#This Row],[Surface de référence -Sréf (m²)]]</f>
        <v>0</v>
      </c>
      <c r="Q16" s="49"/>
    </row>
    <row r="17" spans="1:17" x14ac:dyDescent="0.25">
      <c r="A17" s="39">
        <v>14</v>
      </c>
      <c r="B17" s="49"/>
      <c r="C17" s="49"/>
      <c r="D17" s="49"/>
      <c r="E17" s="49"/>
      <c r="F17" s="50"/>
      <c r="G17" s="49"/>
      <c r="H17" s="49"/>
      <c r="I17" s="49"/>
      <c r="J17" s="49"/>
      <c r="K17" s="49"/>
      <c r="L17" s="49"/>
      <c r="M17" s="49"/>
      <c r="N17" s="49"/>
      <c r="O17" s="49"/>
      <c r="P17" s="51">
        <f>Tableau2[[#This Row],[StockC (kgCeq/m²Sréf)]]*Tableau2[[#This Row],[Surface de référence -Sréf (m²)]]</f>
        <v>0</v>
      </c>
      <c r="Q17" s="49"/>
    </row>
    <row r="18" spans="1:17" x14ac:dyDescent="0.25">
      <c r="A18" s="39">
        <v>15</v>
      </c>
      <c r="B18" s="49"/>
      <c r="C18" s="49"/>
      <c r="D18" s="49"/>
      <c r="E18" s="49"/>
      <c r="F18" s="50"/>
      <c r="G18" s="49"/>
      <c r="H18" s="49"/>
      <c r="I18" s="49"/>
      <c r="J18" s="49"/>
      <c r="K18" s="49"/>
      <c r="L18" s="49"/>
      <c r="M18" s="49"/>
      <c r="N18" s="49"/>
      <c r="O18" s="49"/>
      <c r="P18" s="51">
        <f>Tableau2[[#This Row],[StockC (kgCeq/m²Sréf)]]*Tableau2[[#This Row],[Surface de référence -Sréf (m²)]]</f>
        <v>0</v>
      </c>
      <c r="Q18" s="49"/>
    </row>
    <row r="19" spans="1:17" x14ac:dyDescent="0.25">
      <c r="A19" s="39">
        <v>16</v>
      </c>
      <c r="B19" s="49"/>
      <c r="C19" s="49"/>
      <c r="D19" s="49"/>
      <c r="E19" s="49"/>
      <c r="F19" s="50"/>
      <c r="G19" s="49"/>
      <c r="H19" s="49"/>
      <c r="I19" s="49"/>
      <c r="J19" s="49"/>
      <c r="K19" s="49"/>
      <c r="L19" s="49"/>
      <c r="M19" s="49"/>
      <c r="N19" s="49"/>
      <c r="O19" s="49"/>
      <c r="P19" s="51">
        <f>Tableau2[[#This Row],[StockC (kgCeq/m²Sréf)]]*Tableau2[[#This Row],[Surface de référence -Sréf (m²)]]</f>
        <v>0</v>
      </c>
      <c r="Q19" s="49"/>
    </row>
    <row r="20" spans="1:17" x14ac:dyDescent="0.25">
      <c r="A20" s="39">
        <v>17</v>
      </c>
      <c r="B20" s="49"/>
      <c r="C20" s="49"/>
      <c r="D20" s="49"/>
      <c r="E20" s="49"/>
      <c r="F20" s="50"/>
      <c r="G20" s="49"/>
      <c r="H20" s="49"/>
      <c r="I20" s="49"/>
      <c r="J20" s="49"/>
      <c r="K20" s="49"/>
      <c r="L20" s="49"/>
      <c r="M20" s="49"/>
      <c r="N20" s="49"/>
      <c r="O20" s="49"/>
      <c r="P20" s="51">
        <f>Tableau2[[#This Row],[StockC (kgCeq/m²Sréf)]]*Tableau2[[#This Row],[Surface de référence -Sréf (m²)]]</f>
        <v>0</v>
      </c>
      <c r="Q20" s="49"/>
    </row>
    <row r="21" spans="1:17" x14ac:dyDescent="0.25">
      <c r="A21" s="39">
        <v>18</v>
      </c>
      <c r="B21" s="49"/>
      <c r="C21" s="49"/>
      <c r="D21" s="49"/>
      <c r="E21" s="49"/>
      <c r="F21" s="50"/>
      <c r="G21" s="49"/>
      <c r="H21" s="49"/>
      <c r="I21" s="49"/>
      <c r="J21" s="49"/>
      <c r="K21" s="49"/>
      <c r="L21" s="49"/>
      <c r="M21" s="49"/>
      <c r="N21" s="49"/>
      <c r="O21" s="49"/>
      <c r="P21" s="51">
        <f>Tableau2[[#This Row],[StockC (kgCeq/m²Sréf)]]*Tableau2[[#This Row],[Surface de référence -Sréf (m²)]]</f>
        <v>0</v>
      </c>
      <c r="Q21" s="49"/>
    </row>
    <row r="22" spans="1:17" x14ac:dyDescent="0.25">
      <c r="A22" s="39">
        <v>19</v>
      </c>
      <c r="B22" s="49"/>
      <c r="C22" s="49"/>
      <c r="D22" s="49"/>
      <c r="E22" s="49"/>
      <c r="F22" s="50"/>
      <c r="G22" s="49"/>
      <c r="H22" s="49"/>
      <c r="I22" s="49"/>
      <c r="J22" s="49"/>
      <c r="K22" s="49"/>
      <c r="L22" s="49"/>
      <c r="M22" s="49"/>
      <c r="N22" s="49"/>
      <c r="O22" s="49"/>
      <c r="P22" s="51">
        <f>Tableau2[[#This Row],[StockC (kgCeq/m²Sréf)]]*Tableau2[[#This Row],[Surface de référence -Sréf (m²)]]</f>
        <v>0</v>
      </c>
      <c r="Q22" s="49"/>
    </row>
    <row r="23" spans="1:17" x14ac:dyDescent="0.25">
      <c r="A23" s="39">
        <v>20</v>
      </c>
      <c r="B23" s="49"/>
      <c r="C23" s="49"/>
      <c r="D23" s="49"/>
      <c r="E23" s="49"/>
      <c r="F23" s="50"/>
      <c r="G23" s="49"/>
      <c r="H23" s="49"/>
      <c r="I23" s="49"/>
      <c r="J23" s="49"/>
      <c r="K23" s="49"/>
      <c r="L23" s="49"/>
      <c r="M23" s="49"/>
      <c r="N23" s="49"/>
      <c r="O23" s="49"/>
      <c r="P23" s="51">
        <f>Tableau2[[#This Row],[StockC (kgCeq/m²Sréf)]]*Tableau2[[#This Row],[Surface de référence -Sréf (m²)]]</f>
        <v>0</v>
      </c>
      <c r="Q23" s="49"/>
    </row>
    <row r="24" spans="1:17" x14ac:dyDescent="0.25">
      <c r="A24" s="39">
        <v>21</v>
      </c>
      <c r="B24" s="49"/>
      <c r="C24" s="49"/>
      <c r="D24" s="49"/>
      <c r="E24" s="49"/>
      <c r="F24" s="50"/>
      <c r="G24" s="49"/>
      <c r="H24" s="49"/>
      <c r="I24" s="49"/>
      <c r="J24" s="49"/>
      <c r="K24" s="49"/>
      <c r="L24" s="49"/>
      <c r="M24" s="49"/>
      <c r="N24" s="49"/>
      <c r="O24" s="49"/>
      <c r="P24" s="51">
        <f>Tableau2[[#This Row],[StockC (kgCeq/m²Sréf)]]*Tableau2[[#This Row],[Surface de référence -Sréf (m²)]]</f>
        <v>0</v>
      </c>
      <c r="Q24" s="49"/>
    </row>
    <row r="25" spans="1:17" x14ac:dyDescent="0.25">
      <c r="A25" s="39">
        <v>22</v>
      </c>
      <c r="B25" s="49"/>
      <c r="C25" s="49"/>
      <c r="D25" s="49"/>
      <c r="E25" s="49"/>
      <c r="F25" s="50"/>
      <c r="G25" s="49"/>
      <c r="H25" s="49"/>
      <c r="I25" s="49"/>
      <c r="J25" s="49"/>
      <c r="K25" s="49"/>
      <c r="L25" s="49"/>
      <c r="M25" s="49"/>
      <c r="N25" s="49"/>
      <c r="O25" s="49"/>
      <c r="P25" s="51">
        <f>Tableau2[[#This Row],[StockC (kgCeq/m²Sréf)]]*Tableau2[[#This Row],[Surface de référence -Sréf (m²)]]</f>
        <v>0</v>
      </c>
      <c r="Q25" s="49"/>
    </row>
    <row r="26" spans="1:17" x14ac:dyDescent="0.25">
      <c r="A26" s="39">
        <v>23</v>
      </c>
      <c r="B26" s="49"/>
      <c r="C26" s="49"/>
      <c r="D26" s="49"/>
      <c r="E26" s="49"/>
      <c r="F26" s="50"/>
      <c r="G26" s="49"/>
      <c r="H26" s="49"/>
      <c r="I26" s="49"/>
      <c r="J26" s="49"/>
      <c r="K26" s="49"/>
      <c r="L26" s="49"/>
      <c r="M26" s="49"/>
      <c r="N26" s="49"/>
      <c r="O26" s="49"/>
      <c r="P26" s="51">
        <f>Tableau2[[#This Row],[StockC (kgCeq/m²Sréf)]]*Tableau2[[#This Row],[Surface de référence -Sréf (m²)]]</f>
        <v>0</v>
      </c>
      <c r="Q26" s="49"/>
    </row>
    <row r="27" spans="1:17" x14ac:dyDescent="0.25">
      <c r="A27" s="39">
        <v>24</v>
      </c>
      <c r="B27" s="49"/>
      <c r="C27" s="49"/>
      <c r="D27" s="49"/>
      <c r="E27" s="49"/>
      <c r="F27" s="50"/>
      <c r="G27" s="49"/>
      <c r="H27" s="49"/>
      <c r="I27" s="49"/>
      <c r="J27" s="49"/>
      <c r="K27" s="49"/>
      <c r="L27" s="49"/>
      <c r="M27" s="49"/>
      <c r="N27" s="49"/>
      <c r="O27" s="49"/>
      <c r="P27" s="51">
        <f>Tableau2[[#This Row],[StockC (kgCeq/m²Sréf)]]*Tableau2[[#This Row],[Surface de référence -Sréf (m²)]]</f>
        <v>0</v>
      </c>
      <c r="Q27" s="49"/>
    </row>
    <row r="28" spans="1:17" x14ac:dyDescent="0.25">
      <c r="A28" s="39">
        <v>25</v>
      </c>
      <c r="B28" s="49"/>
      <c r="C28" s="49"/>
      <c r="D28" s="49"/>
      <c r="E28" s="49"/>
      <c r="F28" s="50"/>
      <c r="G28" s="49"/>
      <c r="H28" s="49"/>
      <c r="I28" s="49"/>
      <c r="J28" s="49"/>
      <c r="K28" s="49"/>
      <c r="L28" s="49"/>
      <c r="M28" s="49"/>
      <c r="N28" s="49"/>
      <c r="O28" s="49"/>
      <c r="P28" s="51">
        <f>Tableau2[[#This Row],[StockC (kgCeq/m²Sréf)]]*Tableau2[[#This Row],[Surface de référence -Sréf (m²)]]</f>
        <v>0</v>
      </c>
      <c r="Q28" s="49"/>
    </row>
    <row r="29" spans="1:17" x14ac:dyDescent="0.25">
      <c r="A29" s="39">
        <v>26</v>
      </c>
      <c r="B29" s="49"/>
      <c r="C29" s="49"/>
      <c r="D29" s="49"/>
      <c r="E29" s="49"/>
      <c r="F29" s="50"/>
      <c r="G29" s="49"/>
      <c r="H29" s="49"/>
      <c r="I29" s="49"/>
      <c r="J29" s="49"/>
      <c r="K29" s="49"/>
      <c r="L29" s="49"/>
      <c r="M29" s="49"/>
      <c r="N29" s="49"/>
      <c r="O29" s="49"/>
      <c r="P29" s="51">
        <f>Tableau2[[#This Row],[StockC (kgCeq/m²Sréf)]]*Tableau2[[#This Row],[Surface de référence -Sréf (m²)]]</f>
        <v>0</v>
      </c>
      <c r="Q29" s="49"/>
    </row>
    <row r="30" spans="1:17" x14ac:dyDescent="0.25">
      <c r="A30" s="39">
        <v>27</v>
      </c>
      <c r="B30" s="49"/>
      <c r="C30" s="49"/>
      <c r="D30" s="49"/>
      <c r="E30" s="49"/>
      <c r="F30" s="50"/>
      <c r="G30" s="49"/>
      <c r="H30" s="49"/>
      <c r="I30" s="49"/>
      <c r="J30" s="49"/>
      <c r="K30" s="49"/>
      <c r="L30" s="49"/>
      <c r="M30" s="49"/>
      <c r="N30" s="49"/>
      <c r="O30" s="49"/>
      <c r="P30" s="51">
        <f>Tableau2[[#This Row],[StockC (kgCeq/m²Sréf)]]*Tableau2[[#This Row],[Surface de référence -Sréf (m²)]]</f>
        <v>0</v>
      </c>
      <c r="Q30" s="49"/>
    </row>
    <row r="31" spans="1:17" x14ac:dyDescent="0.25">
      <c r="A31" s="39">
        <v>28</v>
      </c>
      <c r="B31" s="49"/>
      <c r="C31" s="49"/>
      <c r="D31" s="49"/>
      <c r="E31" s="49"/>
      <c r="F31" s="50"/>
      <c r="G31" s="49"/>
      <c r="H31" s="49"/>
      <c r="I31" s="49"/>
      <c r="J31" s="49"/>
      <c r="K31" s="49"/>
      <c r="L31" s="49"/>
      <c r="M31" s="49"/>
      <c r="N31" s="49"/>
      <c r="O31" s="49"/>
      <c r="P31" s="51">
        <f>Tableau2[[#This Row],[StockC (kgCeq/m²Sréf)]]*Tableau2[[#This Row],[Surface de référence -Sréf (m²)]]</f>
        <v>0</v>
      </c>
      <c r="Q31" s="49"/>
    </row>
    <row r="32" spans="1:17" x14ac:dyDescent="0.25">
      <c r="A32" s="39">
        <v>29</v>
      </c>
      <c r="B32" s="49"/>
      <c r="C32" s="49"/>
      <c r="D32" s="49"/>
      <c r="E32" s="49"/>
      <c r="F32" s="50"/>
      <c r="G32" s="49"/>
      <c r="H32" s="49"/>
      <c r="I32" s="49"/>
      <c r="J32" s="49"/>
      <c r="K32" s="49"/>
      <c r="L32" s="49"/>
      <c r="M32" s="49"/>
      <c r="N32" s="49"/>
      <c r="O32" s="49"/>
      <c r="P32" s="51">
        <f>Tableau2[[#This Row],[StockC (kgCeq/m²Sréf)]]*Tableau2[[#This Row],[Surface de référence -Sréf (m²)]]</f>
        <v>0</v>
      </c>
      <c r="Q32" s="49"/>
    </row>
    <row r="33" spans="1:17" x14ac:dyDescent="0.25">
      <c r="A33" s="39">
        <v>30</v>
      </c>
      <c r="B33" s="49"/>
      <c r="C33" s="49"/>
      <c r="D33" s="49"/>
      <c r="E33" s="49"/>
      <c r="F33" s="50"/>
      <c r="G33" s="49"/>
      <c r="H33" s="49"/>
      <c r="I33" s="49"/>
      <c r="J33" s="49"/>
      <c r="K33" s="49"/>
      <c r="L33" s="49"/>
      <c r="M33" s="49"/>
      <c r="N33" s="49"/>
      <c r="O33" s="49"/>
      <c r="P33" s="51">
        <f>Tableau2[[#This Row],[StockC (kgCeq/m²Sréf)]]*Tableau2[[#This Row],[Surface de référence -Sréf (m²)]]</f>
        <v>0</v>
      </c>
      <c r="Q33" s="49"/>
    </row>
    <row r="34" spans="1:17" x14ac:dyDescent="0.25">
      <c r="A34" s="39">
        <v>31</v>
      </c>
      <c r="B34" s="49"/>
      <c r="C34" s="49"/>
      <c r="D34" s="49"/>
      <c r="E34" s="49"/>
      <c r="F34" s="50"/>
      <c r="G34" s="49"/>
      <c r="H34" s="49"/>
      <c r="I34" s="49"/>
      <c r="J34" s="49"/>
      <c r="K34" s="49"/>
      <c r="L34" s="49"/>
      <c r="M34" s="49"/>
      <c r="N34" s="49"/>
      <c r="O34" s="49"/>
      <c r="P34" s="51">
        <f>Tableau2[[#This Row],[StockC (kgCeq/m²Sréf)]]*Tableau2[[#This Row],[Surface de référence -Sréf (m²)]]</f>
        <v>0</v>
      </c>
      <c r="Q34" s="49"/>
    </row>
    <row r="35" spans="1:17" x14ac:dyDescent="0.25">
      <c r="A35" s="39">
        <v>32</v>
      </c>
      <c r="B35" s="49"/>
      <c r="C35" s="49"/>
      <c r="D35" s="49"/>
      <c r="E35" s="49"/>
      <c r="F35" s="50"/>
      <c r="G35" s="49"/>
      <c r="H35" s="49"/>
      <c r="I35" s="49"/>
      <c r="J35" s="49"/>
      <c r="K35" s="49"/>
      <c r="L35" s="49"/>
      <c r="M35" s="49"/>
      <c r="N35" s="49"/>
      <c r="O35" s="49"/>
      <c r="P35" s="51">
        <f>Tableau2[[#This Row],[StockC (kgCeq/m²Sréf)]]*Tableau2[[#This Row],[Surface de référence -Sréf (m²)]]</f>
        <v>0</v>
      </c>
      <c r="Q35" s="49"/>
    </row>
    <row r="36" spans="1:17" x14ac:dyDescent="0.25">
      <c r="A36" s="39">
        <v>33</v>
      </c>
      <c r="B36" s="49"/>
      <c r="C36" s="49"/>
      <c r="D36" s="49"/>
      <c r="E36" s="49"/>
      <c r="F36" s="50"/>
      <c r="G36" s="49"/>
      <c r="H36" s="49"/>
      <c r="I36" s="49"/>
      <c r="J36" s="49"/>
      <c r="K36" s="49"/>
      <c r="L36" s="49"/>
      <c r="M36" s="49"/>
      <c r="N36" s="49"/>
      <c r="O36" s="49"/>
      <c r="P36" s="51">
        <f>Tableau2[[#This Row],[StockC (kgCeq/m²Sréf)]]*Tableau2[[#This Row],[Surface de référence -Sréf (m²)]]</f>
        <v>0</v>
      </c>
      <c r="Q36" s="49"/>
    </row>
    <row r="37" spans="1:17" x14ac:dyDescent="0.25">
      <c r="A37" s="39">
        <v>34</v>
      </c>
      <c r="B37" s="49"/>
      <c r="C37" s="49"/>
      <c r="D37" s="49"/>
      <c r="E37" s="49"/>
      <c r="F37" s="50"/>
      <c r="G37" s="49"/>
      <c r="H37" s="49"/>
      <c r="I37" s="49"/>
      <c r="J37" s="49"/>
      <c r="K37" s="49"/>
      <c r="L37" s="49"/>
      <c r="M37" s="49"/>
      <c r="N37" s="49"/>
      <c r="O37" s="49"/>
      <c r="P37" s="51">
        <f>Tableau2[[#This Row],[StockC (kgCeq/m²Sréf)]]*Tableau2[[#This Row],[Surface de référence -Sréf (m²)]]</f>
        <v>0</v>
      </c>
      <c r="Q37" s="49"/>
    </row>
    <row r="38" spans="1:17" x14ac:dyDescent="0.25">
      <c r="A38" s="39">
        <v>35</v>
      </c>
      <c r="B38" s="49"/>
      <c r="C38" s="49"/>
      <c r="D38" s="49"/>
      <c r="E38" s="49"/>
      <c r="F38" s="50"/>
      <c r="G38" s="49"/>
      <c r="H38" s="49"/>
      <c r="I38" s="49"/>
      <c r="J38" s="49"/>
      <c r="K38" s="49"/>
      <c r="L38" s="49"/>
      <c r="M38" s="49"/>
      <c r="N38" s="49"/>
      <c r="O38" s="49"/>
      <c r="P38" s="51">
        <f>Tableau2[[#This Row],[StockC (kgCeq/m²Sréf)]]*Tableau2[[#This Row],[Surface de référence -Sréf (m²)]]</f>
        <v>0</v>
      </c>
      <c r="Q38" s="49"/>
    </row>
    <row r="39" spans="1:17" x14ac:dyDescent="0.25">
      <c r="A39" s="39">
        <v>36</v>
      </c>
      <c r="B39" s="49"/>
      <c r="C39" s="49"/>
      <c r="D39" s="49"/>
      <c r="E39" s="49"/>
      <c r="F39" s="50"/>
      <c r="G39" s="49"/>
      <c r="H39" s="49"/>
      <c r="I39" s="49"/>
      <c r="J39" s="49"/>
      <c r="K39" s="49"/>
      <c r="L39" s="49"/>
      <c r="M39" s="49"/>
      <c r="N39" s="49"/>
      <c r="O39" s="49"/>
      <c r="P39" s="51">
        <f>Tableau2[[#This Row],[StockC (kgCeq/m²Sréf)]]*Tableau2[[#This Row],[Surface de référence -Sréf (m²)]]</f>
        <v>0</v>
      </c>
      <c r="Q39" s="49"/>
    </row>
    <row r="40" spans="1:17" x14ac:dyDescent="0.25">
      <c r="A40" s="39">
        <v>37</v>
      </c>
      <c r="B40" s="49"/>
      <c r="C40" s="49"/>
      <c r="D40" s="49"/>
      <c r="E40" s="49"/>
      <c r="F40" s="50"/>
      <c r="G40" s="49"/>
      <c r="H40" s="49"/>
      <c r="I40" s="49"/>
      <c r="J40" s="49"/>
      <c r="K40" s="49"/>
      <c r="L40" s="49"/>
      <c r="M40" s="49"/>
      <c r="N40" s="49"/>
      <c r="O40" s="49"/>
      <c r="P40" s="51">
        <f>Tableau2[[#This Row],[StockC (kgCeq/m²Sréf)]]*Tableau2[[#This Row],[Surface de référence -Sréf (m²)]]</f>
        <v>0</v>
      </c>
      <c r="Q40" s="49"/>
    </row>
    <row r="41" spans="1:17" x14ac:dyDescent="0.25">
      <c r="A41" s="39">
        <v>38</v>
      </c>
      <c r="B41" s="49"/>
      <c r="C41" s="49"/>
      <c r="D41" s="49"/>
      <c r="E41" s="49"/>
      <c r="F41" s="50"/>
      <c r="G41" s="49"/>
      <c r="H41" s="49"/>
      <c r="I41" s="49"/>
      <c r="J41" s="49"/>
      <c r="K41" s="49"/>
      <c r="L41" s="49"/>
      <c r="M41" s="49"/>
      <c r="N41" s="49"/>
      <c r="O41" s="49"/>
      <c r="P41" s="51">
        <f>Tableau2[[#This Row],[StockC (kgCeq/m²Sréf)]]*Tableau2[[#This Row],[Surface de référence -Sréf (m²)]]</f>
        <v>0</v>
      </c>
      <c r="Q41" s="49"/>
    </row>
    <row r="42" spans="1:17" x14ac:dyDescent="0.25">
      <c r="A42" s="39">
        <v>39</v>
      </c>
      <c r="B42" s="49"/>
      <c r="C42" s="49"/>
      <c r="D42" s="49"/>
      <c r="E42" s="49"/>
      <c r="F42" s="50"/>
      <c r="G42" s="49"/>
      <c r="H42" s="49"/>
      <c r="I42" s="49"/>
      <c r="J42" s="49"/>
      <c r="K42" s="49"/>
      <c r="L42" s="49"/>
      <c r="M42" s="49"/>
      <c r="N42" s="49"/>
      <c r="O42" s="49"/>
      <c r="P42" s="51">
        <f>Tableau2[[#This Row],[StockC (kgCeq/m²Sréf)]]*Tableau2[[#This Row],[Surface de référence -Sréf (m²)]]</f>
        <v>0</v>
      </c>
      <c r="Q42" s="49"/>
    </row>
    <row r="43" spans="1:17" x14ac:dyDescent="0.25">
      <c r="A43" s="39">
        <v>40</v>
      </c>
      <c r="B43" s="49"/>
      <c r="C43" s="49"/>
      <c r="D43" s="49"/>
      <c r="E43" s="49"/>
      <c r="F43" s="50"/>
      <c r="G43" s="49"/>
      <c r="H43" s="49"/>
      <c r="I43" s="49"/>
      <c r="J43" s="49"/>
      <c r="K43" s="49"/>
      <c r="L43" s="49"/>
      <c r="M43" s="49"/>
      <c r="N43" s="49"/>
      <c r="O43" s="49"/>
      <c r="P43" s="51">
        <f>Tableau2[[#This Row],[StockC (kgCeq/m²Sréf)]]*Tableau2[[#This Row],[Surface de référence -Sréf (m²)]]</f>
        <v>0</v>
      </c>
      <c r="Q43" s="49"/>
    </row>
    <row r="44" spans="1:17" x14ac:dyDescent="0.25">
      <c r="A44" s="39">
        <v>41</v>
      </c>
      <c r="B44" s="49"/>
      <c r="C44" s="49"/>
      <c r="D44" s="49"/>
      <c r="E44" s="49"/>
      <c r="F44" s="50"/>
      <c r="G44" s="49"/>
      <c r="H44" s="49"/>
      <c r="I44" s="49"/>
      <c r="J44" s="49"/>
      <c r="K44" s="49"/>
      <c r="L44" s="49"/>
      <c r="M44" s="49"/>
      <c r="N44" s="49"/>
      <c r="O44" s="49"/>
      <c r="P44" s="51">
        <f>Tableau2[[#This Row],[StockC (kgCeq/m²Sréf)]]*Tableau2[[#This Row],[Surface de référence -Sréf (m²)]]</f>
        <v>0</v>
      </c>
      <c r="Q44" s="49"/>
    </row>
    <row r="45" spans="1:17" x14ac:dyDescent="0.25">
      <c r="A45" s="39">
        <v>42</v>
      </c>
      <c r="B45" s="49"/>
      <c r="C45" s="49"/>
      <c r="D45" s="49"/>
      <c r="E45" s="49"/>
      <c r="F45" s="50"/>
      <c r="G45" s="49"/>
      <c r="H45" s="49"/>
      <c r="I45" s="49"/>
      <c r="J45" s="49"/>
      <c r="K45" s="49"/>
      <c r="L45" s="49"/>
      <c r="M45" s="49"/>
      <c r="N45" s="49"/>
      <c r="O45" s="49"/>
      <c r="P45" s="51">
        <f>Tableau2[[#This Row],[StockC (kgCeq/m²Sréf)]]*Tableau2[[#This Row],[Surface de référence -Sréf (m²)]]</f>
        <v>0</v>
      </c>
      <c r="Q45" s="49"/>
    </row>
    <row r="46" spans="1:17" x14ac:dyDescent="0.25">
      <c r="A46" s="39">
        <v>43</v>
      </c>
      <c r="B46" s="49"/>
      <c r="C46" s="49"/>
      <c r="D46" s="49"/>
      <c r="E46" s="49"/>
      <c r="F46" s="50"/>
      <c r="G46" s="49"/>
      <c r="H46" s="49"/>
      <c r="I46" s="49"/>
      <c r="J46" s="49"/>
      <c r="K46" s="49"/>
      <c r="L46" s="49"/>
      <c r="M46" s="49"/>
      <c r="N46" s="49"/>
      <c r="O46" s="49"/>
      <c r="P46" s="51">
        <f>Tableau2[[#This Row],[StockC (kgCeq/m²Sréf)]]*Tableau2[[#This Row],[Surface de référence -Sréf (m²)]]</f>
        <v>0</v>
      </c>
      <c r="Q46" s="49"/>
    </row>
    <row r="47" spans="1:17" x14ac:dyDescent="0.25">
      <c r="A47" s="39">
        <v>44</v>
      </c>
      <c r="B47" s="49"/>
      <c r="C47" s="49"/>
      <c r="D47" s="49"/>
      <c r="E47" s="49"/>
      <c r="F47" s="50"/>
      <c r="G47" s="49"/>
      <c r="H47" s="49"/>
      <c r="I47" s="49"/>
      <c r="J47" s="49"/>
      <c r="K47" s="49"/>
      <c r="L47" s="49"/>
      <c r="M47" s="49"/>
      <c r="N47" s="49"/>
      <c r="O47" s="49"/>
      <c r="P47" s="51">
        <f>Tableau2[[#This Row],[StockC (kgCeq/m²Sréf)]]*Tableau2[[#This Row],[Surface de référence -Sréf (m²)]]</f>
        <v>0</v>
      </c>
      <c r="Q47" s="49"/>
    </row>
    <row r="48" spans="1:17" x14ac:dyDescent="0.25">
      <c r="A48" s="39">
        <v>45</v>
      </c>
      <c r="B48" s="49"/>
      <c r="C48" s="49"/>
      <c r="D48" s="49"/>
      <c r="E48" s="49"/>
      <c r="F48" s="50"/>
      <c r="G48" s="49"/>
      <c r="H48" s="49"/>
      <c r="I48" s="49"/>
      <c r="J48" s="49"/>
      <c r="K48" s="49"/>
      <c r="L48" s="49"/>
      <c r="M48" s="49"/>
      <c r="N48" s="49"/>
      <c r="O48" s="49"/>
      <c r="P48" s="51">
        <f>Tableau2[[#This Row],[StockC (kgCeq/m²Sréf)]]*Tableau2[[#This Row],[Surface de référence -Sréf (m²)]]</f>
        <v>0</v>
      </c>
      <c r="Q48" s="49"/>
    </row>
    <row r="49" spans="1:17" x14ac:dyDescent="0.25">
      <c r="A49" s="39">
        <v>46</v>
      </c>
      <c r="B49" s="49"/>
      <c r="C49" s="49"/>
      <c r="D49" s="49"/>
      <c r="E49" s="49"/>
      <c r="F49" s="50"/>
      <c r="G49" s="49"/>
      <c r="H49" s="49"/>
      <c r="I49" s="49"/>
      <c r="J49" s="49"/>
      <c r="K49" s="49"/>
      <c r="L49" s="49"/>
      <c r="M49" s="49"/>
      <c r="N49" s="49"/>
      <c r="O49" s="49"/>
      <c r="P49" s="51">
        <f>Tableau2[[#This Row],[StockC (kgCeq/m²Sréf)]]*Tableau2[[#This Row],[Surface de référence -Sréf (m²)]]</f>
        <v>0</v>
      </c>
      <c r="Q49" s="49"/>
    </row>
    <row r="50" spans="1:17" x14ac:dyDescent="0.25">
      <c r="A50" s="39">
        <v>47</v>
      </c>
      <c r="B50" s="49"/>
      <c r="C50" s="49"/>
      <c r="D50" s="49"/>
      <c r="E50" s="49"/>
      <c r="F50" s="50"/>
      <c r="G50" s="49"/>
      <c r="H50" s="49"/>
      <c r="I50" s="49"/>
      <c r="J50" s="49"/>
      <c r="K50" s="49"/>
      <c r="L50" s="49"/>
      <c r="M50" s="49"/>
      <c r="N50" s="49"/>
      <c r="O50" s="49"/>
      <c r="P50" s="51">
        <f>Tableau2[[#This Row],[StockC (kgCeq/m²Sréf)]]*Tableau2[[#This Row],[Surface de référence -Sréf (m²)]]</f>
        <v>0</v>
      </c>
      <c r="Q50" s="49"/>
    </row>
    <row r="51" spans="1:17" x14ac:dyDescent="0.25">
      <c r="A51" s="39">
        <v>48</v>
      </c>
      <c r="B51" s="49"/>
      <c r="C51" s="49"/>
      <c r="D51" s="49"/>
      <c r="E51" s="49"/>
      <c r="F51" s="50"/>
      <c r="G51" s="49"/>
      <c r="H51" s="49"/>
      <c r="I51" s="49"/>
      <c r="J51" s="49"/>
      <c r="K51" s="49"/>
      <c r="L51" s="49"/>
      <c r="M51" s="49"/>
      <c r="N51" s="49"/>
      <c r="O51" s="49"/>
      <c r="P51" s="51">
        <f>Tableau2[[#This Row],[StockC (kgCeq/m²Sréf)]]*Tableau2[[#This Row],[Surface de référence -Sréf (m²)]]</f>
        <v>0</v>
      </c>
      <c r="Q51" s="49"/>
    </row>
    <row r="52" spans="1:17" x14ac:dyDescent="0.25">
      <c r="A52" s="39">
        <v>49</v>
      </c>
      <c r="B52" s="49"/>
      <c r="C52" s="49"/>
      <c r="D52" s="49"/>
      <c r="E52" s="49"/>
      <c r="F52" s="50"/>
      <c r="G52" s="49"/>
      <c r="H52" s="49"/>
      <c r="I52" s="49"/>
      <c r="J52" s="49"/>
      <c r="K52" s="49"/>
      <c r="L52" s="49"/>
      <c r="M52" s="49"/>
      <c r="N52" s="49"/>
      <c r="O52" s="49"/>
      <c r="P52" s="51">
        <f>Tableau2[[#This Row],[StockC (kgCeq/m²Sréf)]]*Tableau2[[#This Row],[Surface de référence -Sréf (m²)]]</f>
        <v>0</v>
      </c>
      <c r="Q52" s="49"/>
    </row>
    <row r="53" spans="1:17" x14ac:dyDescent="0.25">
      <c r="A53" s="39">
        <v>50</v>
      </c>
      <c r="B53" s="49"/>
      <c r="C53" s="49"/>
      <c r="D53" s="49"/>
      <c r="E53" s="49"/>
      <c r="F53" s="50"/>
      <c r="G53" s="49"/>
      <c r="H53" s="49"/>
      <c r="I53" s="49"/>
      <c r="J53" s="49"/>
      <c r="K53" s="49"/>
      <c r="L53" s="49"/>
      <c r="M53" s="49"/>
      <c r="N53" s="49"/>
      <c r="O53" s="49"/>
      <c r="P53" s="51">
        <f>Tableau2[[#This Row],[StockC (kgCeq/m²Sréf)]]*Tableau2[[#This Row],[Surface de référence -Sréf (m²)]]</f>
        <v>0</v>
      </c>
      <c r="Q53" s="49"/>
    </row>
    <row r="54" spans="1:17" x14ac:dyDescent="0.25">
      <c r="A54" s="39">
        <v>51</v>
      </c>
      <c r="B54" s="49"/>
      <c r="C54" s="49"/>
      <c r="D54" s="49"/>
      <c r="E54" s="49"/>
      <c r="F54" s="50"/>
      <c r="G54" s="49"/>
      <c r="H54" s="49"/>
      <c r="I54" s="49"/>
      <c r="J54" s="49"/>
      <c r="K54" s="49"/>
      <c r="L54" s="49"/>
      <c r="M54" s="49"/>
      <c r="N54" s="49"/>
      <c r="O54" s="49"/>
      <c r="P54" s="51">
        <f>Tableau2[[#This Row],[StockC (kgCeq/m²Sréf)]]*Tableau2[[#This Row],[Surface de référence -Sréf (m²)]]</f>
        <v>0</v>
      </c>
      <c r="Q54" s="49"/>
    </row>
    <row r="55" spans="1:17" x14ac:dyDescent="0.25">
      <c r="A55" s="39">
        <v>52</v>
      </c>
      <c r="B55" s="49"/>
      <c r="C55" s="49"/>
      <c r="D55" s="49"/>
      <c r="E55" s="49"/>
      <c r="F55" s="50"/>
      <c r="G55" s="49"/>
      <c r="H55" s="49"/>
      <c r="I55" s="49"/>
      <c r="J55" s="49"/>
      <c r="K55" s="49"/>
      <c r="L55" s="49"/>
      <c r="M55" s="49"/>
      <c r="N55" s="49"/>
      <c r="O55" s="49"/>
      <c r="P55" s="51">
        <f>Tableau2[[#This Row],[StockC (kgCeq/m²Sréf)]]*Tableau2[[#This Row],[Surface de référence -Sréf (m²)]]</f>
        <v>0</v>
      </c>
      <c r="Q55" s="49"/>
    </row>
    <row r="56" spans="1:17" x14ac:dyDescent="0.25">
      <c r="A56" s="39">
        <v>53</v>
      </c>
      <c r="B56" s="49"/>
      <c r="C56" s="49"/>
      <c r="D56" s="49"/>
      <c r="E56" s="49"/>
      <c r="F56" s="50"/>
      <c r="G56" s="49"/>
      <c r="H56" s="49"/>
      <c r="I56" s="49"/>
      <c r="J56" s="49"/>
      <c r="K56" s="49"/>
      <c r="L56" s="49"/>
      <c r="M56" s="49"/>
      <c r="N56" s="49"/>
      <c r="O56" s="49"/>
      <c r="P56" s="51">
        <f>Tableau2[[#This Row],[StockC (kgCeq/m²Sréf)]]*Tableau2[[#This Row],[Surface de référence -Sréf (m²)]]</f>
        <v>0</v>
      </c>
      <c r="Q56" s="49"/>
    </row>
    <row r="57" spans="1:17" x14ac:dyDescent="0.25">
      <c r="A57" s="39">
        <v>54</v>
      </c>
      <c r="B57" s="49"/>
      <c r="C57" s="49"/>
      <c r="D57" s="49"/>
      <c r="E57" s="49"/>
      <c r="F57" s="50"/>
      <c r="G57" s="49"/>
      <c r="H57" s="49"/>
      <c r="I57" s="49"/>
      <c r="J57" s="49"/>
      <c r="K57" s="49"/>
      <c r="L57" s="49"/>
      <c r="M57" s="49"/>
      <c r="N57" s="49"/>
      <c r="O57" s="49"/>
      <c r="P57" s="51">
        <f>Tableau2[[#This Row],[StockC (kgCeq/m²Sréf)]]*Tableau2[[#This Row],[Surface de référence -Sréf (m²)]]</f>
        <v>0</v>
      </c>
      <c r="Q57" s="49"/>
    </row>
    <row r="58" spans="1:17" x14ac:dyDescent="0.25">
      <c r="A58" s="39">
        <v>55</v>
      </c>
      <c r="B58" s="49"/>
      <c r="C58" s="49"/>
      <c r="D58" s="49"/>
      <c r="E58" s="49"/>
      <c r="F58" s="50"/>
      <c r="G58" s="49"/>
      <c r="H58" s="49"/>
      <c r="I58" s="49"/>
      <c r="J58" s="49"/>
      <c r="K58" s="49"/>
      <c r="L58" s="49"/>
      <c r="M58" s="49"/>
      <c r="N58" s="49"/>
      <c r="O58" s="49"/>
      <c r="P58" s="51">
        <f>Tableau2[[#This Row],[StockC (kgCeq/m²Sréf)]]*Tableau2[[#This Row],[Surface de référence -Sréf (m²)]]</f>
        <v>0</v>
      </c>
      <c r="Q58" s="49"/>
    </row>
    <row r="59" spans="1:17" x14ac:dyDescent="0.25">
      <c r="A59" s="39">
        <v>56</v>
      </c>
      <c r="B59" s="49"/>
      <c r="C59" s="49"/>
      <c r="D59" s="49"/>
      <c r="E59" s="49"/>
      <c r="F59" s="50"/>
      <c r="G59" s="49"/>
      <c r="H59" s="49"/>
      <c r="I59" s="49"/>
      <c r="J59" s="49"/>
      <c r="K59" s="49"/>
      <c r="L59" s="49"/>
      <c r="M59" s="49"/>
      <c r="N59" s="49"/>
      <c r="O59" s="49"/>
      <c r="P59" s="51">
        <f>Tableau2[[#This Row],[StockC (kgCeq/m²Sréf)]]*Tableau2[[#This Row],[Surface de référence -Sréf (m²)]]</f>
        <v>0</v>
      </c>
      <c r="Q59" s="49"/>
    </row>
    <row r="60" spans="1:17" x14ac:dyDescent="0.25">
      <c r="A60" s="39">
        <v>57</v>
      </c>
      <c r="B60" s="49"/>
      <c r="C60" s="49"/>
      <c r="D60" s="49"/>
      <c r="E60" s="49"/>
      <c r="F60" s="50"/>
      <c r="G60" s="49"/>
      <c r="H60" s="49"/>
      <c r="I60" s="49"/>
      <c r="J60" s="49"/>
      <c r="K60" s="49"/>
      <c r="L60" s="49"/>
      <c r="M60" s="49"/>
      <c r="N60" s="49"/>
      <c r="O60" s="49"/>
      <c r="P60" s="51">
        <f>Tableau2[[#This Row],[StockC (kgCeq/m²Sréf)]]*Tableau2[[#This Row],[Surface de référence -Sréf (m²)]]</f>
        <v>0</v>
      </c>
      <c r="Q60" s="49"/>
    </row>
    <row r="61" spans="1:17" x14ac:dyDescent="0.25">
      <c r="A61" s="39">
        <v>58</v>
      </c>
      <c r="B61" s="49"/>
      <c r="C61" s="49"/>
      <c r="D61" s="49"/>
      <c r="E61" s="49"/>
      <c r="F61" s="50"/>
      <c r="G61" s="49"/>
      <c r="H61" s="49"/>
      <c r="I61" s="49"/>
      <c r="J61" s="49"/>
      <c r="K61" s="49"/>
      <c r="L61" s="49"/>
      <c r="M61" s="49"/>
      <c r="N61" s="49"/>
      <c r="O61" s="49"/>
      <c r="P61" s="51">
        <f>Tableau2[[#This Row],[StockC (kgCeq/m²Sréf)]]*Tableau2[[#This Row],[Surface de référence -Sréf (m²)]]</f>
        <v>0</v>
      </c>
      <c r="Q61" s="49"/>
    </row>
    <row r="62" spans="1:17" x14ac:dyDescent="0.25">
      <c r="A62" s="39">
        <v>59</v>
      </c>
      <c r="B62" s="49"/>
      <c r="C62" s="49"/>
      <c r="D62" s="49"/>
      <c r="E62" s="49"/>
      <c r="F62" s="50"/>
      <c r="G62" s="49"/>
      <c r="H62" s="49"/>
      <c r="I62" s="49"/>
      <c r="J62" s="49"/>
      <c r="K62" s="49"/>
      <c r="L62" s="49"/>
      <c r="M62" s="49"/>
      <c r="N62" s="49"/>
      <c r="O62" s="49"/>
      <c r="P62" s="51">
        <f>Tableau2[[#This Row],[StockC (kgCeq/m²Sréf)]]*Tableau2[[#This Row],[Surface de référence -Sréf (m²)]]</f>
        <v>0</v>
      </c>
      <c r="Q62" s="49"/>
    </row>
    <row r="63" spans="1:17" x14ac:dyDescent="0.25">
      <c r="A63" s="39">
        <v>60</v>
      </c>
      <c r="B63" s="49"/>
      <c r="C63" s="49"/>
      <c r="D63" s="49"/>
      <c r="E63" s="49"/>
      <c r="F63" s="50"/>
      <c r="G63" s="49"/>
      <c r="H63" s="49"/>
      <c r="I63" s="49"/>
      <c r="J63" s="49"/>
      <c r="K63" s="49"/>
      <c r="L63" s="49"/>
      <c r="M63" s="49"/>
      <c r="N63" s="49"/>
      <c r="O63" s="49"/>
      <c r="P63" s="51">
        <f>Tableau2[[#This Row],[StockC (kgCeq/m²Sréf)]]*Tableau2[[#This Row],[Surface de référence -Sréf (m²)]]</f>
        <v>0</v>
      </c>
      <c r="Q63" s="49"/>
    </row>
    <row r="64" spans="1:17" x14ac:dyDescent="0.25">
      <c r="A64" s="39">
        <v>61</v>
      </c>
      <c r="B64" s="49"/>
      <c r="C64" s="49"/>
      <c r="D64" s="49"/>
      <c r="E64" s="49"/>
      <c r="F64" s="50"/>
      <c r="G64" s="49"/>
      <c r="H64" s="49"/>
      <c r="I64" s="49"/>
      <c r="J64" s="49"/>
      <c r="K64" s="49"/>
      <c r="L64" s="49"/>
      <c r="M64" s="49"/>
      <c r="N64" s="49"/>
      <c r="O64" s="49"/>
      <c r="P64" s="51">
        <f>Tableau2[[#This Row],[StockC (kgCeq/m²Sréf)]]*Tableau2[[#This Row],[Surface de référence -Sréf (m²)]]</f>
        <v>0</v>
      </c>
      <c r="Q64" s="49"/>
    </row>
    <row r="65" spans="1:17" x14ac:dyDescent="0.25">
      <c r="A65" s="39">
        <v>62</v>
      </c>
      <c r="B65" s="49"/>
      <c r="C65" s="49"/>
      <c r="D65" s="49"/>
      <c r="E65" s="49"/>
      <c r="F65" s="50"/>
      <c r="G65" s="49"/>
      <c r="H65" s="49"/>
      <c r="I65" s="49"/>
      <c r="J65" s="49"/>
      <c r="K65" s="49"/>
      <c r="L65" s="49"/>
      <c r="M65" s="49"/>
      <c r="N65" s="49"/>
      <c r="O65" s="49"/>
      <c r="P65" s="51">
        <f>Tableau2[[#This Row],[StockC (kgCeq/m²Sréf)]]*Tableau2[[#This Row],[Surface de référence -Sréf (m²)]]</f>
        <v>0</v>
      </c>
      <c r="Q65" s="49"/>
    </row>
    <row r="66" spans="1:17" x14ac:dyDescent="0.25">
      <c r="A66" s="39">
        <v>63</v>
      </c>
      <c r="B66" s="49"/>
      <c r="C66" s="49"/>
      <c r="D66" s="49"/>
      <c r="E66" s="49"/>
      <c r="F66" s="50"/>
      <c r="G66" s="49"/>
      <c r="H66" s="49"/>
      <c r="I66" s="49"/>
      <c r="J66" s="49"/>
      <c r="K66" s="49"/>
      <c r="L66" s="49"/>
      <c r="M66" s="49"/>
      <c r="N66" s="49"/>
      <c r="O66" s="49"/>
      <c r="P66" s="51">
        <f>Tableau2[[#This Row],[StockC (kgCeq/m²Sréf)]]*Tableau2[[#This Row],[Surface de référence -Sréf (m²)]]</f>
        <v>0</v>
      </c>
      <c r="Q66" s="49"/>
    </row>
    <row r="67" spans="1:17" x14ac:dyDescent="0.25">
      <c r="A67" s="39">
        <v>64</v>
      </c>
      <c r="B67" s="49"/>
      <c r="C67" s="49"/>
      <c r="D67" s="49"/>
      <c r="E67" s="49"/>
      <c r="F67" s="50"/>
      <c r="G67" s="49"/>
      <c r="H67" s="49"/>
      <c r="I67" s="49"/>
      <c r="J67" s="49"/>
      <c r="K67" s="49"/>
      <c r="L67" s="49"/>
      <c r="M67" s="49"/>
      <c r="N67" s="49"/>
      <c r="O67" s="49"/>
      <c r="P67" s="51">
        <f>Tableau2[[#This Row],[StockC (kgCeq/m²Sréf)]]*Tableau2[[#This Row],[Surface de référence -Sréf (m²)]]</f>
        <v>0</v>
      </c>
      <c r="Q67" s="49"/>
    </row>
    <row r="68" spans="1:17" x14ac:dyDescent="0.25">
      <c r="A68" s="39">
        <v>65</v>
      </c>
      <c r="B68" s="49"/>
      <c r="C68" s="49"/>
      <c r="D68" s="49"/>
      <c r="E68" s="49"/>
      <c r="F68" s="50"/>
      <c r="G68" s="49"/>
      <c r="H68" s="49"/>
      <c r="I68" s="49"/>
      <c r="J68" s="49"/>
      <c r="K68" s="49"/>
      <c r="L68" s="49"/>
      <c r="M68" s="49"/>
      <c r="N68" s="49"/>
      <c r="O68" s="49"/>
      <c r="P68" s="51">
        <f>Tableau2[[#This Row],[StockC (kgCeq/m²Sréf)]]*Tableau2[[#This Row],[Surface de référence -Sréf (m²)]]</f>
        <v>0</v>
      </c>
      <c r="Q68" s="49"/>
    </row>
    <row r="69" spans="1:17" x14ac:dyDescent="0.25">
      <c r="A69" s="39">
        <v>66</v>
      </c>
      <c r="B69" s="49"/>
      <c r="C69" s="49"/>
      <c r="D69" s="49"/>
      <c r="E69" s="49"/>
      <c r="F69" s="50"/>
      <c r="G69" s="49"/>
      <c r="H69" s="49"/>
      <c r="I69" s="49"/>
      <c r="J69" s="49"/>
      <c r="K69" s="49"/>
      <c r="L69" s="49"/>
      <c r="M69" s="49"/>
      <c r="N69" s="49"/>
      <c r="O69" s="49"/>
      <c r="P69" s="51">
        <f>Tableau2[[#This Row],[StockC (kgCeq/m²Sréf)]]*Tableau2[[#This Row],[Surface de référence -Sréf (m²)]]</f>
        <v>0</v>
      </c>
      <c r="Q69" s="49"/>
    </row>
    <row r="70" spans="1:17" x14ac:dyDescent="0.25">
      <c r="A70" s="39">
        <v>67</v>
      </c>
      <c r="B70" s="49"/>
      <c r="C70" s="49"/>
      <c r="D70" s="49"/>
      <c r="E70" s="49"/>
      <c r="F70" s="50"/>
      <c r="G70" s="49"/>
      <c r="H70" s="49"/>
      <c r="I70" s="49"/>
      <c r="J70" s="49"/>
      <c r="K70" s="49"/>
      <c r="L70" s="49"/>
      <c r="M70" s="49"/>
      <c r="N70" s="49"/>
      <c r="O70" s="49"/>
      <c r="P70" s="51">
        <f>Tableau2[[#This Row],[StockC (kgCeq/m²Sréf)]]*Tableau2[[#This Row],[Surface de référence -Sréf (m²)]]</f>
        <v>0</v>
      </c>
      <c r="Q70" s="49"/>
    </row>
    <row r="71" spans="1:17" x14ac:dyDescent="0.25">
      <c r="A71" s="39">
        <v>68</v>
      </c>
      <c r="B71" s="49"/>
      <c r="C71" s="49"/>
      <c r="D71" s="49"/>
      <c r="E71" s="49"/>
      <c r="F71" s="50"/>
      <c r="G71" s="49"/>
      <c r="H71" s="49"/>
      <c r="I71" s="49"/>
      <c r="J71" s="49"/>
      <c r="K71" s="49"/>
      <c r="L71" s="49"/>
      <c r="M71" s="49"/>
      <c r="N71" s="49"/>
      <c r="O71" s="49"/>
      <c r="P71" s="51">
        <f>Tableau2[[#This Row],[StockC (kgCeq/m²Sréf)]]*Tableau2[[#This Row],[Surface de référence -Sréf (m²)]]</f>
        <v>0</v>
      </c>
      <c r="Q71" s="49"/>
    </row>
    <row r="72" spans="1:17" x14ac:dyDescent="0.25">
      <c r="A72" s="39">
        <v>69</v>
      </c>
      <c r="B72" s="49"/>
      <c r="C72" s="49"/>
      <c r="D72" s="49"/>
      <c r="E72" s="49"/>
      <c r="F72" s="50"/>
      <c r="G72" s="49"/>
      <c r="H72" s="49"/>
      <c r="I72" s="49"/>
      <c r="J72" s="49"/>
      <c r="K72" s="49"/>
      <c r="L72" s="49"/>
      <c r="M72" s="49"/>
      <c r="N72" s="49"/>
      <c r="O72" s="49"/>
      <c r="P72" s="51">
        <f>Tableau2[[#This Row],[StockC (kgCeq/m²Sréf)]]*Tableau2[[#This Row],[Surface de référence -Sréf (m²)]]</f>
        <v>0</v>
      </c>
      <c r="Q72" s="49"/>
    </row>
    <row r="73" spans="1:17" x14ac:dyDescent="0.25">
      <c r="A73" s="39">
        <v>70</v>
      </c>
      <c r="B73" s="49"/>
      <c r="C73" s="49"/>
      <c r="D73" s="49"/>
      <c r="E73" s="49"/>
      <c r="F73" s="50"/>
      <c r="G73" s="49"/>
      <c r="H73" s="49"/>
      <c r="I73" s="49"/>
      <c r="J73" s="49"/>
      <c r="K73" s="49"/>
      <c r="L73" s="49"/>
      <c r="M73" s="49"/>
      <c r="N73" s="49"/>
      <c r="O73" s="49"/>
      <c r="P73" s="51">
        <f>Tableau2[[#This Row],[StockC (kgCeq/m²Sréf)]]*Tableau2[[#This Row],[Surface de référence -Sréf (m²)]]</f>
        <v>0</v>
      </c>
      <c r="Q73" s="49"/>
    </row>
    <row r="74" spans="1:17" x14ac:dyDescent="0.25">
      <c r="A74" s="39">
        <v>71</v>
      </c>
      <c r="B74" s="49"/>
      <c r="C74" s="49"/>
      <c r="D74" s="49"/>
      <c r="E74" s="49"/>
      <c r="F74" s="50"/>
      <c r="G74" s="49"/>
      <c r="H74" s="49"/>
      <c r="I74" s="49"/>
      <c r="J74" s="49"/>
      <c r="K74" s="49"/>
      <c r="L74" s="49"/>
      <c r="M74" s="49"/>
      <c r="N74" s="49"/>
      <c r="O74" s="49"/>
      <c r="P74" s="51">
        <f>Tableau2[[#This Row],[StockC (kgCeq/m²Sréf)]]*Tableau2[[#This Row],[Surface de référence -Sréf (m²)]]</f>
        <v>0</v>
      </c>
      <c r="Q74" s="49"/>
    </row>
    <row r="75" spans="1:17" x14ac:dyDescent="0.25">
      <c r="A75" s="39">
        <v>72</v>
      </c>
      <c r="B75" s="49"/>
      <c r="C75" s="49"/>
      <c r="D75" s="49"/>
      <c r="E75" s="49"/>
      <c r="F75" s="50"/>
      <c r="G75" s="49"/>
      <c r="H75" s="49"/>
      <c r="I75" s="49"/>
      <c r="J75" s="49"/>
      <c r="K75" s="49"/>
      <c r="L75" s="49"/>
      <c r="M75" s="49"/>
      <c r="N75" s="49"/>
      <c r="O75" s="49"/>
      <c r="P75" s="51">
        <f>Tableau2[[#This Row],[StockC (kgCeq/m²Sréf)]]*Tableau2[[#This Row],[Surface de référence -Sréf (m²)]]</f>
        <v>0</v>
      </c>
      <c r="Q75" s="49"/>
    </row>
    <row r="76" spans="1:17" x14ac:dyDescent="0.25">
      <c r="A76" s="39">
        <v>73</v>
      </c>
      <c r="B76" s="49"/>
      <c r="C76" s="49"/>
      <c r="D76" s="49"/>
      <c r="E76" s="49"/>
      <c r="F76" s="50"/>
      <c r="G76" s="49"/>
      <c r="H76" s="49"/>
      <c r="I76" s="49"/>
      <c r="J76" s="49"/>
      <c r="K76" s="49"/>
      <c r="L76" s="49"/>
      <c r="M76" s="49"/>
      <c r="N76" s="49"/>
      <c r="O76" s="49"/>
      <c r="P76" s="51">
        <f>Tableau2[[#This Row],[StockC (kgCeq/m²Sréf)]]*Tableau2[[#This Row],[Surface de référence -Sréf (m²)]]</f>
        <v>0</v>
      </c>
      <c r="Q76" s="49"/>
    </row>
    <row r="77" spans="1:17" x14ac:dyDescent="0.25">
      <c r="A77" s="39">
        <v>74</v>
      </c>
      <c r="B77" s="49"/>
      <c r="C77" s="49"/>
      <c r="D77" s="49"/>
      <c r="E77" s="49"/>
      <c r="F77" s="50"/>
      <c r="G77" s="49"/>
      <c r="H77" s="49"/>
      <c r="I77" s="49"/>
      <c r="J77" s="49"/>
      <c r="K77" s="49"/>
      <c r="L77" s="49"/>
      <c r="M77" s="49"/>
      <c r="N77" s="49"/>
      <c r="O77" s="49"/>
      <c r="P77" s="51">
        <f>Tableau2[[#This Row],[StockC (kgCeq/m²Sréf)]]*Tableau2[[#This Row],[Surface de référence -Sréf (m²)]]</f>
        <v>0</v>
      </c>
      <c r="Q77" s="49"/>
    </row>
    <row r="78" spans="1:17" x14ac:dyDescent="0.25">
      <c r="A78" s="39">
        <v>75</v>
      </c>
      <c r="B78" s="49"/>
      <c r="C78" s="49"/>
      <c r="D78" s="49"/>
      <c r="E78" s="49"/>
      <c r="F78" s="50"/>
      <c r="G78" s="49"/>
      <c r="H78" s="49"/>
      <c r="I78" s="49"/>
      <c r="J78" s="49"/>
      <c r="K78" s="49"/>
      <c r="L78" s="49"/>
      <c r="M78" s="49"/>
      <c r="N78" s="49"/>
      <c r="O78" s="49"/>
      <c r="P78" s="51">
        <f>Tableau2[[#This Row],[StockC (kgCeq/m²Sréf)]]*Tableau2[[#This Row],[Surface de référence -Sréf (m²)]]</f>
        <v>0</v>
      </c>
      <c r="Q78" s="49"/>
    </row>
    <row r="79" spans="1:17" x14ac:dyDescent="0.25">
      <c r="A79" s="39">
        <v>76</v>
      </c>
      <c r="B79" s="49"/>
      <c r="C79" s="49"/>
      <c r="D79" s="49"/>
      <c r="E79" s="49"/>
      <c r="F79" s="50"/>
      <c r="G79" s="49"/>
      <c r="H79" s="49"/>
      <c r="I79" s="49"/>
      <c r="J79" s="49"/>
      <c r="K79" s="49"/>
      <c r="L79" s="49"/>
      <c r="M79" s="49"/>
      <c r="N79" s="49"/>
      <c r="O79" s="49"/>
      <c r="P79" s="51">
        <f>Tableau2[[#This Row],[StockC (kgCeq/m²Sréf)]]*Tableau2[[#This Row],[Surface de référence -Sréf (m²)]]</f>
        <v>0</v>
      </c>
      <c r="Q79" s="49"/>
    </row>
    <row r="80" spans="1:17" x14ac:dyDescent="0.25">
      <c r="A80" s="39">
        <v>77</v>
      </c>
      <c r="B80" s="49"/>
      <c r="C80" s="49"/>
      <c r="D80" s="49"/>
      <c r="E80" s="49"/>
      <c r="F80" s="50"/>
      <c r="G80" s="49"/>
      <c r="H80" s="49"/>
      <c r="I80" s="49"/>
      <c r="J80" s="49"/>
      <c r="K80" s="49"/>
      <c r="L80" s="49"/>
      <c r="M80" s="49"/>
      <c r="N80" s="49"/>
      <c r="O80" s="49"/>
      <c r="P80" s="51">
        <f>Tableau2[[#This Row],[StockC (kgCeq/m²Sréf)]]*Tableau2[[#This Row],[Surface de référence -Sréf (m²)]]</f>
        <v>0</v>
      </c>
      <c r="Q80" s="49"/>
    </row>
    <row r="81" spans="1:17" x14ac:dyDescent="0.25">
      <c r="A81" s="39">
        <v>78</v>
      </c>
      <c r="B81" s="49"/>
      <c r="C81" s="49"/>
      <c r="D81" s="49"/>
      <c r="E81" s="49"/>
      <c r="F81" s="50"/>
      <c r="G81" s="49"/>
      <c r="H81" s="49"/>
      <c r="I81" s="49"/>
      <c r="J81" s="49"/>
      <c r="K81" s="49"/>
      <c r="L81" s="49"/>
      <c r="M81" s="49"/>
      <c r="N81" s="49"/>
      <c r="O81" s="49"/>
      <c r="P81" s="51">
        <f>Tableau2[[#This Row],[StockC (kgCeq/m²Sréf)]]*Tableau2[[#This Row],[Surface de référence -Sréf (m²)]]</f>
        <v>0</v>
      </c>
      <c r="Q81" s="49"/>
    </row>
    <row r="82" spans="1:17" x14ac:dyDescent="0.25">
      <c r="A82" s="39">
        <v>79</v>
      </c>
      <c r="B82" s="49"/>
      <c r="C82" s="49"/>
      <c r="D82" s="49"/>
      <c r="E82" s="49"/>
      <c r="F82" s="50"/>
      <c r="G82" s="49"/>
      <c r="H82" s="49"/>
      <c r="I82" s="49"/>
      <c r="J82" s="49"/>
      <c r="K82" s="49"/>
      <c r="L82" s="49"/>
      <c r="M82" s="49"/>
      <c r="N82" s="49"/>
      <c r="O82" s="49"/>
      <c r="P82" s="51">
        <f>Tableau2[[#This Row],[StockC (kgCeq/m²Sréf)]]*Tableau2[[#This Row],[Surface de référence -Sréf (m²)]]</f>
        <v>0</v>
      </c>
      <c r="Q82" s="49"/>
    </row>
    <row r="83" spans="1:17" x14ac:dyDescent="0.25">
      <c r="A83" s="39">
        <v>80</v>
      </c>
      <c r="B83" s="49"/>
      <c r="C83" s="49"/>
      <c r="D83" s="49"/>
      <c r="E83" s="49"/>
      <c r="F83" s="50"/>
      <c r="G83" s="49"/>
      <c r="H83" s="49"/>
      <c r="I83" s="49"/>
      <c r="J83" s="49"/>
      <c r="K83" s="49"/>
      <c r="L83" s="49"/>
      <c r="M83" s="49"/>
      <c r="N83" s="49"/>
      <c r="O83" s="49"/>
      <c r="P83" s="51">
        <f>Tableau2[[#This Row],[StockC (kgCeq/m²Sréf)]]*Tableau2[[#This Row],[Surface de référence -Sréf (m²)]]</f>
        <v>0</v>
      </c>
      <c r="Q83" s="49"/>
    </row>
    <row r="84" spans="1:17" x14ac:dyDescent="0.25">
      <c r="A84" s="39">
        <v>81</v>
      </c>
      <c r="B84" s="49"/>
      <c r="C84" s="49"/>
      <c r="D84" s="49"/>
      <c r="E84" s="49"/>
      <c r="F84" s="50"/>
      <c r="G84" s="49"/>
      <c r="H84" s="49"/>
      <c r="I84" s="49"/>
      <c r="J84" s="49"/>
      <c r="K84" s="49"/>
      <c r="L84" s="49"/>
      <c r="M84" s="49"/>
      <c r="N84" s="49"/>
      <c r="O84" s="49"/>
      <c r="P84" s="51">
        <f>Tableau2[[#This Row],[StockC (kgCeq/m²Sréf)]]*Tableau2[[#This Row],[Surface de référence -Sréf (m²)]]</f>
        <v>0</v>
      </c>
      <c r="Q84" s="49"/>
    </row>
    <row r="85" spans="1:17" x14ac:dyDescent="0.25">
      <c r="A85" s="39">
        <v>82</v>
      </c>
      <c r="B85" s="49"/>
      <c r="C85" s="49"/>
      <c r="D85" s="49"/>
      <c r="E85" s="49"/>
      <c r="F85" s="50"/>
      <c r="G85" s="49"/>
      <c r="H85" s="49"/>
      <c r="I85" s="49"/>
      <c r="J85" s="49"/>
      <c r="K85" s="49"/>
      <c r="L85" s="49"/>
      <c r="M85" s="49"/>
      <c r="N85" s="49"/>
      <c r="O85" s="49"/>
      <c r="P85" s="51">
        <f>Tableau2[[#This Row],[StockC (kgCeq/m²Sréf)]]*Tableau2[[#This Row],[Surface de référence -Sréf (m²)]]</f>
        <v>0</v>
      </c>
      <c r="Q85" s="49"/>
    </row>
    <row r="86" spans="1:17" x14ac:dyDescent="0.25">
      <c r="A86" s="39">
        <v>83</v>
      </c>
      <c r="B86" s="49"/>
      <c r="C86" s="49"/>
      <c r="D86" s="49"/>
      <c r="E86" s="49"/>
      <c r="F86" s="50"/>
      <c r="G86" s="49"/>
      <c r="H86" s="49"/>
      <c r="I86" s="49"/>
      <c r="J86" s="49"/>
      <c r="K86" s="49"/>
      <c r="L86" s="49"/>
      <c r="M86" s="49"/>
      <c r="N86" s="49"/>
      <c r="O86" s="49"/>
      <c r="P86" s="51">
        <f>Tableau2[[#This Row],[StockC (kgCeq/m²Sréf)]]*Tableau2[[#This Row],[Surface de référence -Sréf (m²)]]</f>
        <v>0</v>
      </c>
      <c r="Q86" s="49"/>
    </row>
    <row r="87" spans="1:17" x14ac:dyDescent="0.25">
      <c r="A87" s="39">
        <v>84</v>
      </c>
      <c r="B87" s="49"/>
      <c r="C87" s="49"/>
      <c r="D87" s="49"/>
      <c r="E87" s="49"/>
      <c r="F87" s="50"/>
      <c r="G87" s="49"/>
      <c r="H87" s="49"/>
      <c r="I87" s="49"/>
      <c r="J87" s="49"/>
      <c r="K87" s="49"/>
      <c r="L87" s="49"/>
      <c r="M87" s="49"/>
      <c r="N87" s="49"/>
      <c r="O87" s="49"/>
      <c r="P87" s="51">
        <f>Tableau2[[#This Row],[StockC (kgCeq/m²Sréf)]]*Tableau2[[#This Row],[Surface de référence -Sréf (m²)]]</f>
        <v>0</v>
      </c>
      <c r="Q87" s="49"/>
    </row>
    <row r="88" spans="1:17" x14ac:dyDescent="0.25">
      <c r="A88" s="39">
        <v>85</v>
      </c>
      <c r="B88" s="49"/>
      <c r="C88" s="49"/>
      <c r="D88" s="49"/>
      <c r="E88" s="49"/>
      <c r="F88" s="50"/>
      <c r="G88" s="49"/>
      <c r="H88" s="49"/>
      <c r="I88" s="49"/>
      <c r="J88" s="49"/>
      <c r="K88" s="49"/>
      <c r="L88" s="49"/>
      <c r="M88" s="49"/>
      <c r="N88" s="49"/>
      <c r="O88" s="49"/>
      <c r="P88" s="51">
        <f>Tableau2[[#This Row],[StockC (kgCeq/m²Sréf)]]*Tableau2[[#This Row],[Surface de référence -Sréf (m²)]]</f>
        <v>0</v>
      </c>
      <c r="Q88" s="49"/>
    </row>
    <row r="89" spans="1:17" x14ac:dyDescent="0.25">
      <c r="A89" s="39">
        <v>86</v>
      </c>
      <c r="B89" s="49"/>
      <c r="C89" s="49"/>
      <c r="D89" s="49"/>
      <c r="E89" s="49"/>
      <c r="F89" s="50"/>
      <c r="G89" s="49"/>
      <c r="H89" s="49"/>
      <c r="I89" s="49"/>
      <c r="J89" s="49"/>
      <c r="K89" s="49"/>
      <c r="L89" s="49"/>
      <c r="M89" s="49"/>
      <c r="N89" s="49"/>
      <c r="O89" s="49"/>
      <c r="P89" s="51">
        <f>Tableau2[[#This Row],[StockC (kgCeq/m²Sréf)]]*Tableau2[[#This Row],[Surface de référence -Sréf (m²)]]</f>
        <v>0</v>
      </c>
      <c r="Q89" s="49"/>
    </row>
    <row r="90" spans="1:17" x14ac:dyDescent="0.25">
      <c r="A90" s="39">
        <v>87</v>
      </c>
      <c r="B90" s="49"/>
      <c r="C90" s="49"/>
      <c r="D90" s="49"/>
      <c r="E90" s="49"/>
      <c r="F90" s="50"/>
      <c r="G90" s="49"/>
      <c r="H90" s="49"/>
      <c r="I90" s="49"/>
      <c r="J90" s="49"/>
      <c r="K90" s="49"/>
      <c r="L90" s="49"/>
      <c r="M90" s="49"/>
      <c r="N90" s="49"/>
      <c r="O90" s="49"/>
      <c r="P90" s="51">
        <f>Tableau2[[#This Row],[StockC (kgCeq/m²Sréf)]]*Tableau2[[#This Row],[Surface de référence -Sréf (m²)]]</f>
        <v>0</v>
      </c>
      <c r="Q90" s="49"/>
    </row>
    <row r="91" spans="1:17" x14ac:dyDescent="0.25">
      <c r="A91" s="39">
        <v>88</v>
      </c>
      <c r="B91" s="49"/>
      <c r="C91" s="49"/>
      <c r="D91" s="49"/>
      <c r="E91" s="49"/>
      <c r="F91" s="50"/>
      <c r="G91" s="49"/>
      <c r="H91" s="49"/>
      <c r="I91" s="49"/>
      <c r="J91" s="49"/>
      <c r="K91" s="49"/>
      <c r="L91" s="49"/>
      <c r="M91" s="49"/>
      <c r="N91" s="49"/>
      <c r="O91" s="49"/>
      <c r="P91" s="51">
        <f>Tableau2[[#This Row],[StockC (kgCeq/m²Sréf)]]*Tableau2[[#This Row],[Surface de référence -Sréf (m²)]]</f>
        <v>0</v>
      </c>
      <c r="Q91" s="49"/>
    </row>
    <row r="92" spans="1:17" x14ac:dyDescent="0.25">
      <c r="A92" s="39">
        <v>89</v>
      </c>
      <c r="B92" s="49"/>
      <c r="C92" s="49"/>
      <c r="D92" s="49"/>
      <c r="E92" s="49"/>
      <c r="F92" s="50"/>
      <c r="G92" s="49"/>
      <c r="H92" s="49"/>
      <c r="I92" s="49"/>
      <c r="J92" s="49"/>
      <c r="K92" s="49"/>
      <c r="L92" s="49"/>
      <c r="M92" s="49"/>
      <c r="N92" s="49"/>
      <c r="O92" s="49"/>
      <c r="P92" s="51">
        <f>Tableau2[[#This Row],[StockC (kgCeq/m²Sréf)]]*Tableau2[[#This Row],[Surface de référence -Sréf (m²)]]</f>
        <v>0</v>
      </c>
      <c r="Q92" s="49"/>
    </row>
    <row r="93" spans="1:17" x14ac:dyDescent="0.25">
      <c r="A93" s="39">
        <v>90</v>
      </c>
      <c r="B93" s="49"/>
      <c r="C93" s="49"/>
      <c r="D93" s="49"/>
      <c r="E93" s="49"/>
      <c r="F93" s="50"/>
      <c r="G93" s="49"/>
      <c r="H93" s="49"/>
      <c r="I93" s="49"/>
      <c r="J93" s="49"/>
      <c r="K93" s="49"/>
      <c r="L93" s="49"/>
      <c r="M93" s="49"/>
      <c r="N93" s="49"/>
      <c r="O93" s="49"/>
      <c r="P93" s="51">
        <f>Tableau2[[#This Row],[StockC (kgCeq/m²Sréf)]]*Tableau2[[#This Row],[Surface de référence -Sréf (m²)]]</f>
        <v>0</v>
      </c>
      <c r="Q93" s="49"/>
    </row>
    <row r="94" spans="1:17" x14ac:dyDescent="0.25">
      <c r="A94" s="39">
        <v>91</v>
      </c>
      <c r="B94" s="49"/>
      <c r="C94" s="49"/>
      <c r="D94" s="49"/>
      <c r="E94" s="49"/>
      <c r="F94" s="50"/>
      <c r="G94" s="49"/>
      <c r="H94" s="49"/>
      <c r="I94" s="49"/>
      <c r="J94" s="49"/>
      <c r="K94" s="49"/>
      <c r="L94" s="49"/>
      <c r="M94" s="49"/>
      <c r="N94" s="49"/>
      <c r="O94" s="49"/>
      <c r="P94" s="51">
        <f>Tableau2[[#This Row],[StockC (kgCeq/m²Sréf)]]*Tableau2[[#This Row],[Surface de référence -Sréf (m²)]]</f>
        <v>0</v>
      </c>
      <c r="Q94" s="49"/>
    </row>
    <row r="95" spans="1:17" x14ac:dyDescent="0.25">
      <c r="A95" s="39">
        <v>92</v>
      </c>
      <c r="B95" s="49"/>
      <c r="C95" s="49"/>
      <c r="D95" s="49"/>
      <c r="E95" s="49"/>
      <c r="F95" s="50"/>
      <c r="G95" s="49"/>
      <c r="H95" s="49"/>
      <c r="I95" s="49"/>
      <c r="J95" s="49"/>
      <c r="K95" s="49"/>
      <c r="L95" s="49"/>
      <c r="M95" s="49"/>
      <c r="N95" s="49"/>
      <c r="O95" s="49"/>
      <c r="P95" s="51">
        <f>Tableau2[[#This Row],[StockC (kgCeq/m²Sréf)]]*Tableau2[[#This Row],[Surface de référence -Sréf (m²)]]</f>
        <v>0</v>
      </c>
      <c r="Q95" s="49"/>
    </row>
    <row r="96" spans="1:17" x14ac:dyDescent="0.25">
      <c r="A96" s="39">
        <v>93</v>
      </c>
      <c r="B96" s="49"/>
      <c r="C96" s="49"/>
      <c r="D96" s="49"/>
      <c r="E96" s="49"/>
      <c r="F96" s="50"/>
      <c r="G96" s="49"/>
      <c r="H96" s="49"/>
      <c r="I96" s="49"/>
      <c r="J96" s="49"/>
      <c r="K96" s="49"/>
      <c r="L96" s="49"/>
      <c r="M96" s="49"/>
      <c r="N96" s="49"/>
      <c r="O96" s="49"/>
      <c r="P96" s="51">
        <f>Tableau2[[#This Row],[StockC (kgCeq/m²Sréf)]]*Tableau2[[#This Row],[Surface de référence -Sréf (m²)]]</f>
        <v>0</v>
      </c>
      <c r="Q96" s="49"/>
    </row>
    <row r="97" spans="1:17" x14ac:dyDescent="0.25">
      <c r="A97" s="39">
        <v>94</v>
      </c>
      <c r="B97" s="49"/>
      <c r="C97" s="49"/>
      <c r="D97" s="49"/>
      <c r="E97" s="49"/>
      <c r="F97" s="50"/>
      <c r="G97" s="49"/>
      <c r="H97" s="49"/>
      <c r="I97" s="49"/>
      <c r="J97" s="49"/>
      <c r="K97" s="49"/>
      <c r="L97" s="49"/>
      <c r="M97" s="49"/>
      <c r="N97" s="49"/>
      <c r="O97" s="49"/>
      <c r="P97" s="51">
        <f>Tableau2[[#This Row],[StockC (kgCeq/m²Sréf)]]*Tableau2[[#This Row],[Surface de référence -Sréf (m²)]]</f>
        <v>0</v>
      </c>
      <c r="Q97" s="49"/>
    </row>
    <row r="98" spans="1:17" x14ac:dyDescent="0.25">
      <c r="A98" s="39">
        <v>95</v>
      </c>
      <c r="B98" s="49"/>
      <c r="C98" s="49"/>
      <c r="D98" s="49"/>
      <c r="E98" s="49"/>
      <c r="F98" s="50"/>
      <c r="G98" s="49"/>
      <c r="H98" s="49"/>
      <c r="I98" s="49"/>
      <c r="J98" s="49"/>
      <c r="K98" s="49"/>
      <c r="L98" s="49"/>
      <c r="M98" s="49"/>
      <c r="N98" s="49"/>
      <c r="O98" s="49"/>
      <c r="P98" s="51">
        <f>Tableau2[[#This Row],[StockC (kgCeq/m²Sréf)]]*Tableau2[[#This Row],[Surface de référence -Sréf (m²)]]</f>
        <v>0</v>
      </c>
      <c r="Q98" s="49"/>
    </row>
    <row r="99" spans="1:17" x14ac:dyDescent="0.25">
      <c r="A99" s="39">
        <v>96</v>
      </c>
      <c r="B99" s="49"/>
      <c r="C99" s="49"/>
      <c r="D99" s="49"/>
      <c r="E99" s="49"/>
      <c r="F99" s="50"/>
      <c r="G99" s="49"/>
      <c r="H99" s="49"/>
      <c r="I99" s="49"/>
      <c r="J99" s="49"/>
      <c r="K99" s="49"/>
      <c r="L99" s="49"/>
      <c r="M99" s="49"/>
      <c r="N99" s="49"/>
      <c r="O99" s="49"/>
      <c r="P99" s="51">
        <f>Tableau2[[#This Row],[StockC (kgCeq/m²Sréf)]]*Tableau2[[#This Row],[Surface de référence -Sréf (m²)]]</f>
        <v>0</v>
      </c>
      <c r="Q99" s="49"/>
    </row>
    <row r="100" spans="1:17" x14ac:dyDescent="0.25">
      <c r="A100" s="39">
        <v>97</v>
      </c>
      <c r="B100" s="49"/>
      <c r="C100" s="49"/>
      <c r="D100" s="49"/>
      <c r="E100" s="49"/>
      <c r="F100" s="50"/>
      <c r="G100" s="49"/>
      <c r="H100" s="49"/>
      <c r="I100" s="49"/>
      <c r="J100" s="49"/>
      <c r="K100" s="49"/>
      <c r="L100" s="49"/>
      <c r="M100" s="49"/>
      <c r="N100" s="49"/>
      <c r="O100" s="49"/>
      <c r="P100" s="51">
        <f>Tableau2[[#This Row],[StockC (kgCeq/m²Sréf)]]*Tableau2[[#This Row],[Surface de référence -Sréf (m²)]]</f>
        <v>0</v>
      </c>
      <c r="Q100" s="49"/>
    </row>
    <row r="101" spans="1:17" x14ac:dyDescent="0.25">
      <c r="A101" s="39">
        <v>98</v>
      </c>
      <c r="B101" s="49"/>
      <c r="C101" s="49"/>
      <c r="D101" s="49"/>
      <c r="E101" s="49"/>
      <c r="F101" s="50"/>
      <c r="G101" s="49"/>
      <c r="H101" s="49"/>
      <c r="I101" s="49"/>
      <c r="J101" s="49"/>
      <c r="K101" s="49"/>
      <c r="L101" s="49"/>
      <c r="M101" s="49"/>
      <c r="N101" s="49"/>
      <c r="O101" s="49"/>
      <c r="P101" s="51">
        <f>Tableau2[[#This Row],[StockC (kgCeq/m²Sréf)]]*Tableau2[[#This Row],[Surface de référence -Sréf (m²)]]</f>
        <v>0</v>
      </c>
      <c r="Q101" s="49"/>
    </row>
    <row r="102" spans="1:17" x14ac:dyDescent="0.25">
      <c r="A102" s="39">
        <v>99</v>
      </c>
      <c r="B102" s="49"/>
      <c r="C102" s="49"/>
      <c r="D102" s="49"/>
      <c r="E102" s="49"/>
      <c r="F102" s="50"/>
      <c r="G102" s="49"/>
      <c r="H102" s="49"/>
      <c r="I102" s="49"/>
      <c r="J102" s="49"/>
      <c r="K102" s="49"/>
      <c r="L102" s="49"/>
      <c r="M102" s="49"/>
      <c r="N102" s="49"/>
      <c r="O102" s="49"/>
      <c r="P102" s="51">
        <f>Tableau2[[#This Row],[StockC (kgCeq/m²Sréf)]]*Tableau2[[#This Row],[Surface de référence -Sréf (m²)]]</f>
        <v>0</v>
      </c>
      <c r="Q102" s="49"/>
    </row>
    <row r="103" spans="1:17" x14ac:dyDescent="0.25">
      <c r="A103" s="39">
        <v>100</v>
      </c>
      <c r="B103" s="49"/>
      <c r="C103" s="49"/>
      <c r="D103" s="49"/>
      <c r="E103" s="49"/>
      <c r="F103" s="50"/>
      <c r="G103" s="49"/>
      <c r="H103" s="49"/>
      <c r="I103" s="49"/>
      <c r="J103" s="49"/>
      <c r="K103" s="49"/>
      <c r="L103" s="49"/>
      <c r="M103" s="49"/>
      <c r="N103" s="49"/>
      <c r="O103" s="49"/>
      <c r="P103" s="51">
        <f>Tableau2[[#This Row],[StockC (kgCeq/m²Sréf)]]*Tableau2[[#This Row],[Surface de référence -Sréf (m²)]]</f>
        <v>0</v>
      </c>
      <c r="Q103" s="49"/>
    </row>
    <row r="104" spans="1:17" x14ac:dyDescent="0.25">
      <c r="A104" s="39">
        <v>101</v>
      </c>
      <c r="B104" s="49"/>
      <c r="C104" s="49"/>
      <c r="D104" s="49"/>
      <c r="E104" s="49"/>
      <c r="F104" s="50"/>
      <c r="G104" s="49"/>
      <c r="H104" s="49"/>
      <c r="I104" s="49"/>
      <c r="J104" s="49"/>
      <c r="K104" s="49"/>
      <c r="L104" s="49"/>
      <c r="M104" s="49"/>
      <c r="N104" s="49"/>
      <c r="O104" s="49"/>
      <c r="P104" s="51">
        <f>Tableau2[[#This Row],[StockC (kgCeq/m²Sréf)]]*Tableau2[[#This Row],[Surface de référence -Sréf (m²)]]</f>
        <v>0</v>
      </c>
      <c r="Q104" s="49"/>
    </row>
    <row r="105" spans="1:17" x14ac:dyDescent="0.25">
      <c r="A105" s="39">
        <v>102</v>
      </c>
      <c r="B105" s="49"/>
      <c r="C105" s="49"/>
      <c r="D105" s="49"/>
      <c r="E105" s="49"/>
      <c r="F105" s="50"/>
      <c r="G105" s="49"/>
      <c r="H105" s="49"/>
      <c r="I105" s="49"/>
      <c r="J105" s="49"/>
      <c r="K105" s="49"/>
      <c r="L105" s="49"/>
      <c r="M105" s="49"/>
      <c r="N105" s="49"/>
      <c r="O105" s="49"/>
      <c r="P105" s="51">
        <f>Tableau2[[#This Row],[StockC (kgCeq/m²Sréf)]]*Tableau2[[#This Row],[Surface de référence -Sréf (m²)]]</f>
        <v>0</v>
      </c>
      <c r="Q105" s="49"/>
    </row>
    <row r="106" spans="1:17" x14ac:dyDescent="0.25">
      <c r="A106" s="39">
        <v>103</v>
      </c>
      <c r="B106" s="49"/>
      <c r="C106" s="49"/>
      <c r="D106" s="49"/>
      <c r="E106" s="49"/>
      <c r="F106" s="50"/>
      <c r="G106" s="49"/>
      <c r="H106" s="49"/>
      <c r="I106" s="49"/>
      <c r="J106" s="49"/>
      <c r="K106" s="49"/>
      <c r="L106" s="49"/>
      <c r="M106" s="49"/>
      <c r="N106" s="49"/>
      <c r="O106" s="49"/>
      <c r="P106" s="51">
        <f>Tableau2[[#This Row],[StockC (kgCeq/m²Sréf)]]*Tableau2[[#This Row],[Surface de référence -Sréf (m²)]]</f>
        <v>0</v>
      </c>
      <c r="Q106" s="49"/>
    </row>
    <row r="107" spans="1:17" x14ac:dyDescent="0.25">
      <c r="A107" s="39">
        <v>104</v>
      </c>
      <c r="B107" s="49"/>
      <c r="C107" s="49"/>
      <c r="D107" s="49"/>
      <c r="E107" s="49"/>
      <c r="F107" s="50"/>
      <c r="G107" s="49"/>
      <c r="H107" s="49"/>
      <c r="I107" s="49"/>
      <c r="J107" s="49"/>
      <c r="K107" s="49"/>
      <c r="L107" s="49"/>
      <c r="M107" s="49"/>
      <c r="N107" s="49"/>
      <c r="O107" s="49"/>
      <c r="P107" s="51">
        <f>Tableau2[[#This Row],[StockC (kgCeq/m²Sréf)]]*Tableau2[[#This Row],[Surface de référence -Sréf (m²)]]</f>
        <v>0</v>
      </c>
      <c r="Q107" s="49"/>
    </row>
    <row r="108" spans="1:17" x14ac:dyDescent="0.25">
      <c r="A108" s="39">
        <v>105</v>
      </c>
      <c r="B108" s="49"/>
      <c r="C108" s="49"/>
      <c r="D108" s="49"/>
      <c r="E108" s="49"/>
      <c r="F108" s="50"/>
      <c r="G108" s="49"/>
      <c r="H108" s="49"/>
      <c r="I108" s="49"/>
      <c r="J108" s="49"/>
      <c r="K108" s="49"/>
      <c r="L108" s="49"/>
      <c r="M108" s="49"/>
      <c r="N108" s="49"/>
      <c r="O108" s="49"/>
      <c r="P108" s="51">
        <f>Tableau2[[#This Row],[StockC (kgCeq/m²Sréf)]]*Tableau2[[#This Row],[Surface de référence -Sréf (m²)]]</f>
        <v>0</v>
      </c>
      <c r="Q108" s="49"/>
    </row>
    <row r="109" spans="1:17" x14ac:dyDescent="0.25">
      <c r="A109" s="39">
        <v>106</v>
      </c>
      <c r="B109" s="49"/>
      <c r="C109" s="49"/>
      <c r="D109" s="49"/>
      <c r="E109" s="49"/>
      <c r="F109" s="50"/>
      <c r="G109" s="49"/>
      <c r="H109" s="49"/>
      <c r="I109" s="49"/>
      <c r="J109" s="49"/>
      <c r="K109" s="49"/>
      <c r="L109" s="49"/>
      <c r="M109" s="49"/>
      <c r="N109" s="49"/>
      <c r="O109" s="49"/>
      <c r="P109" s="51">
        <f>Tableau2[[#This Row],[StockC (kgCeq/m²Sréf)]]*Tableau2[[#This Row],[Surface de référence -Sréf (m²)]]</f>
        <v>0</v>
      </c>
      <c r="Q109" s="49"/>
    </row>
    <row r="110" spans="1:17" x14ac:dyDescent="0.25">
      <c r="A110" s="39">
        <v>107</v>
      </c>
      <c r="B110" s="49"/>
      <c r="C110" s="49"/>
      <c r="D110" s="49"/>
      <c r="E110" s="49"/>
      <c r="F110" s="50"/>
      <c r="G110" s="49"/>
      <c r="H110" s="49"/>
      <c r="I110" s="49"/>
      <c r="J110" s="49"/>
      <c r="K110" s="49"/>
      <c r="L110" s="49"/>
      <c r="M110" s="49"/>
      <c r="N110" s="49"/>
      <c r="O110" s="49"/>
      <c r="P110" s="51">
        <f>Tableau2[[#This Row],[StockC (kgCeq/m²Sréf)]]*Tableau2[[#This Row],[Surface de référence -Sréf (m²)]]</f>
        <v>0</v>
      </c>
      <c r="Q110" s="49"/>
    </row>
    <row r="111" spans="1:17" x14ac:dyDescent="0.25">
      <c r="A111" s="39">
        <v>108</v>
      </c>
      <c r="B111" s="49"/>
      <c r="C111" s="49"/>
      <c r="D111" s="49"/>
      <c r="E111" s="49"/>
      <c r="F111" s="50"/>
      <c r="G111" s="49"/>
      <c r="H111" s="49"/>
      <c r="I111" s="49"/>
      <c r="J111" s="49"/>
      <c r="K111" s="49"/>
      <c r="L111" s="49"/>
      <c r="M111" s="49"/>
      <c r="N111" s="49"/>
      <c r="O111" s="49"/>
      <c r="P111" s="51">
        <f>Tableau2[[#This Row],[StockC (kgCeq/m²Sréf)]]*Tableau2[[#This Row],[Surface de référence -Sréf (m²)]]</f>
        <v>0</v>
      </c>
      <c r="Q111" s="49"/>
    </row>
    <row r="112" spans="1:17" x14ac:dyDescent="0.25">
      <c r="A112" s="39">
        <v>109</v>
      </c>
      <c r="B112" s="49"/>
      <c r="C112" s="49"/>
      <c r="D112" s="49"/>
      <c r="E112" s="49"/>
      <c r="F112" s="50"/>
      <c r="G112" s="49"/>
      <c r="H112" s="49"/>
      <c r="I112" s="49"/>
      <c r="J112" s="49"/>
      <c r="K112" s="49"/>
      <c r="L112" s="49"/>
      <c r="M112" s="49"/>
      <c r="N112" s="49"/>
      <c r="O112" s="49"/>
      <c r="P112" s="51">
        <f>Tableau2[[#This Row],[StockC (kgCeq/m²Sréf)]]*Tableau2[[#This Row],[Surface de référence -Sréf (m²)]]</f>
        <v>0</v>
      </c>
      <c r="Q112" s="49"/>
    </row>
    <row r="113" spans="1:17" x14ac:dyDescent="0.25">
      <c r="A113" s="39">
        <v>110</v>
      </c>
      <c r="B113" s="49"/>
      <c r="C113" s="49"/>
      <c r="D113" s="49"/>
      <c r="E113" s="49"/>
      <c r="F113" s="50"/>
      <c r="G113" s="49"/>
      <c r="H113" s="49"/>
      <c r="I113" s="49"/>
      <c r="J113" s="49"/>
      <c r="K113" s="49"/>
      <c r="L113" s="49"/>
      <c r="M113" s="49"/>
      <c r="N113" s="49"/>
      <c r="O113" s="49"/>
      <c r="P113" s="51">
        <f>Tableau2[[#This Row],[StockC (kgCeq/m²Sréf)]]*Tableau2[[#This Row],[Surface de référence -Sréf (m²)]]</f>
        <v>0</v>
      </c>
      <c r="Q113" s="49"/>
    </row>
    <row r="114" spans="1:17" x14ac:dyDescent="0.25">
      <c r="A114" s="39">
        <v>111</v>
      </c>
      <c r="B114" s="49"/>
      <c r="C114" s="49"/>
      <c r="D114" s="49"/>
      <c r="E114" s="49"/>
      <c r="F114" s="50"/>
      <c r="G114" s="49"/>
      <c r="H114" s="49"/>
      <c r="I114" s="49"/>
      <c r="J114" s="49"/>
      <c r="K114" s="49"/>
      <c r="L114" s="49"/>
      <c r="M114" s="49"/>
      <c r="N114" s="49"/>
      <c r="O114" s="49"/>
      <c r="P114" s="51">
        <f>Tableau2[[#This Row],[StockC (kgCeq/m²Sréf)]]*Tableau2[[#This Row],[Surface de référence -Sréf (m²)]]</f>
        <v>0</v>
      </c>
      <c r="Q114" s="49"/>
    </row>
    <row r="115" spans="1:17" x14ac:dyDescent="0.25">
      <c r="A115" s="39">
        <v>112</v>
      </c>
      <c r="B115" s="49"/>
      <c r="C115" s="49"/>
      <c r="D115" s="49"/>
      <c r="E115" s="49"/>
      <c r="F115" s="50"/>
      <c r="G115" s="49"/>
      <c r="H115" s="49"/>
      <c r="I115" s="49"/>
      <c r="J115" s="49"/>
      <c r="K115" s="49"/>
      <c r="L115" s="49"/>
      <c r="M115" s="49"/>
      <c r="N115" s="49"/>
      <c r="O115" s="49"/>
      <c r="P115" s="51">
        <f>Tableau2[[#This Row],[StockC (kgCeq/m²Sréf)]]*Tableau2[[#This Row],[Surface de référence -Sréf (m²)]]</f>
        <v>0</v>
      </c>
      <c r="Q115" s="49"/>
    </row>
    <row r="116" spans="1:17" x14ac:dyDescent="0.25">
      <c r="A116" s="39">
        <v>113</v>
      </c>
      <c r="B116" s="49"/>
      <c r="C116" s="49"/>
      <c r="D116" s="49"/>
      <c r="E116" s="49"/>
      <c r="F116" s="50"/>
      <c r="G116" s="49"/>
      <c r="H116" s="49"/>
      <c r="I116" s="49"/>
      <c r="J116" s="49"/>
      <c r="K116" s="49"/>
      <c r="L116" s="49"/>
      <c r="M116" s="49"/>
      <c r="N116" s="49"/>
      <c r="O116" s="49"/>
      <c r="P116" s="51">
        <f>Tableau2[[#This Row],[StockC (kgCeq/m²Sréf)]]*Tableau2[[#This Row],[Surface de référence -Sréf (m²)]]</f>
        <v>0</v>
      </c>
      <c r="Q116" s="49"/>
    </row>
    <row r="117" spans="1:17" x14ac:dyDescent="0.25">
      <c r="A117" s="39">
        <v>114</v>
      </c>
      <c r="B117" s="49"/>
      <c r="C117" s="49"/>
      <c r="D117" s="49"/>
      <c r="E117" s="49"/>
      <c r="F117" s="50"/>
      <c r="G117" s="49"/>
      <c r="H117" s="49"/>
      <c r="I117" s="49"/>
      <c r="J117" s="49"/>
      <c r="K117" s="49"/>
      <c r="L117" s="49"/>
      <c r="M117" s="49"/>
      <c r="N117" s="49"/>
      <c r="O117" s="49"/>
      <c r="P117" s="51">
        <f>Tableau2[[#This Row],[StockC (kgCeq/m²Sréf)]]*Tableau2[[#This Row],[Surface de référence -Sréf (m²)]]</f>
        <v>0</v>
      </c>
      <c r="Q117" s="49"/>
    </row>
    <row r="118" spans="1:17" x14ac:dyDescent="0.25">
      <c r="A118" s="39">
        <v>115</v>
      </c>
      <c r="B118" s="49"/>
      <c r="C118" s="49"/>
      <c r="D118" s="49"/>
      <c r="E118" s="49"/>
      <c r="F118" s="50"/>
      <c r="G118" s="49"/>
      <c r="H118" s="49"/>
      <c r="I118" s="49"/>
      <c r="J118" s="49"/>
      <c r="K118" s="49"/>
      <c r="L118" s="49"/>
      <c r="M118" s="49"/>
      <c r="N118" s="49"/>
      <c r="O118" s="49"/>
      <c r="P118" s="51">
        <f>Tableau2[[#This Row],[StockC (kgCeq/m²Sréf)]]*Tableau2[[#This Row],[Surface de référence -Sréf (m²)]]</f>
        <v>0</v>
      </c>
      <c r="Q118" s="49"/>
    </row>
    <row r="119" spans="1:17" x14ac:dyDescent="0.25">
      <c r="A119" s="39">
        <v>116</v>
      </c>
      <c r="B119" s="49"/>
      <c r="C119" s="49"/>
      <c r="D119" s="49"/>
      <c r="E119" s="49"/>
      <c r="F119" s="50"/>
      <c r="G119" s="49"/>
      <c r="H119" s="49"/>
      <c r="I119" s="49"/>
      <c r="J119" s="49"/>
      <c r="K119" s="49"/>
      <c r="L119" s="49"/>
      <c r="M119" s="49"/>
      <c r="N119" s="49"/>
      <c r="O119" s="49"/>
      <c r="P119" s="51">
        <f>Tableau2[[#This Row],[StockC (kgCeq/m²Sréf)]]*Tableau2[[#This Row],[Surface de référence -Sréf (m²)]]</f>
        <v>0</v>
      </c>
      <c r="Q119" s="49"/>
    </row>
    <row r="120" spans="1:17" x14ac:dyDescent="0.25">
      <c r="A120" s="39">
        <v>117</v>
      </c>
      <c r="B120" s="49"/>
      <c r="C120" s="49"/>
      <c r="D120" s="49"/>
      <c r="E120" s="49"/>
      <c r="F120" s="50"/>
      <c r="G120" s="49"/>
      <c r="H120" s="49"/>
      <c r="I120" s="49"/>
      <c r="J120" s="49"/>
      <c r="K120" s="49"/>
      <c r="L120" s="49"/>
      <c r="M120" s="49"/>
      <c r="N120" s="49"/>
      <c r="O120" s="49"/>
      <c r="P120" s="51">
        <f>Tableau2[[#This Row],[StockC (kgCeq/m²Sréf)]]*Tableau2[[#This Row],[Surface de référence -Sréf (m²)]]</f>
        <v>0</v>
      </c>
      <c r="Q120" s="49"/>
    </row>
    <row r="121" spans="1:17" x14ac:dyDescent="0.25">
      <c r="A121" s="39">
        <v>118</v>
      </c>
      <c r="B121" s="49"/>
      <c r="C121" s="49"/>
      <c r="D121" s="49"/>
      <c r="E121" s="49"/>
      <c r="F121" s="50"/>
      <c r="G121" s="49"/>
      <c r="H121" s="49"/>
      <c r="I121" s="49"/>
      <c r="J121" s="49"/>
      <c r="K121" s="49"/>
      <c r="L121" s="49"/>
      <c r="M121" s="49"/>
      <c r="N121" s="49"/>
      <c r="O121" s="49"/>
      <c r="P121" s="51">
        <f>Tableau2[[#This Row],[StockC (kgCeq/m²Sréf)]]*Tableau2[[#This Row],[Surface de référence -Sréf (m²)]]</f>
        <v>0</v>
      </c>
      <c r="Q121" s="49"/>
    </row>
    <row r="122" spans="1:17" x14ac:dyDescent="0.25">
      <c r="A122" s="39">
        <v>119</v>
      </c>
      <c r="B122" s="49"/>
      <c r="C122" s="49"/>
      <c r="D122" s="49"/>
      <c r="E122" s="49"/>
      <c r="F122" s="50"/>
      <c r="G122" s="49"/>
      <c r="H122" s="49"/>
      <c r="I122" s="49"/>
      <c r="J122" s="49"/>
      <c r="K122" s="49"/>
      <c r="L122" s="49"/>
      <c r="M122" s="49"/>
      <c r="N122" s="49"/>
      <c r="O122" s="49"/>
      <c r="P122" s="51">
        <f>Tableau2[[#This Row],[StockC (kgCeq/m²Sréf)]]*Tableau2[[#This Row],[Surface de référence -Sréf (m²)]]</f>
        <v>0</v>
      </c>
      <c r="Q122" s="49"/>
    </row>
    <row r="123" spans="1:17" x14ac:dyDescent="0.25">
      <c r="A123" s="39">
        <v>120</v>
      </c>
      <c r="B123" s="49"/>
      <c r="C123" s="49"/>
      <c r="D123" s="49"/>
      <c r="E123" s="49"/>
      <c r="F123" s="50"/>
      <c r="G123" s="49"/>
      <c r="H123" s="49"/>
      <c r="I123" s="49"/>
      <c r="J123" s="49"/>
      <c r="K123" s="49"/>
      <c r="L123" s="49"/>
      <c r="M123" s="49"/>
      <c r="N123" s="49"/>
      <c r="O123" s="49"/>
      <c r="P123" s="51">
        <f>Tableau2[[#This Row],[StockC (kgCeq/m²Sréf)]]*Tableau2[[#This Row],[Surface de référence -Sréf (m²)]]</f>
        <v>0</v>
      </c>
      <c r="Q123" s="49"/>
    </row>
    <row r="124" spans="1:17" x14ac:dyDescent="0.25">
      <c r="A124" s="39">
        <v>121</v>
      </c>
      <c r="B124" s="49"/>
      <c r="C124" s="49"/>
      <c r="D124" s="49"/>
      <c r="E124" s="49"/>
      <c r="F124" s="50"/>
      <c r="G124" s="49"/>
      <c r="H124" s="49"/>
      <c r="I124" s="49"/>
      <c r="J124" s="49"/>
      <c r="K124" s="49"/>
      <c r="L124" s="49"/>
      <c r="M124" s="49"/>
      <c r="N124" s="49"/>
      <c r="O124" s="49"/>
      <c r="P124" s="51">
        <f>Tableau2[[#This Row],[StockC (kgCeq/m²Sréf)]]*Tableau2[[#This Row],[Surface de référence -Sréf (m²)]]</f>
        <v>0</v>
      </c>
      <c r="Q124" s="49"/>
    </row>
    <row r="125" spans="1:17" x14ac:dyDescent="0.25">
      <c r="A125" s="39">
        <v>122</v>
      </c>
      <c r="B125" s="49"/>
      <c r="C125" s="49"/>
      <c r="D125" s="49"/>
      <c r="E125" s="49"/>
      <c r="F125" s="50"/>
      <c r="G125" s="49"/>
      <c r="H125" s="49"/>
      <c r="I125" s="49"/>
      <c r="J125" s="49"/>
      <c r="K125" s="49"/>
      <c r="L125" s="49"/>
      <c r="M125" s="49"/>
      <c r="N125" s="49"/>
      <c r="O125" s="49"/>
      <c r="P125" s="51">
        <f>Tableau2[[#This Row],[StockC (kgCeq/m²Sréf)]]*Tableau2[[#This Row],[Surface de référence -Sréf (m²)]]</f>
        <v>0</v>
      </c>
      <c r="Q125" s="49"/>
    </row>
    <row r="126" spans="1:17" x14ac:dyDescent="0.25">
      <c r="A126" s="39">
        <v>123</v>
      </c>
      <c r="B126" s="49"/>
      <c r="C126" s="49"/>
      <c r="D126" s="49"/>
      <c r="E126" s="49"/>
      <c r="F126" s="50"/>
      <c r="G126" s="49"/>
      <c r="H126" s="49"/>
      <c r="I126" s="49"/>
      <c r="J126" s="49"/>
      <c r="K126" s="49"/>
      <c r="L126" s="49"/>
      <c r="M126" s="49"/>
      <c r="N126" s="49"/>
      <c r="O126" s="49"/>
      <c r="P126" s="51">
        <f>Tableau2[[#This Row],[StockC (kgCeq/m²Sréf)]]*Tableau2[[#This Row],[Surface de référence -Sréf (m²)]]</f>
        <v>0</v>
      </c>
      <c r="Q126" s="49"/>
    </row>
    <row r="127" spans="1:17" x14ac:dyDescent="0.25">
      <c r="A127" s="39">
        <v>124</v>
      </c>
      <c r="B127" s="49"/>
      <c r="C127" s="49"/>
      <c r="D127" s="49"/>
      <c r="E127" s="49"/>
      <c r="F127" s="50"/>
      <c r="G127" s="49"/>
      <c r="H127" s="49"/>
      <c r="I127" s="49"/>
      <c r="J127" s="49"/>
      <c r="K127" s="49"/>
      <c r="L127" s="49"/>
      <c r="M127" s="49"/>
      <c r="N127" s="49"/>
      <c r="O127" s="49"/>
      <c r="P127" s="51">
        <f>Tableau2[[#This Row],[StockC (kgCeq/m²Sréf)]]*Tableau2[[#This Row],[Surface de référence -Sréf (m²)]]</f>
        <v>0</v>
      </c>
      <c r="Q127" s="49"/>
    </row>
    <row r="128" spans="1:17" x14ac:dyDescent="0.25">
      <c r="A128" s="39">
        <v>125</v>
      </c>
      <c r="B128" s="49"/>
      <c r="C128" s="49"/>
      <c r="D128" s="49"/>
      <c r="E128" s="49"/>
      <c r="F128" s="50"/>
      <c r="G128" s="49"/>
      <c r="H128" s="49"/>
      <c r="I128" s="49"/>
      <c r="J128" s="49"/>
      <c r="K128" s="49"/>
      <c r="L128" s="49"/>
      <c r="M128" s="49"/>
      <c r="N128" s="49"/>
      <c r="O128" s="49"/>
      <c r="P128" s="51">
        <f>Tableau2[[#This Row],[StockC (kgCeq/m²Sréf)]]*Tableau2[[#This Row],[Surface de référence -Sréf (m²)]]</f>
        <v>0</v>
      </c>
      <c r="Q128" s="49"/>
    </row>
    <row r="129" spans="1:17" x14ac:dyDescent="0.25">
      <c r="A129" s="39">
        <v>126</v>
      </c>
      <c r="B129" s="49"/>
      <c r="C129" s="49"/>
      <c r="D129" s="49"/>
      <c r="E129" s="49"/>
      <c r="F129" s="50"/>
      <c r="G129" s="49"/>
      <c r="H129" s="49"/>
      <c r="I129" s="49"/>
      <c r="J129" s="49"/>
      <c r="K129" s="49"/>
      <c r="L129" s="49"/>
      <c r="M129" s="49"/>
      <c r="N129" s="49"/>
      <c r="O129" s="49"/>
      <c r="P129" s="51">
        <f>Tableau2[[#This Row],[StockC (kgCeq/m²Sréf)]]*Tableau2[[#This Row],[Surface de référence -Sréf (m²)]]</f>
        <v>0</v>
      </c>
      <c r="Q129" s="49"/>
    </row>
    <row r="130" spans="1:17" x14ac:dyDescent="0.25">
      <c r="A130" s="39">
        <v>127</v>
      </c>
      <c r="B130" s="49"/>
      <c r="C130" s="49"/>
      <c r="D130" s="49"/>
      <c r="E130" s="49"/>
      <c r="F130" s="50"/>
      <c r="G130" s="49"/>
      <c r="H130" s="49"/>
      <c r="I130" s="49"/>
      <c r="J130" s="49"/>
      <c r="K130" s="49"/>
      <c r="L130" s="49"/>
      <c r="M130" s="49"/>
      <c r="N130" s="49"/>
      <c r="O130" s="49"/>
      <c r="P130" s="51">
        <f>Tableau2[[#This Row],[StockC (kgCeq/m²Sréf)]]*Tableau2[[#This Row],[Surface de référence -Sréf (m²)]]</f>
        <v>0</v>
      </c>
      <c r="Q130" s="49"/>
    </row>
    <row r="131" spans="1:17" x14ac:dyDescent="0.25">
      <c r="A131" s="39">
        <v>128</v>
      </c>
      <c r="B131" s="49"/>
      <c r="C131" s="49"/>
      <c r="D131" s="49"/>
      <c r="E131" s="49"/>
      <c r="F131" s="50"/>
      <c r="G131" s="49"/>
      <c r="H131" s="49"/>
      <c r="I131" s="49"/>
      <c r="J131" s="49"/>
      <c r="K131" s="49"/>
      <c r="L131" s="49"/>
      <c r="M131" s="49"/>
      <c r="N131" s="49"/>
      <c r="O131" s="49"/>
      <c r="P131" s="51">
        <f>Tableau2[[#This Row],[StockC (kgCeq/m²Sréf)]]*Tableau2[[#This Row],[Surface de référence -Sréf (m²)]]</f>
        <v>0</v>
      </c>
      <c r="Q131" s="49"/>
    </row>
    <row r="132" spans="1:17" x14ac:dyDescent="0.25">
      <c r="A132" s="39">
        <v>129</v>
      </c>
      <c r="B132" s="49"/>
      <c r="C132" s="49"/>
      <c r="D132" s="49"/>
      <c r="E132" s="49"/>
      <c r="F132" s="50"/>
      <c r="G132" s="49"/>
      <c r="H132" s="49"/>
      <c r="I132" s="49"/>
      <c r="J132" s="49"/>
      <c r="K132" s="49"/>
      <c r="L132" s="49"/>
      <c r="M132" s="49"/>
      <c r="N132" s="49"/>
      <c r="O132" s="49"/>
      <c r="P132" s="51">
        <f>Tableau2[[#This Row],[StockC (kgCeq/m²Sréf)]]*Tableau2[[#This Row],[Surface de référence -Sréf (m²)]]</f>
        <v>0</v>
      </c>
      <c r="Q132" s="49"/>
    </row>
    <row r="133" spans="1:17" x14ac:dyDescent="0.25">
      <c r="A133" s="39">
        <v>130</v>
      </c>
      <c r="B133" s="49"/>
      <c r="C133" s="49"/>
      <c r="D133" s="49"/>
      <c r="E133" s="49"/>
      <c r="F133" s="50"/>
      <c r="G133" s="49"/>
      <c r="H133" s="49"/>
      <c r="I133" s="49"/>
      <c r="J133" s="49"/>
      <c r="K133" s="49"/>
      <c r="L133" s="49"/>
      <c r="M133" s="49"/>
      <c r="N133" s="49"/>
      <c r="O133" s="49"/>
      <c r="P133" s="51">
        <f>Tableau2[[#This Row],[StockC (kgCeq/m²Sréf)]]*Tableau2[[#This Row],[Surface de référence -Sréf (m²)]]</f>
        <v>0</v>
      </c>
      <c r="Q133" s="49"/>
    </row>
    <row r="134" spans="1:17" x14ac:dyDescent="0.25">
      <c r="A134" s="39">
        <v>131</v>
      </c>
      <c r="B134" s="49"/>
      <c r="C134" s="49"/>
      <c r="D134" s="49"/>
      <c r="E134" s="49"/>
      <c r="F134" s="50"/>
      <c r="G134" s="49"/>
      <c r="H134" s="49"/>
      <c r="I134" s="49"/>
      <c r="J134" s="49"/>
      <c r="K134" s="49"/>
      <c r="L134" s="49"/>
      <c r="M134" s="49"/>
      <c r="N134" s="49"/>
      <c r="O134" s="49"/>
      <c r="P134" s="51">
        <f>Tableau2[[#This Row],[StockC (kgCeq/m²Sréf)]]*Tableau2[[#This Row],[Surface de référence -Sréf (m²)]]</f>
        <v>0</v>
      </c>
      <c r="Q134" s="49"/>
    </row>
    <row r="135" spans="1:17" x14ac:dyDescent="0.25">
      <c r="A135" s="39">
        <v>132</v>
      </c>
      <c r="B135" s="49"/>
      <c r="C135" s="49"/>
      <c r="D135" s="49"/>
      <c r="E135" s="49"/>
      <c r="F135" s="50"/>
      <c r="G135" s="49"/>
      <c r="H135" s="49"/>
      <c r="I135" s="49"/>
      <c r="J135" s="49"/>
      <c r="K135" s="49"/>
      <c r="L135" s="49"/>
      <c r="M135" s="49"/>
      <c r="N135" s="49"/>
      <c r="O135" s="49"/>
      <c r="P135" s="51">
        <f>Tableau2[[#This Row],[StockC (kgCeq/m²Sréf)]]*Tableau2[[#This Row],[Surface de référence -Sréf (m²)]]</f>
        <v>0</v>
      </c>
      <c r="Q135" s="49"/>
    </row>
    <row r="136" spans="1:17" x14ac:dyDescent="0.25">
      <c r="A136" s="39">
        <v>133</v>
      </c>
      <c r="B136" s="49"/>
      <c r="C136" s="49"/>
      <c r="D136" s="49"/>
      <c r="E136" s="49"/>
      <c r="F136" s="50"/>
      <c r="G136" s="49"/>
      <c r="H136" s="49"/>
      <c r="I136" s="49"/>
      <c r="J136" s="49"/>
      <c r="K136" s="49"/>
      <c r="L136" s="49"/>
      <c r="M136" s="49"/>
      <c r="N136" s="49"/>
      <c r="O136" s="49"/>
      <c r="P136" s="51">
        <f>Tableau2[[#This Row],[StockC (kgCeq/m²Sréf)]]*Tableau2[[#This Row],[Surface de référence -Sréf (m²)]]</f>
        <v>0</v>
      </c>
      <c r="Q136" s="49"/>
    </row>
    <row r="137" spans="1:17" x14ac:dyDescent="0.25">
      <c r="A137" s="39">
        <v>134</v>
      </c>
      <c r="B137" s="49"/>
      <c r="C137" s="49"/>
      <c r="D137" s="49"/>
      <c r="E137" s="49"/>
      <c r="F137" s="50"/>
      <c r="G137" s="49"/>
      <c r="H137" s="49"/>
      <c r="I137" s="49"/>
      <c r="J137" s="49"/>
      <c r="K137" s="49"/>
      <c r="L137" s="49"/>
      <c r="M137" s="49"/>
      <c r="N137" s="49"/>
      <c r="O137" s="49"/>
      <c r="P137" s="51">
        <f>Tableau2[[#This Row],[StockC (kgCeq/m²Sréf)]]*Tableau2[[#This Row],[Surface de référence -Sréf (m²)]]</f>
        <v>0</v>
      </c>
      <c r="Q137" s="49"/>
    </row>
    <row r="138" spans="1:17" x14ac:dyDescent="0.25">
      <c r="A138" s="39">
        <v>135</v>
      </c>
      <c r="B138" s="49"/>
      <c r="C138" s="49"/>
      <c r="D138" s="49"/>
      <c r="E138" s="49"/>
      <c r="F138" s="50"/>
      <c r="G138" s="49"/>
      <c r="H138" s="49"/>
      <c r="I138" s="49"/>
      <c r="J138" s="49"/>
      <c r="K138" s="49"/>
      <c r="L138" s="49"/>
      <c r="M138" s="49"/>
      <c r="N138" s="49"/>
      <c r="O138" s="49"/>
      <c r="P138" s="51">
        <f>Tableau2[[#This Row],[StockC (kgCeq/m²Sréf)]]*Tableau2[[#This Row],[Surface de référence -Sréf (m²)]]</f>
        <v>0</v>
      </c>
      <c r="Q138" s="49"/>
    </row>
    <row r="139" spans="1:17" x14ac:dyDescent="0.25">
      <c r="A139" s="39">
        <v>136</v>
      </c>
      <c r="B139" s="49"/>
      <c r="C139" s="49"/>
      <c r="D139" s="49"/>
      <c r="E139" s="49"/>
      <c r="F139" s="50"/>
      <c r="G139" s="49"/>
      <c r="H139" s="49"/>
      <c r="I139" s="49"/>
      <c r="J139" s="49"/>
      <c r="K139" s="49"/>
      <c r="L139" s="49"/>
      <c r="M139" s="49"/>
      <c r="N139" s="49"/>
      <c r="O139" s="49"/>
      <c r="P139" s="51">
        <f>Tableau2[[#This Row],[StockC (kgCeq/m²Sréf)]]*Tableau2[[#This Row],[Surface de référence -Sréf (m²)]]</f>
        <v>0</v>
      </c>
      <c r="Q139" s="49"/>
    </row>
    <row r="140" spans="1:17" x14ac:dyDescent="0.25">
      <c r="A140" s="39">
        <v>137</v>
      </c>
      <c r="B140" s="49"/>
      <c r="C140" s="49"/>
      <c r="D140" s="49"/>
      <c r="E140" s="49"/>
      <c r="F140" s="50"/>
      <c r="G140" s="49"/>
      <c r="H140" s="49"/>
      <c r="I140" s="49"/>
      <c r="J140" s="49"/>
      <c r="K140" s="49"/>
      <c r="L140" s="49"/>
      <c r="M140" s="49"/>
      <c r="N140" s="49"/>
      <c r="O140" s="49"/>
      <c r="P140" s="51">
        <f>Tableau2[[#This Row],[StockC (kgCeq/m²Sréf)]]*Tableau2[[#This Row],[Surface de référence -Sréf (m²)]]</f>
        <v>0</v>
      </c>
      <c r="Q140" s="49"/>
    </row>
    <row r="141" spans="1:17" x14ac:dyDescent="0.25">
      <c r="A141" s="39">
        <v>138</v>
      </c>
      <c r="B141" s="49"/>
      <c r="C141" s="49"/>
      <c r="D141" s="49"/>
      <c r="E141" s="49"/>
      <c r="F141" s="50"/>
      <c r="G141" s="49"/>
      <c r="H141" s="49"/>
      <c r="I141" s="49"/>
      <c r="J141" s="49"/>
      <c r="K141" s="49"/>
      <c r="L141" s="49"/>
      <c r="M141" s="49"/>
      <c r="N141" s="49"/>
      <c r="O141" s="49"/>
      <c r="P141" s="51">
        <f>Tableau2[[#This Row],[StockC (kgCeq/m²Sréf)]]*Tableau2[[#This Row],[Surface de référence -Sréf (m²)]]</f>
        <v>0</v>
      </c>
      <c r="Q141" s="49"/>
    </row>
    <row r="142" spans="1:17" x14ac:dyDescent="0.25">
      <c r="A142" s="39">
        <v>139</v>
      </c>
      <c r="B142" s="49"/>
      <c r="C142" s="49"/>
      <c r="D142" s="49"/>
      <c r="E142" s="49"/>
      <c r="F142" s="50"/>
      <c r="G142" s="49"/>
      <c r="H142" s="49"/>
      <c r="I142" s="49"/>
      <c r="J142" s="49"/>
      <c r="K142" s="49"/>
      <c r="L142" s="49"/>
      <c r="M142" s="49"/>
      <c r="N142" s="49"/>
      <c r="O142" s="49"/>
      <c r="P142" s="51">
        <f>Tableau2[[#This Row],[StockC (kgCeq/m²Sréf)]]*Tableau2[[#This Row],[Surface de référence -Sréf (m²)]]</f>
        <v>0</v>
      </c>
      <c r="Q142" s="49"/>
    </row>
    <row r="143" spans="1:17" x14ac:dyDescent="0.25">
      <c r="A143" s="39">
        <v>140</v>
      </c>
      <c r="B143" s="49"/>
      <c r="C143" s="49"/>
      <c r="D143" s="49"/>
      <c r="E143" s="49"/>
      <c r="F143" s="50"/>
      <c r="G143" s="49"/>
      <c r="H143" s="49"/>
      <c r="I143" s="49"/>
      <c r="J143" s="49"/>
      <c r="K143" s="49"/>
      <c r="L143" s="49"/>
      <c r="M143" s="49"/>
      <c r="N143" s="49"/>
      <c r="O143" s="49"/>
      <c r="P143" s="51">
        <f>Tableau2[[#This Row],[StockC (kgCeq/m²Sréf)]]*Tableau2[[#This Row],[Surface de référence -Sréf (m²)]]</f>
        <v>0</v>
      </c>
      <c r="Q143" s="49"/>
    </row>
    <row r="144" spans="1:17" x14ac:dyDescent="0.25">
      <c r="A144" s="39">
        <v>141</v>
      </c>
      <c r="B144" s="49"/>
      <c r="C144" s="49"/>
      <c r="D144" s="49"/>
      <c r="E144" s="49"/>
      <c r="F144" s="50"/>
      <c r="G144" s="49"/>
      <c r="H144" s="49"/>
      <c r="I144" s="49"/>
      <c r="J144" s="49"/>
      <c r="K144" s="49"/>
      <c r="L144" s="49"/>
      <c r="M144" s="49"/>
      <c r="N144" s="49"/>
      <c r="O144" s="49"/>
      <c r="P144" s="51">
        <f>Tableau2[[#This Row],[StockC (kgCeq/m²Sréf)]]*Tableau2[[#This Row],[Surface de référence -Sréf (m²)]]</f>
        <v>0</v>
      </c>
      <c r="Q144" s="49"/>
    </row>
    <row r="145" spans="1:17" x14ac:dyDescent="0.25">
      <c r="A145" s="39">
        <v>142</v>
      </c>
      <c r="B145" s="49"/>
      <c r="C145" s="49"/>
      <c r="D145" s="49"/>
      <c r="E145" s="49"/>
      <c r="F145" s="50"/>
      <c r="G145" s="49"/>
      <c r="H145" s="49"/>
      <c r="I145" s="49"/>
      <c r="J145" s="49"/>
      <c r="K145" s="49"/>
      <c r="L145" s="49"/>
      <c r="M145" s="49"/>
      <c r="N145" s="49"/>
      <c r="O145" s="49"/>
      <c r="P145" s="51">
        <f>Tableau2[[#This Row],[StockC (kgCeq/m²Sréf)]]*Tableau2[[#This Row],[Surface de référence -Sréf (m²)]]</f>
        <v>0</v>
      </c>
      <c r="Q145" s="49"/>
    </row>
    <row r="146" spans="1:17" x14ac:dyDescent="0.25">
      <c r="A146" s="39">
        <v>143</v>
      </c>
      <c r="B146" s="49"/>
      <c r="C146" s="49"/>
      <c r="D146" s="49"/>
      <c r="E146" s="49"/>
      <c r="F146" s="50"/>
      <c r="G146" s="49"/>
      <c r="H146" s="49"/>
      <c r="I146" s="49"/>
      <c r="J146" s="49"/>
      <c r="K146" s="49"/>
      <c r="L146" s="49"/>
      <c r="M146" s="49"/>
      <c r="N146" s="49"/>
      <c r="O146" s="49"/>
      <c r="P146" s="51">
        <f>Tableau2[[#This Row],[StockC (kgCeq/m²Sréf)]]*Tableau2[[#This Row],[Surface de référence -Sréf (m²)]]</f>
        <v>0</v>
      </c>
      <c r="Q146" s="49"/>
    </row>
    <row r="147" spans="1:17" x14ac:dyDescent="0.25">
      <c r="A147" s="39">
        <v>144</v>
      </c>
      <c r="B147" s="49"/>
      <c r="C147" s="49"/>
      <c r="D147" s="49"/>
      <c r="E147" s="49"/>
      <c r="F147" s="50"/>
      <c r="G147" s="49"/>
      <c r="H147" s="49"/>
      <c r="I147" s="49"/>
      <c r="J147" s="49"/>
      <c r="K147" s="49"/>
      <c r="L147" s="49"/>
      <c r="M147" s="49"/>
      <c r="N147" s="49"/>
      <c r="O147" s="49"/>
      <c r="P147" s="51">
        <f>Tableau2[[#This Row],[StockC (kgCeq/m²Sréf)]]*Tableau2[[#This Row],[Surface de référence -Sréf (m²)]]</f>
        <v>0</v>
      </c>
      <c r="Q147" s="49"/>
    </row>
    <row r="148" spans="1:17" x14ac:dyDescent="0.25">
      <c r="A148" s="39">
        <v>145</v>
      </c>
      <c r="B148" s="49"/>
      <c r="C148" s="49"/>
      <c r="D148" s="49"/>
      <c r="E148" s="49"/>
      <c r="F148" s="50"/>
      <c r="G148" s="49"/>
      <c r="H148" s="49"/>
      <c r="I148" s="49"/>
      <c r="J148" s="49"/>
      <c r="K148" s="49"/>
      <c r="L148" s="49"/>
      <c r="M148" s="49"/>
      <c r="N148" s="49"/>
      <c r="O148" s="49"/>
      <c r="P148" s="51">
        <f>Tableau2[[#This Row],[StockC (kgCeq/m²Sréf)]]*Tableau2[[#This Row],[Surface de référence -Sréf (m²)]]</f>
        <v>0</v>
      </c>
      <c r="Q148" s="49"/>
    </row>
    <row r="149" spans="1:17" x14ac:dyDescent="0.25">
      <c r="A149" s="39">
        <v>146</v>
      </c>
      <c r="B149" s="49"/>
      <c r="C149" s="49"/>
      <c r="D149" s="49"/>
      <c r="E149" s="49"/>
      <c r="F149" s="50"/>
      <c r="G149" s="49"/>
      <c r="H149" s="49"/>
      <c r="I149" s="49"/>
      <c r="J149" s="49"/>
      <c r="K149" s="49"/>
      <c r="L149" s="49"/>
      <c r="M149" s="49"/>
      <c r="N149" s="49"/>
      <c r="O149" s="49"/>
      <c r="P149" s="51">
        <f>Tableau2[[#This Row],[StockC (kgCeq/m²Sréf)]]*Tableau2[[#This Row],[Surface de référence -Sréf (m²)]]</f>
        <v>0</v>
      </c>
      <c r="Q149" s="49"/>
    </row>
    <row r="150" spans="1:17" x14ac:dyDescent="0.25">
      <c r="A150" s="39">
        <v>147</v>
      </c>
      <c r="B150" s="49"/>
      <c r="C150" s="49"/>
      <c r="D150" s="49"/>
      <c r="E150" s="49"/>
      <c r="F150" s="50"/>
      <c r="G150" s="49"/>
      <c r="H150" s="49"/>
      <c r="I150" s="49"/>
      <c r="J150" s="49"/>
      <c r="K150" s="49"/>
      <c r="L150" s="49"/>
      <c r="M150" s="49"/>
      <c r="N150" s="49"/>
      <c r="O150" s="49"/>
      <c r="P150" s="51">
        <f>Tableau2[[#This Row],[StockC (kgCeq/m²Sréf)]]*Tableau2[[#This Row],[Surface de référence -Sréf (m²)]]</f>
        <v>0</v>
      </c>
      <c r="Q150" s="49"/>
    </row>
    <row r="151" spans="1:17" x14ac:dyDescent="0.25">
      <c r="A151" s="39">
        <v>148</v>
      </c>
      <c r="B151" s="49"/>
      <c r="C151" s="49"/>
      <c r="D151" s="49"/>
      <c r="E151" s="49"/>
      <c r="F151" s="50"/>
      <c r="G151" s="49"/>
      <c r="H151" s="49"/>
      <c r="I151" s="49"/>
      <c r="J151" s="49"/>
      <c r="K151" s="49"/>
      <c r="L151" s="49"/>
      <c r="M151" s="49"/>
      <c r="N151" s="49"/>
      <c r="O151" s="49"/>
      <c r="P151" s="51">
        <f>Tableau2[[#This Row],[StockC (kgCeq/m²Sréf)]]*Tableau2[[#This Row],[Surface de référence -Sréf (m²)]]</f>
        <v>0</v>
      </c>
      <c r="Q151" s="49"/>
    </row>
    <row r="152" spans="1:17" x14ac:dyDescent="0.25">
      <c r="A152" s="39">
        <v>149</v>
      </c>
      <c r="B152" s="49"/>
      <c r="C152" s="49"/>
      <c r="D152" s="49"/>
      <c r="E152" s="49"/>
      <c r="F152" s="50"/>
      <c r="G152" s="49"/>
      <c r="H152" s="49"/>
      <c r="I152" s="49"/>
      <c r="J152" s="49"/>
      <c r="K152" s="49"/>
      <c r="L152" s="49"/>
      <c r="M152" s="49"/>
      <c r="N152" s="49"/>
      <c r="O152" s="49"/>
      <c r="P152" s="51">
        <f>Tableau2[[#This Row],[StockC (kgCeq/m²Sréf)]]*Tableau2[[#This Row],[Surface de référence -Sréf (m²)]]</f>
        <v>0</v>
      </c>
      <c r="Q152" s="49"/>
    </row>
    <row r="153" spans="1:17" x14ac:dyDescent="0.25">
      <c r="A153" s="39">
        <v>150</v>
      </c>
      <c r="B153" s="49"/>
      <c r="C153" s="49"/>
      <c r="D153" s="49"/>
      <c r="E153" s="49"/>
      <c r="F153" s="50"/>
      <c r="G153" s="49"/>
      <c r="H153" s="49"/>
      <c r="I153" s="49"/>
      <c r="J153" s="49"/>
      <c r="K153" s="49"/>
      <c r="L153" s="49"/>
      <c r="M153" s="49"/>
      <c r="N153" s="49"/>
      <c r="O153" s="49"/>
      <c r="P153" s="51">
        <f>Tableau2[[#This Row],[StockC (kgCeq/m²Sréf)]]*Tableau2[[#This Row],[Surface de référence -Sréf (m²)]]</f>
        <v>0</v>
      </c>
      <c r="Q153" s="49"/>
    </row>
    <row r="154" spans="1:17" x14ac:dyDescent="0.25">
      <c r="A154" s="39">
        <v>151</v>
      </c>
      <c r="B154" s="49"/>
      <c r="C154" s="49"/>
      <c r="D154" s="49"/>
      <c r="E154" s="49"/>
      <c r="F154" s="50"/>
      <c r="G154" s="49"/>
      <c r="H154" s="49"/>
      <c r="I154" s="49"/>
      <c r="J154" s="49"/>
      <c r="K154" s="49"/>
      <c r="L154" s="49"/>
      <c r="M154" s="49"/>
      <c r="N154" s="49"/>
      <c r="O154" s="49"/>
      <c r="P154" s="51">
        <f>Tableau2[[#This Row],[StockC (kgCeq/m²Sréf)]]*Tableau2[[#This Row],[Surface de référence -Sréf (m²)]]</f>
        <v>0</v>
      </c>
      <c r="Q154" s="49"/>
    </row>
    <row r="155" spans="1:17" x14ac:dyDescent="0.25">
      <c r="A155" s="39">
        <v>152</v>
      </c>
      <c r="B155" s="49"/>
      <c r="C155" s="49"/>
      <c r="D155" s="49"/>
      <c r="E155" s="49"/>
      <c r="F155" s="50"/>
      <c r="G155" s="49"/>
      <c r="H155" s="49"/>
      <c r="I155" s="49"/>
      <c r="J155" s="49"/>
      <c r="K155" s="49"/>
      <c r="L155" s="49"/>
      <c r="M155" s="49"/>
      <c r="N155" s="49"/>
      <c r="O155" s="49"/>
      <c r="P155" s="51">
        <f>Tableau2[[#This Row],[StockC (kgCeq/m²Sréf)]]*Tableau2[[#This Row],[Surface de référence -Sréf (m²)]]</f>
        <v>0</v>
      </c>
      <c r="Q155" s="49"/>
    </row>
    <row r="156" spans="1:17" x14ac:dyDescent="0.25">
      <c r="A156" s="39">
        <v>153</v>
      </c>
      <c r="B156" s="49"/>
      <c r="C156" s="49"/>
      <c r="D156" s="49"/>
      <c r="E156" s="49"/>
      <c r="F156" s="50"/>
      <c r="G156" s="49"/>
      <c r="H156" s="49"/>
      <c r="I156" s="49"/>
      <c r="J156" s="49"/>
      <c r="K156" s="49"/>
      <c r="L156" s="49"/>
      <c r="M156" s="49"/>
      <c r="N156" s="49"/>
      <c r="O156" s="49"/>
      <c r="P156" s="51">
        <f>Tableau2[[#This Row],[StockC (kgCeq/m²Sréf)]]*Tableau2[[#This Row],[Surface de référence -Sréf (m²)]]</f>
        <v>0</v>
      </c>
      <c r="Q156" s="49"/>
    </row>
    <row r="157" spans="1:17" x14ac:dyDescent="0.25">
      <c r="A157" s="39">
        <v>154</v>
      </c>
      <c r="B157" s="49"/>
      <c r="C157" s="49"/>
      <c r="D157" s="49"/>
      <c r="E157" s="49"/>
      <c r="F157" s="50"/>
      <c r="G157" s="49"/>
      <c r="H157" s="49"/>
      <c r="I157" s="49"/>
      <c r="J157" s="49"/>
      <c r="K157" s="49"/>
      <c r="L157" s="49"/>
      <c r="M157" s="49"/>
      <c r="N157" s="49"/>
      <c r="O157" s="49"/>
      <c r="P157" s="51">
        <f>Tableau2[[#This Row],[StockC (kgCeq/m²Sréf)]]*Tableau2[[#This Row],[Surface de référence -Sréf (m²)]]</f>
        <v>0</v>
      </c>
      <c r="Q157" s="49"/>
    </row>
    <row r="158" spans="1:17" x14ac:dyDescent="0.25">
      <c r="A158" s="39">
        <v>155</v>
      </c>
      <c r="B158" s="49"/>
      <c r="C158" s="49"/>
      <c r="D158" s="49"/>
      <c r="E158" s="49"/>
      <c r="F158" s="50"/>
      <c r="G158" s="49"/>
      <c r="H158" s="49"/>
      <c r="I158" s="49"/>
      <c r="J158" s="49"/>
      <c r="K158" s="49"/>
      <c r="L158" s="49"/>
      <c r="M158" s="49"/>
      <c r="N158" s="49"/>
      <c r="O158" s="49"/>
      <c r="P158" s="51">
        <f>Tableau2[[#This Row],[StockC (kgCeq/m²Sréf)]]*Tableau2[[#This Row],[Surface de référence -Sréf (m²)]]</f>
        <v>0</v>
      </c>
      <c r="Q158" s="49"/>
    </row>
    <row r="159" spans="1:17" x14ac:dyDescent="0.25">
      <c r="A159" s="39">
        <v>156</v>
      </c>
      <c r="B159" s="49"/>
      <c r="C159" s="49"/>
      <c r="D159" s="49"/>
      <c r="E159" s="49"/>
      <c r="F159" s="50"/>
      <c r="G159" s="49"/>
      <c r="H159" s="49"/>
      <c r="I159" s="49"/>
      <c r="J159" s="49"/>
      <c r="K159" s="49"/>
      <c r="L159" s="49"/>
      <c r="M159" s="49"/>
      <c r="N159" s="49"/>
      <c r="O159" s="49"/>
      <c r="P159" s="51">
        <f>Tableau2[[#This Row],[StockC (kgCeq/m²Sréf)]]*Tableau2[[#This Row],[Surface de référence -Sréf (m²)]]</f>
        <v>0</v>
      </c>
      <c r="Q159" s="49"/>
    </row>
    <row r="160" spans="1:17" x14ac:dyDescent="0.25">
      <c r="A160" s="39">
        <v>157</v>
      </c>
      <c r="B160" s="49"/>
      <c r="C160" s="49"/>
      <c r="D160" s="49"/>
      <c r="E160" s="49"/>
      <c r="F160" s="50"/>
      <c r="G160" s="49"/>
      <c r="H160" s="49"/>
      <c r="I160" s="49"/>
      <c r="J160" s="49"/>
      <c r="K160" s="49"/>
      <c r="L160" s="49"/>
      <c r="M160" s="49"/>
      <c r="N160" s="49"/>
      <c r="O160" s="49"/>
      <c r="P160" s="51">
        <f>Tableau2[[#This Row],[StockC (kgCeq/m²Sréf)]]*Tableau2[[#This Row],[Surface de référence -Sréf (m²)]]</f>
        <v>0</v>
      </c>
      <c r="Q160" s="49"/>
    </row>
    <row r="161" spans="1:17" x14ac:dyDescent="0.25">
      <c r="A161" s="39">
        <v>158</v>
      </c>
      <c r="B161" s="49"/>
      <c r="C161" s="49"/>
      <c r="D161" s="49"/>
      <c r="E161" s="49"/>
      <c r="F161" s="50"/>
      <c r="G161" s="49"/>
      <c r="H161" s="49"/>
      <c r="I161" s="49"/>
      <c r="J161" s="49"/>
      <c r="K161" s="49"/>
      <c r="L161" s="49"/>
      <c r="M161" s="49"/>
      <c r="N161" s="49"/>
      <c r="O161" s="49"/>
      <c r="P161" s="51">
        <f>Tableau2[[#This Row],[StockC (kgCeq/m²Sréf)]]*Tableau2[[#This Row],[Surface de référence -Sréf (m²)]]</f>
        <v>0</v>
      </c>
      <c r="Q161" s="49"/>
    </row>
    <row r="162" spans="1:17" x14ac:dyDescent="0.25">
      <c r="A162" s="39">
        <v>159</v>
      </c>
      <c r="B162" s="49"/>
      <c r="C162" s="49"/>
      <c r="D162" s="49"/>
      <c r="E162" s="49"/>
      <c r="F162" s="50"/>
      <c r="G162" s="49"/>
      <c r="H162" s="49"/>
      <c r="I162" s="49"/>
      <c r="J162" s="49"/>
      <c r="K162" s="49"/>
      <c r="L162" s="49"/>
      <c r="M162" s="49"/>
      <c r="N162" s="49"/>
      <c r="O162" s="49"/>
      <c r="P162" s="51">
        <f>Tableau2[[#This Row],[StockC (kgCeq/m²Sréf)]]*Tableau2[[#This Row],[Surface de référence -Sréf (m²)]]</f>
        <v>0</v>
      </c>
      <c r="Q162" s="49"/>
    </row>
    <row r="163" spans="1:17" x14ac:dyDescent="0.25">
      <c r="A163" s="39">
        <v>160</v>
      </c>
      <c r="B163" s="49"/>
      <c r="C163" s="49"/>
      <c r="D163" s="49"/>
      <c r="E163" s="49"/>
      <c r="F163" s="50"/>
      <c r="G163" s="49"/>
      <c r="H163" s="49"/>
      <c r="I163" s="49"/>
      <c r="J163" s="49"/>
      <c r="K163" s="49"/>
      <c r="L163" s="49"/>
      <c r="M163" s="49"/>
      <c r="N163" s="49"/>
      <c r="O163" s="49"/>
      <c r="P163" s="51">
        <f>Tableau2[[#This Row],[StockC (kgCeq/m²Sréf)]]*Tableau2[[#This Row],[Surface de référence -Sréf (m²)]]</f>
        <v>0</v>
      </c>
      <c r="Q163" s="49"/>
    </row>
    <row r="164" spans="1:17" x14ac:dyDescent="0.25">
      <c r="A164" s="39">
        <v>161</v>
      </c>
      <c r="B164" s="49"/>
      <c r="C164" s="49"/>
      <c r="D164" s="49"/>
      <c r="E164" s="49"/>
      <c r="F164" s="50"/>
      <c r="G164" s="49"/>
      <c r="H164" s="49"/>
      <c r="I164" s="49"/>
      <c r="J164" s="49"/>
      <c r="K164" s="49"/>
      <c r="L164" s="49"/>
      <c r="M164" s="49"/>
      <c r="N164" s="49"/>
      <c r="O164" s="49"/>
      <c r="P164" s="51">
        <f>Tableau2[[#This Row],[StockC (kgCeq/m²Sréf)]]*Tableau2[[#This Row],[Surface de référence -Sréf (m²)]]</f>
        <v>0</v>
      </c>
      <c r="Q164" s="49"/>
    </row>
    <row r="165" spans="1:17" x14ac:dyDescent="0.25">
      <c r="A165" s="39">
        <v>162</v>
      </c>
      <c r="B165" s="49"/>
      <c r="C165" s="49"/>
      <c r="D165" s="49"/>
      <c r="E165" s="49"/>
      <c r="F165" s="50"/>
      <c r="G165" s="49"/>
      <c r="H165" s="49"/>
      <c r="I165" s="49"/>
      <c r="J165" s="49"/>
      <c r="K165" s="49"/>
      <c r="L165" s="49"/>
      <c r="M165" s="49"/>
      <c r="N165" s="49"/>
      <c r="O165" s="49"/>
      <c r="P165" s="51">
        <f>Tableau2[[#This Row],[StockC (kgCeq/m²Sréf)]]*Tableau2[[#This Row],[Surface de référence -Sréf (m²)]]</f>
        <v>0</v>
      </c>
      <c r="Q165" s="49"/>
    </row>
    <row r="166" spans="1:17" x14ac:dyDescent="0.25">
      <c r="A166" s="39">
        <v>163</v>
      </c>
      <c r="B166" s="49"/>
      <c r="C166" s="49"/>
      <c r="D166" s="49"/>
      <c r="E166" s="49"/>
      <c r="F166" s="50"/>
      <c r="G166" s="49"/>
      <c r="H166" s="49"/>
      <c r="I166" s="49"/>
      <c r="J166" s="49"/>
      <c r="K166" s="49"/>
      <c r="L166" s="49"/>
      <c r="M166" s="49"/>
      <c r="N166" s="49"/>
      <c r="O166" s="49"/>
      <c r="P166" s="51">
        <f>Tableau2[[#This Row],[StockC (kgCeq/m²Sréf)]]*Tableau2[[#This Row],[Surface de référence -Sréf (m²)]]</f>
        <v>0</v>
      </c>
      <c r="Q166" s="49"/>
    </row>
    <row r="167" spans="1:17" x14ac:dyDescent="0.25">
      <c r="A167" s="39">
        <v>164</v>
      </c>
      <c r="B167" s="49"/>
      <c r="C167" s="49"/>
      <c r="D167" s="49"/>
      <c r="E167" s="49"/>
      <c r="F167" s="50"/>
      <c r="G167" s="49"/>
      <c r="H167" s="49"/>
      <c r="I167" s="49"/>
      <c r="J167" s="49"/>
      <c r="K167" s="49"/>
      <c r="L167" s="49"/>
      <c r="M167" s="49"/>
      <c r="N167" s="49"/>
      <c r="O167" s="49"/>
      <c r="P167" s="51">
        <f>Tableau2[[#This Row],[StockC (kgCeq/m²Sréf)]]*Tableau2[[#This Row],[Surface de référence -Sréf (m²)]]</f>
        <v>0</v>
      </c>
      <c r="Q167" s="49"/>
    </row>
    <row r="168" spans="1:17" x14ac:dyDescent="0.25">
      <c r="A168" s="39">
        <v>165</v>
      </c>
      <c r="B168" s="49"/>
      <c r="C168" s="49"/>
      <c r="D168" s="49"/>
      <c r="E168" s="49"/>
      <c r="F168" s="50"/>
      <c r="G168" s="49"/>
      <c r="H168" s="49"/>
      <c r="I168" s="49"/>
      <c r="J168" s="49"/>
      <c r="K168" s="49"/>
      <c r="L168" s="49"/>
      <c r="M168" s="49"/>
      <c r="N168" s="49"/>
      <c r="O168" s="49"/>
      <c r="P168" s="51">
        <f>Tableau2[[#This Row],[StockC (kgCeq/m²Sréf)]]*Tableau2[[#This Row],[Surface de référence -Sréf (m²)]]</f>
        <v>0</v>
      </c>
      <c r="Q168" s="49"/>
    </row>
    <row r="169" spans="1:17" x14ac:dyDescent="0.25">
      <c r="A169" s="39">
        <v>166</v>
      </c>
      <c r="B169" s="49"/>
      <c r="C169" s="49"/>
      <c r="D169" s="49"/>
      <c r="E169" s="49"/>
      <c r="F169" s="50"/>
      <c r="G169" s="49"/>
      <c r="H169" s="49"/>
      <c r="I169" s="49"/>
      <c r="J169" s="49"/>
      <c r="K169" s="49"/>
      <c r="L169" s="49"/>
      <c r="M169" s="49"/>
      <c r="N169" s="49"/>
      <c r="O169" s="49"/>
      <c r="P169" s="51">
        <f>Tableau2[[#This Row],[StockC (kgCeq/m²Sréf)]]*Tableau2[[#This Row],[Surface de référence -Sréf (m²)]]</f>
        <v>0</v>
      </c>
      <c r="Q169" s="49"/>
    </row>
    <row r="170" spans="1:17" x14ac:dyDescent="0.25">
      <c r="A170" s="39">
        <v>167</v>
      </c>
      <c r="B170" s="49"/>
      <c r="C170" s="49"/>
      <c r="D170" s="49"/>
      <c r="E170" s="49"/>
      <c r="F170" s="50"/>
      <c r="G170" s="49"/>
      <c r="H170" s="49"/>
      <c r="I170" s="49"/>
      <c r="J170" s="49"/>
      <c r="K170" s="49"/>
      <c r="L170" s="49"/>
      <c r="M170" s="49"/>
      <c r="N170" s="49"/>
      <c r="O170" s="49"/>
      <c r="P170" s="51">
        <f>Tableau2[[#This Row],[StockC (kgCeq/m²Sréf)]]*Tableau2[[#This Row],[Surface de référence -Sréf (m²)]]</f>
        <v>0</v>
      </c>
      <c r="Q170" s="49"/>
    </row>
    <row r="171" spans="1:17" x14ac:dyDescent="0.25">
      <c r="A171" s="39">
        <v>168</v>
      </c>
      <c r="B171" s="49"/>
      <c r="C171" s="49"/>
      <c r="D171" s="49"/>
      <c r="E171" s="49"/>
      <c r="F171" s="50"/>
      <c r="G171" s="49"/>
      <c r="H171" s="49"/>
      <c r="I171" s="49"/>
      <c r="J171" s="49"/>
      <c r="K171" s="49"/>
      <c r="L171" s="49"/>
      <c r="M171" s="49"/>
      <c r="N171" s="49"/>
      <c r="O171" s="49"/>
      <c r="P171" s="51">
        <f>Tableau2[[#This Row],[StockC (kgCeq/m²Sréf)]]*Tableau2[[#This Row],[Surface de référence -Sréf (m²)]]</f>
        <v>0</v>
      </c>
      <c r="Q171" s="49"/>
    </row>
    <row r="172" spans="1:17" x14ac:dyDescent="0.25">
      <c r="A172" s="39">
        <v>169</v>
      </c>
      <c r="B172" s="49"/>
      <c r="C172" s="49"/>
      <c r="D172" s="49"/>
      <c r="E172" s="49"/>
      <c r="F172" s="50"/>
      <c r="G172" s="49"/>
      <c r="H172" s="49"/>
      <c r="I172" s="49"/>
      <c r="J172" s="49"/>
      <c r="K172" s="49"/>
      <c r="L172" s="49"/>
      <c r="M172" s="49"/>
      <c r="N172" s="49"/>
      <c r="O172" s="49"/>
      <c r="P172" s="51">
        <f>Tableau2[[#This Row],[StockC (kgCeq/m²Sréf)]]*Tableau2[[#This Row],[Surface de référence -Sréf (m²)]]</f>
        <v>0</v>
      </c>
      <c r="Q172" s="49"/>
    </row>
    <row r="173" spans="1:17" x14ac:dyDescent="0.25">
      <c r="A173" s="39">
        <v>170</v>
      </c>
      <c r="B173" s="49"/>
      <c r="C173" s="49"/>
      <c r="D173" s="49"/>
      <c r="E173" s="49"/>
      <c r="F173" s="50"/>
      <c r="G173" s="49"/>
      <c r="H173" s="49"/>
      <c r="I173" s="49"/>
      <c r="J173" s="49"/>
      <c r="K173" s="49"/>
      <c r="L173" s="49"/>
      <c r="M173" s="49"/>
      <c r="N173" s="49"/>
      <c r="O173" s="49"/>
      <c r="P173" s="51">
        <f>Tableau2[[#This Row],[StockC (kgCeq/m²Sréf)]]*Tableau2[[#This Row],[Surface de référence -Sréf (m²)]]</f>
        <v>0</v>
      </c>
      <c r="Q173" s="49"/>
    </row>
    <row r="174" spans="1:17" x14ac:dyDescent="0.25">
      <c r="A174" s="39">
        <v>171</v>
      </c>
      <c r="B174" s="49"/>
      <c r="C174" s="49"/>
      <c r="D174" s="49"/>
      <c r="E174" s="49"/>
      <c r="F174" s="50"/>
      <c r="G174" s="49"/>
      <c r="H174" s="49"/>
      <c r="I174" s="49"/>
      <c r="J174" s="49"/>
      <c r="K174" s="49"/>
      <c r="L174" s="49"/>
      <c r="M174" s="49"/>
      <c r="N174" s="49"/>
      <c r="O174" s="49"/>
      <c r="P174" s="51">
        <f>Tableau2[[#This Row],[StockC (kgCeq/m²Sréf)]]*Tableau2[[#This Row],[Surface de référence -Sréf (m²)]]</f>
        <v>0</v>
      </c>
      <c r="Q174" s="49"/>
    </row>
    <row r="175" spans="1:17" x14ac:dyDescent="0.25">
      <c r="A175" s="39">
        <v>172</v>
      </c>
      <c r="B175" s="49"/>
      <c r="C175" s="49"/>
      <c r="D175" s="49"/>
      <c r="E175" s="49"/>
      <c r="F175" s="50"/>
      <c r="G175" s="49"/>
      <c r="H175" s="49"/>
      <c r="I175" s="49"/>
      <c r="J175" s="49"/>
      <c r="K175" s="49"/>
      <c r="L175" s="49"/>
      <c r="M175" s="49"/>
      <c r="N175" s="49"/>
      <c r="O175" s="49"/>
      <c r="P175" s="51">
        <f>Tableau2[[#This Row],[StockC (kgCeq/m²Sréf)]]*Tableau2[[#This Row],[Surface de référence -Sréf (m²)]]</f>
        <v>0</v>
      </c>
      <c r="Q175" s="49"/>
    </row>
    <row r="176" spans="1:17" x14ac:dyDescent="0.25">
      <c r="A176" s="39">
        <v>173</v>
      </c>
      <c r="B176" s="49"/>
      <c r="C176" s="49"/>
      <c r="D176" s="49"/>
      <c r="E176" s="49"/>
      <c r="F176" s="50"/>
      <c r="G176" s="49"/>
      <c r="H176" s="49"/>
      <c r="I176" s="49"/>
      <c r="J176" s="49"/>
      <c r="K176" s="49"/>
      <c r="L176" s="49"/>
      <c r="M176" s="49"/>
      <c r="N176" s="49"/>
      <c r="O176" s="49"/>
      <c r="P176" s="51">
        <f>Tableau2[[#This Row],[StockC (kgCeq/m²Sréf)]]*Tableau2[[#This Row],[Surface de référence -Sréf (m²)]]</f>
        <v>0</v>
      </c>
      <c r="Q176" s="49"/>
    </row>
    <row r="177" spans="1:17" x14ac:dyDescent="0.25">
      <c r="A177" s="39">
        <v>174</v>
      </c>
      <c r="B177" s="49"/>
      <c r="C177" s="49"/>
      <c r="D177" s="49"/>
      <c r="E177" s="49"/>
      <c r="F177" s="50"/>
      <c r="G177" s="49"/>
      <c r="H177" s="49"/>
      <c r="I177" s="49"/>
      <c r="J177" s="49"/>
      <c r="K177" s="49"/>
      <c r="L177" s="49"/>
      <c r="M177" s="49"/>
      <c r="N177" s="49"/>
      <c r="O177" s="49"/>
      <c r="P177" s="51">
        <f>Tableau2[[#This Row],[StockC (kgCeq/m²Sréf)]]*Tableau2[[#This Row],[Surface de référence -Sréf (m²)]]</f>
        <v>0</v>
      </c>
      <c r="Q177" s="49"/>
    </row>
    <row r="178" spans="1:17" x14ac:dyDescent="0.25">
      <c r="A178" s="39">
        <v>175</v>
      </c>
      <c r="B178" s="49"/>
      <c r="C178" s="49"/>
      <c r="D178" s="49"/>
      <c r="E178" s="49"/>
      <c r="F178" s="50"/>
      <c r="G178" s="49"/>
      <c r="H178" s="49"/>
      <c r="I178" s="49"/>
      <c r="J178" s="49"/>
      <c r="K178" s="49"/>
      <c r="L178" s="49"/>
      <c r="M178" s="49"/>
      <c r="N178" s="49"/>
      <c r="O178" s="49"/>
      <c r="P178" s="51">
        <f>Tableau2[[#This Row],[StockC (kgCeq/m²Sréf)]]*Tableau2[[#This Row],[Surface de référence -Sréf (m²)]]</f>
        <v>0</v>
      </c>
      <c r="Q178" s="49"/>
    </row>
    <row r="179" spans="1:17" x14ac:dyDescent="0.25">
      <c r="A179" s="39">
        <v>176</v>
      </c>
      <c r="B179" s="49"/>
      <c r="C179" s="49"/>
      <c r="D179" s="49"/>
      <c r="E179" s="49"/>
      <c r="F179" s="50"/>
      <c r="G179" s="49"/>
      <c r="H179" s="49"/>
      <c r="I179" s="49"/>
      <c r="J179" s="49"/>
      <c r="K179" s="49"/>
      <c r="L179" s="49"/>
      <c r="M179" s="49"/>
      <c r="N179" s="49"/>
      <c r="O179" s="49"/>
      <c r="P179" s="51">
        <f>Tableau2[[#This Row],[StockC (kgCeq/m²Sréf)]]*Tableau2[[#This Row],[Surface de référence -Sréf (m²)]]</f>
        <v>0</v>
      </c>
      <c r="Q179" s="49"/>
    </row>
    <row r="180" spans="1:17" x14ac:dyDescent="0.25">
      <c r="A180" s="39">
        <v>177</v>
      </c>
      <c r="B180" s="49"/>
      <c r="C180" s="49"/>
      <c r="D180" s="49"/>
      <c r="E180" s="49"/>
      <c r="F180" s="50"/>
      <c r="G180" s="49"/>
      <c r="H180" s="49"/>
      <c r="I180" s="49"/>
      <c r="J180" s="49"/>
      <c r="K180" s="49"/>
      <c r="L180" s="49"/>
      <c r="M180" s="49"/>
      <c r="N180" s="49"/>
      <c r="O180" s="49"/>
      <c r="P180" s="51">
        <f>Tableau2[[#This Row],[StockC (kgCeq/m²Sréf)]]*Tableau2[[#This Row],[Surface de référence -Sréf (m²)]]</f>
        <v>0</v>
      </c>
      <c r="Q180" s="49"/>
    </row>
    <row r="181" spans="1:17" x14ac:dyDescent="0.25">
      <c r="A181" s="39">
        <v>178</v>
      </c>
      <c r="B181" s="49"/>
      <c r="C181" s="49"/>
      <c r="D181" s="49"/>
      <c r="E181" s="49"/>
      <c r="F181" s="50"/>
      <c r="G181" s="49"/>
      <c r="H181" s="49"/>
      <c r="I181" s="49"/>
      <c r="J181" s="49"/>
      <c r="K181" s="49"/>
      <c r="L181" s="49"/>
      <c r="M181" s="49"/>
      <c r="N181" s="49"/>
      <c r="O181" s="49"/>
      <c r="P181" s="51">
        <f>Tableau2[[#This Row],[StockC (kgCeq/m²Sréf)]]*Tableau2[[#This Row],[Surface de référence -Sréf (m²)]]</f>
        <v>0</v>
      </c>
      <c r="Q181" s="49"/>
    </row>
    <row r="182" spans="1:17" x14ac:dyDescent="0.25">
      <c r="A182" s="39">
        <v>179</v>
      </c>
      <c r="B182" s="49"/>
      <c r="C182" s="49"/>
      <c r="D182" s="49"/>
      <c r="E182" s="49"/>
      <c r="F182" s="50"/>
      <c r="G182" s="49"/>
      <c r="H182" s="49"/>
      <c r="I182" s="49"/>
      <c r="J182" s="49"/>
      <c r="K182" s="49"/>
      <c r="L182" s="49"/>
      <c r="M182" s="49"/>
      <c r="N182" s="49"/>
      <c r="O182" s="49"/>
      <c r="P182" s="51">
        <f>Tableau2[[#This Row],[StockC (kgCeq/m²Sréf)]]*Tableau2[[#This Row],[Surface de référence -Sréf (m²)]]</f>
        <v>0</v>
      </c>
      <c r="Q182" s="49"/>
    </row>
    <row r="183" spans="1:17" x14ac:dyDescent="0.25">
      <c r="A183" s="39">
        <v>180</v>
      </c>
      <c r="B183" s="49"/>
      <c r="C183" s="49"/>
      <c r="D183" s="49"/>
      <c r="E183" s="49"/>
      <c r="F183" s="50"/>
      <c r="G183" s="49"/>
      <c r="H183" s="49"/>
      <c r="I183" s="49"/>
      <c r="J183" s="49"/>
      <c r="K183" s="49"/>
      <c r="L183" s="49"/>
      <c r="M183" s="49"/>
      <c r="N183" s="49"/>
      <c r="O183" s="49"/>
      <c r="P183" s="51">
        <f>Tableau2[[#This Row],[StockC (kgCeq/m²Sréf)]]*Tableau2[[#This Row],[Surface de référence -Sréf (m²)]]</f>
        <v>0</v>
      </c>
      <c r="Q183" s="49"/>
    </row>
    <row r="184" spans="1:17" x14ac:dyDescent="0.25">
      <c r="A184" s="39">
        <v>181</v>
      </c>
      <c r="B184" s="49"/>
      <c r="C184" s="49"/>
      <c r="D184" s="49"/>
      <c r="E184" s="49"/>
      <c r="F184" s="50"/>
      <c r="G184" s="49"/>
      <c r="H184" s="49"/>
      <c r="I184" s="49"/>
      <c r="J184" s="49"/>
      <c r="K184" s="49"/>
      <c r="L184" s="49"/>
      <c r="M184" s="49"/>
      <c r="N184" s="49"/>
      <c r="O184" s="49"/>
      <c r="P184" s="51">
        <f>Tableau2[[#This Row],[StockC (kgCeq/m²Sréf)]]*Tableau2[[#This Row],[Surface de référence -Sréf (m²)]]</f>
        <v>0</v>
      </c>
      <c r="Q184" s="49"/>
    </row>
    <row r="185" spans="1:17" x14ac:dyDescent="0.25">
      <c r="A185" s="39">
        <v>182</v>
      </c>
      <c r="B185" s="49"/>
      <c r="C185" s="49"/>
      <c r="D185" s="49"/>
      <c r="E185" s="49"/>
      <c r="F185" s="50"/>
      <c r="G185" s="49"/>
      <c r="H185" s="49"/>
      <c r="I185" s="49"/>
      <c r="J185" s="49"/>
      <c r="K185" s="49"/>
      <c r="L185" s="49"/>
      <c r="M185" s="49"/>
      <c r="N185" s="49"/>
      <c r="O185" s="49"/>
      <c r="P185" s="51">
        <f>Tableau2[[#This Row],[StockC (kgCeq/m²Sréf)]]*Tableau2[[#This Row],[Surface de référence -Sréf (m²)]]</f>
        <v>0</v>
      </c>
      <c r="Q185" s="49"/>
    </row>
    <row r="186" spans="1:17" x14ac:dyDescent="0.25">
      <c r="A186" s="39">
        <v>183</v>
      </c>
      <c r="B186" s="49"/>
      <c r="C186" s="49"/>
      <c r="D186" s="49"/>
      <c r="E186" s="49"/>
      <c r="F186" s="50"/>
      <c r="G186" s="49"/>
      <c r="H186" s="49"/>
      <c r="I186" s="49"/>
      <c r="J186" s="49"/>
      <c r="K186" s="49"/>
      <c r="L186" s="49"/>
      <c r="M186" s="49"/>
      <c r="N186" s="49"/>
      <c r="O186" s="49"/>
      <c r="P186" s="51">
        <f>Tableau2[[#This Row],[StockC (kgCeq/m²Sréf)]]*Tableau2[[#This Row],[Surface de référence -Sréf (m²)]]</f>
        <v>0</v>
      </c>
      <c r="Q186" s="49"/>
    </row>
    <row r="187" spans="1:17" x14ac:dyDescent="0.25">
      <c r="A187" s="39">
        <v>184</v>
      </c>
      <c r="B187" s="49"/>
      <c r="C187" s="49"/>
      <c r="D187" s="49"/>
      <c r="E187" s="49"/>
      <c r="F187" s="50"/>
      <c r="G187" s="49"/>
      <c r="H187" s="49"/>
      <c r="I187" s="49"/>
      <c r="J187" s="49"/>
      <c r="K187" s="49"/>
      <c r="L187" s="49"/>
      <c r="M187" s="49"/>
      <c r="N187" s="49"/>
      <c r="O187" s="49"/>
      <c r="P187" s="51">
        <f>Tableau2[[#This Row],[StockC (kgCeq/m²Sréf)]]*Tableau2[[#This Row],[Surface de référence -Sréf (m²)]]</f>
        <v>0</v>
      </c>
      <c r="Q187" s="49"/>
    </row>
    <row r="188" spans="1:17" x14ac:dyDescent="0.25">
      <c r="A188" s="39">
        <v>185</v>
      </c>
      <c r="B188" s="49"/>
      <c r="C188" s="49"/>
      <c r="D188" s="49"/>
      <c r="E188" s="49"/>
      <c r="F188" s="50"/>
      <c r="G188" s="49"/>
      <c r="H188" s="49"/>
      <c r="I188" s="49"/>
      <c r="J188" s="49"/>
      <c r="K188" s="49"/>
      <c r="L188" s="49"/>
      <c r="M188" s="49"/>
      <c r="N188" s="49"/>
      <c r="O188" s="49"/>
      <c r="P188" s="51">
        <f>Tableau2[[#This Row],[StockC (kgCeq/m²Sréf)]]*Tableau2[[#This Row],[Surface de référence -Sréf (m²)]]</f>
        <v>0</v>
      </c>
      <c r="Q188" s="49"/>
    </row>
    <row r="189" spans="1:17" x14ac:dyDescent="0.25">
      <c r="A189" s="39">
        <v>186</v>
      </c>
      <c r="B189" s="49"/>
      <c r="C189" s="49"/>
      <c r="D189" s="49"/>
      <c r="E189" s="49"/>
      <c r="F189" s="50"/>
      <c r="G189" s="49"/>
      <c r="H189" s="49"/>
      <c r="I189" s="49"/>
      <c r="J189" s="49"/>
      <c r="K189" s="49"/>
      <c r="L189" s="49"/>
      <c r="M189" s="49"/>
      <c r="N189" s="49"/>
      <c r="O189" s="49"/>
      <c r="P189" s="51">
        <f>Tableau2[[#This Row],[StockC (kgCeq/m²Sréf)]]*Tableau2[[#This Row],[Surface de référence -Sréf (m²)]]</f>
        <v>0</v>
      </c>
      <c r="Q189" s="49"/>
    </row>
    <row r="190" spans="1:17" x14ac:dyDescent="0.25">
      <c r="A190" s="39">
        <v>187</v>
      </c>
      <c r="B190" s="49"/>
      <c r="C190" s="49"/>
      <c r="D190" s="49"/>
      <c r="E190" s="49"/>
      <c r="F190" s="50"/>
      <c r="G190" s="49"/>
      <c r="H190" s="49"/>
      <c r="I190" s="49"/>
      <c r="J190" s="49"/>
      <c r="K190" s="49"/>
      <c r="L190" s="49"/>
      <c r="M190" s="49"/>
      <c r="N190" s="49"/>
      <c r="O190" s="49"/>
      <c r="P190" s="51">
        <f>Tableau2[[#This Row],[StockC (kgCeq/m²Sréf)]]*Tableau2[[#This Row],[Surface de référence -Sréf (m²)]]</f>
        <v>0</v>
      </c>
      <c r="Q190" s="49"/>
    </row>
    <row r="191" spans="1:17" x14ac:dyDescent="0.25">
      <c r="A191" s="39">
        <v>188</v>
      </c>
      <c r="B191" s="49"/>
      <c r="C191" s="49"/>
      <c r="D191" s="49"/>
      <c r="E191" s="49"/>
      <c r="F191" s="50"/>
      <c r="G191" s="49"/>
      <c r="H191" s="49"/>
      <c r="I191" s="49"/>
      <c r="J191" s="49"/>
      <c r="K191" s="49"/>
      <c r="L191" s="49"/>
      <c r="M191" s="49"/>
      <c r="N191" s="49"/>
      <c r="O191" s="49"/>
      <c r="P191" s="51">
        <f>Tableau2[[#This Row],[StockC (kgCeq/m²Sréf)]]*Tableau2[[#This Row],[Surface de référence -Sréf (m²)]]</f>
        <v>0</v>
      </c>
      <c r="Q191" s="49"/>
    </row>
    <row r="192" spans="1:17" x14ac:dyDescent="0.25">
      <c r="A192" s="39">
        <v>189</v>
      </c>
      <c r="B192" s="49"/>
      <c r="C192" s="49"/>
      <c r="D192" s="49"/>
      <c r="E192" s="49"/>
      <c r="F192" s="50"/>
      <c r="G192" s="49"/>
      <c r="H192" s="49"/>
      <c r="I192" s="49"/>
      <c r="J192" s="49"/>
      <c r="K192" s="49"/>
      <c r="L192" s="49"/>
      <c r="M192" s="49"/>
      <c r="N192" s="49"/>
      <c r="O192" s="49"/>
      <c r="P192" s="51">
        <f>Tableau2[[#This Row],[StockC (kgCeq/m²Sréf)]]*Tableau2[[#This Row],[Surface de référence -Sréf (m²)]]</f>
        <v>0</v>
      </c>
      <c r="Q192" s="49"/>
    </row>
    <row r="193" spans="1:17" x14ac:dyDescent="0.25">
      <c r="A193" s="39">
        <v>190</v>
      </c>
      <c r="B193" s="49"/>
      <c r="C193" s="49"/>
      <c r="D193" s="49"/>
      <c r="E193" s="49"/>
      <c r="F193" s="50"/>
      <c r="G193" s="49"/>
      <c r="H193" s="49"/>
      <c r="I193" s="49"/>
      <c r="J193" s="49"/>
      <c r="K193" s="49"/>
      <c r="L193" s="49"/>
      <c r="M193" s="49"/>
      <c r="N193" s="49"/>
      <c r="O193" s="49"/>
      <c r="P193" s="51">
        <f>Tableau2[[#This Row],[StockC (kgCeq/m²Sréf)]]*Tableau2[[#This Row],[Surface de référence -Sréf (m²)]]</f>
        <v>0</v>
      </c>
      <c r="Q193" s="49"/>
    </row>
    <row r="194" spans="1:17" x14ac:dyDescent="0.25">
      <c r="A194" s="39">
        <v>191</v>
      </c>
      <c r="B194" s="49"/>
      <c r="C194" s="49"/>
      <c r="D194" s="49"/>
      <c r="E194" s="49"/>
      <c r="F194" s="50"/>
      <c r="G194" s="49"/>
      <c r="H194" s="49"/>
      <c r="I194" s="49"/>
      <c r="J194" s="49"/>
      <c r="K194" s="49"/>
      <c r="L194" s="49"/>
      <c r="M194" s="49"/>
      <c r="N194" s="49"/>
      <c r="O194" s="49"/>
      <c r="P194" s="51">
        <f>Tableau2[[#This Row],[StockC (kgCeq/m²Sréf)]]*Tableau2[[#This Row],[Surface de référence -Sréf (m²)]]</f>
        <v>0</v>
      </c>
      <c r="Q194" s="49"/>
    </row>
    <row r="195" spans="1:17" x14ac:dyDescent="0.25">
      <c r="A195" s="39">
        <v>192</v>
      </c>
      <c r="B195" s="49"/>
      <c r="C195" s="49"/>
      <c r="D195" s="49"/>
      <c r="E195" s="49"/>
      <c r="F195" s="50"/>
      <c r="G195" s="49"/>
      <c r="H195" s="49"/>
      <c r="I195" s="49"/>
      <c r="J195" s="49"/>
      <c r="K195" s="49"/>
      <c r="L195" s="49"/>
      <c r="M195" s="49"/>
      <c r="N195" s="49"/>
      <c r="O195" s="49"/>
      <c r="P195" s="51">
        <f>Tableau2[[#This Row],[StockC (kgCeq/m²Sréf)]]*Tableau2[[#This Row],[Surface de référence -Sréf (m²)]]</f>
        <v>0</v>
      </c>
      <c r="Q195" s="49"/>
    </row>
    <row r="196" spans="1:17" x14ac:dyDescent="0.25">
      <c r="A196" s="39">
        <v>193</v>
      </c>
      <c r="B196" s="49"/>
      <c r="C196" s="49"/>
      <c r="D196" s="49"/>
      <c r="E196" s="49"/>
      <c r="F196" s="50"/>
      <c r="G196" s="49"/>
      <c r="H196" s="49"/>
      <c r="I196" s="49"/>
      <c r="J196" s="49"/>
      <c r="K196" s="49"/>
      <c r="L196" s="49"/>
      <c r="M196" s="49"/>
      <c r="N196" s="49"/>
      <c r="O196" s="49"/>
      <c r="P196" s="51">
        <f>Tableau2[[#This Row],[StockC (kgCeq/m²Sréf)]]*Tableau2[[#This Row],[Surface de référence -Sréf (m²)]]</f>
        <v>0</v>
      </c>
      <c r="Q196" s="49"/>
    </row>
    <row r="197" spans="1:17" x14ac:dyDescent="0.25">
      <c r="A197" s="39">
        <v>194</v>
      </c>
      <c r="B197" s="49"/>
      <c r="C197" s="49"/>
      <c r="D197" s="49"/>
      <c r="E197" s="49"/>
      <c r="F197" s="50"/>
      <c r="G197" s="49"/>
      <c r="H197" s="49"/>
      <c r="I197" s="49"/>
      <c r="J197" s="49"/>
      <c r="K197" s="49"/>
      <c r="L197" s="49"/>
      <c r="M197" s="49"/>
      <c r="N197" s="49"/>
      <c r="O197" s="49"/>
      <c r="P197" s="51">
        <f>Tableau2[[#This Row],[StockC (kgCeq/m²Sréf)]]*Tableau2[[#This Row],[Surface de référence -Sréf (m²)]]</f>
        <v>0</v>
      </c>
      <c r="Q197" s="49"/>
    </row>
    <row r="198" spans="1:17" x14ac:dyDescent="0.25">
      <c r="A198" s="39">
        <v>195</v>
      </c>
      <c r="B198" s="49"/>
      <c r="C198" s="49"/>
      <c r="D198" s="49"/>
      <c r="E198" s="49"/>
      <c r="F198" s="50"/>
      <c r="G198" s="49"/>
      <c r="H198" s="49"/>
      <c r="I198" s="49"/>
      <c r="J198" s="49"/>
      <c r="K198" s="49"/>
      <c r="L198" s="49"/>
      <c r="M198" s="49"/>
      <c r="N198" s="49"/>
      <c r="O198" s="49"/>
      <c r="P198" s="51">
        <f>Tableau2[[#This Row],[StockC (kgCeq/m²Sréf)]]*Tableau2[[#This Row],[Surface de référence -Sréf (m²)]]</f>
        <v>0</v>
      </c>
      <c r="Q198" s="49"/>
    </row>
    <row r="199" spans="1:17" x14ac:dyDescent="0.25">
      <c r="A199" s="39">
        <v>196</v>
      </c>
      <c r="B199" s="49"/>
      <c r="C199" s="49"/>
      <c r="D199" s="49"/>
      <c r="E199" s="49"/>
      <c r="F199" s="50"/>
      <c r="G199" s="49"/>
      <c r="H199" s="49"/>
      <c r="I199" s="49"/>
      <c r="J199" s="49"/>
      <c r="K199" s="49"/>
      <c r="L199" s="49"/>
      <c r="M199" s="49"/>
      <c r="N199" s="49"/>
      <c r="O199" s="49"/>
      <c r="P199" s="51">
        <f>Tableau2[[#This Row],[StockC (kgCeq/m²Sréf)]]*Tableau2[[#This Row],[Surface de référence -Sréf (m²)]]</f>
        <v>0</v>
      </c>
      <c r="Q199" s="49"/>
    </row>
    <row r="200" spans="1:17" x14ac:dyDescent="0.25">
      <c r="A200" s="39">
        <v>197</v>
      </c>
      <c r="B200" s="49"/>
      <c r="C200" s="49"/>
      <c r="D200" s="49"/>
      <c r="E200" s="49"/>
      <c r="F200" s="50"/>
      <c r="G200" s="49"/>
      <c r="H200" s="49"/>
      <c r="I200" s="49"/>
      <c r="J200" s="49"/>
      <c r="K200" s="49"/>
      <c r="L200" s="49"/>
      <c r="M200" s="49"/>
      <c r="N200" s="49"/>
      <c r="O200" s="49"/>
      <c r="P200" s="51">
        <f>Tableau2[[#This Row],[StockC (kgCeq/m²Sréf)]]*Tableau2[[#This Row],[Surface de référence -Sréf (m²)]]</f>
        <v>0</v>
      </c>
      <c r="Q200" s="49"/>
    </row>
    <row r="201" spans="1:17" x14ac:dyDescent="0.25">
      <c r="A201" s="39">
        <v>198</v>
      </c>
      <c r="B201" s="49"/>
      <c r="C201" s="49"/>
      <c r="D201" s="49"/>
      <c r="E201" s="49"/>
      <c r="F201" s="50"/>
      <c r="G201" s="49"/>
      <c r="H201" s="49"/>
      <c r="I201" s="49"/>
      <c r="J201" s="49"/>
      <c r="K201" s="49"/>
      <c r="L201" s="49"/>
      <c r="M201" s="49"/>
      <c r="N201" s="49"/>
      <c r="O201" s="49"/>
      <c r="P201" s="51">
        <f>Tableau2[[#This Row],[StockC (kgCeq/m²Sréf)]]*Tableau2[[#This Row],[Surface de référence -Sréf (m²)]]</f>
        <v>0</v>
      </c>
      <c r="Q201" s="49"/>
    </row>
    <row r="202" spans="1:17" x14ac:dyDescent="0.25">
      <c r="A202" s="39">
        <v>199</v>
      </c>
      <c r="B202" s="49"/>
      <c r="C202" s="49"/>
      <c r="D202" s="49"/>
      <c r="E202" s="49"/>
      <c r="F202" s="50"/>
      <c r="G202" s="49"/>
      <c r="H202" s="49"/>
      <c r="I202" s="49"/>
      <c r="J202" s="49"/>
      <c r="K202" s="49"/>
      <c r="L202" s="49"/>
      <c r="M202" s="49"/>
      <c r="N202" s="49"/>
      <c r="O202" s="49"/>
      <c r="P202" s="51">
        <f>Tableau2[[#This Row],[StockC (kgCeq/m²Sréf)]]*Tableau2[[#This Row],[Surface de référence -Sréf (m²)]]</f>
        <v>0</v>
      </c>
      <c r="Q202" s="49"/>
    </row>
    <row r="203" spans="1:17" x14ac:dyDescent="0.25">
      <c r="A203" s="39">
        <v>200</v>
      </c>
      <c r="B203" s="49"/>
      <c r="C203" s="49"/>
      <c r="D203" s="49"/>
      <c r="E203" s="49"/>
      <c r="F203" s="50"/>
      <c r="G203" s="49"/>
      <c r="H203" s="49"/>
      <c r="I203" s="49"/>
      <c r="J203" s="49"/>
      <c r="K203" s="49"/>
      <c r="L203" s="49"/>
      <c r="M203" s="49"/>
      <c r="N203" s="49"/>
      <c r="O203" s="49"/>
      <c r="P203" s="51">
        <f>Tableau2[[#This Row],[StockC (kgCeq/m²Sréf)]]*Tableau2[[#This Row],[Surface de référence -Sréf (m²)]]</f>
        <v>0</v>
      </c>
      <c r="Q203" s="49"/>
    </row>
    <row r="204" spans="1:17" x14ac:dyDescent="0.25">
      <c r="A204" s="39">
        <v>201</v>
      </c>
      <c r="B204" s="49"/>
      <c r="C204" s="49"/>
      <c r="D204" s="49"/>
      <c r="E204" s="49"/>
      <c r="F204" s="50"/>
      <c r="G204" s="49"/>
      <c r="H204" s="49"/>
      <c r="I204" s="49"/>
      <c r="J204" s="49"/>
      <c r="K204" s="49"/>
      <c r="L204" s="49"/>
      <c r="M204" s="49"/>
      <c r="N204" s="49"/>
      <c r="O204" s="49"/>
      <c r="P204" s="51">
        <f>Tableau2[[#This Row],[StockC (kgCeq/m²Sréf)]]*Tableau2[[#This Row],[Surface de référence -Sréf (m²)]]</f>
        <v>0</v>
      </c>
      <c r="Q204" s="49"/>
    </row>
    <row r="205" spans="1:17" x14ac:dyDescent="0.25">
      <c r="A205" s="39">
        <v>202</v>
      </c>
      <c r="B205" s="49"/>
      <c r="C205" s="49"/>
      <c r="D205" s="49"/>
      <c r="E205" s="49"/>
      <c r="F205" s="50"/>
      <c r="G205" s="49"/>
      <c r="H205" s="49"/>
      <c r="I205" s="49"/>
      <c r="J205" s="49"/>
      <c r="K205" s="49"/>
      <c r="L205" s="49"/>
      <c r="M205" s="49"/>
      <c r="N205" s="49"/>
      <c r="O205" s="49"/>
      <c r="P205" s="51">
        <f>Tableau2[[#This Row],[StockC (kgCeq/m²Sréf)]]*Tableau2[[#This Row],[Surface de référence -Sréf (m²)]]</f>
        <v>0</v>
      </c>
      <c r="Q205" s="49"/>
    </row>
    <row r="206" spans="1:17" x14ac:dyDescent="0.25">
      <c r="A206" s="39">
        <v>203</v>
      </c>
      <c r="B206" s="49"/>
      <c r="C206" s="49"/>
      <c r="D206" s="49"/>
      <c r="E206" s="49"/>
      <c r="F206" s="50"/>
      <c r="G206" s="49"/>
      <c r="H206" s="49"/>
      <c r="I206" s="49"/>
      <c r="J206" s="49"/>
      <c r="K206" s="49"/>
      <c r="L206" s="49"/>
      <c r="M206" s="49"/>
      <c r="N206" s="49"/>
      <c r="O206" s="49"/>
      <c r="P206" s="51">
        <f>Tableau2[[#This Row],[StockC (kgCeq/m²Sréf)]]*Tableau2[[#This Row],[Surface de référence -Sréf (m²)]]</f>
        <v>0</v>
      </c>
      <c r="Q206" s="49"/>
    </row>
    <row r="207" spans="1:17" x14ac:dyDescent="0.25">
      <c r="A207" s="39">
        <v>204</v>
      </c>
      <c r="B207" s="49"/>
      <c r="C207" s="49"/>
      <c r="D207" s="49"/>
      <c r="E207" s="49"/>
      <c r="F207" s="50"/>
      <c r="G207" s="49"/>
      <c r="H207" s="49"/>
      <c r="I207" s="49"/>
      <c r="J207" s="49"/>
      <c r="K207" s="49"/>
      <c r="L207" s="49"/>
      <c r="M207" s="49"/>
      <c r="N207" s="49"/>
      <c r="O207" s="49"/>
      <c r="P207" s="51">
        <f>Tableau2[[#This Row],[StockC (kgCeq/m²Sréf)]]*Tableau2[[#This Row],[Surface de référence -Sréf (m²)]]</f>
        <v>0</v>
      </c>
      <c r="Q207" s="49"/>
    </row>
    <row r="208" spans="1:17" x14ac:dyDescent="0.25">
      <c r="A208" s="39">
        <v>205</v>
      </c>
      <c r="B208" s="49"/>
      <c r="C208" s="49"/>
      <c r="D208" s="49"/>
      <c r="E208" s="49"/>
      <c r="F208" s="50"/>
      <c r="G208" s="49"/>
      <c r="H208" s="49"/>
      <c r="I208" s="49"/>
      <c r="J208" s="49"/>
      <c r="K208" s="49"/>
      <c r="L208" s="49"/>
      <c r="M208" s="49"/>
      <c r="N208" s="49"/>
      <c r="O208" s="49"/>
      <c r="P208" s="51">
        <f>Tableau2[[#This Row],[StockC (kgCeq/m²Sréf)]]*Tableau2[[#This Row],[Surface de référence -Sréf (m²)]]</f>
        <v>0</v>
      </c>
      <c r="Q208" s="49"/>
    </row>
    <row r="209" spans="1:17" x14ac:dyDescent="0.25">
      <c r="A209" s="39">
        <v>206</v>
      </c>
      <c r="B209" s="49"/>
      <c r="C209" s="49"/>
      <c r="D209" s="49"/>
      <c r="E209" s="49"/>
      <c r="F209" s="50"/>
      <c r="G209" s="49"/>
      <c r="H209" s="49"/>
      <c r="I209" s="49"/>
      <c r="J209" s="49"/>
      <c r="K209" s="49"/>
      <c r="L209" s="49"/>
      <c r="M209" s="49"/>
      <c r="N209" s="49"/>
      <c r="O209" s="49"/>
      <c r="P209" s="51">
        <f>Tableau2[[#This Row],[StockC (kgCeq/m²Sréf)]]*Tableau2[[#This Row],[Surface de référence -Sréf (m²)]]</f>
        <v>0</v>
      </c>
      <c r="Q209" s="49"/>
    </row>
    <row r="210" spans="1:17" x14ac:dyDescent="0.25">
      <c r="A210" s="39">
        <v>207</v>
      </c>
      <c r="B210" s="49"/>
      <c r="C210" s="49"/>
      <c r="D210" s="49"/>
      <c r="E210" s="49"/>
      <c r="F210" s="50"/>
      <c r="G210" s="49"/>
      <c r="H210" s="49"/>
      <c r="I210" s="49"/>
      <c r="J210" s="49"/>
      <c r="K210" s="49"/>
      <c r="L210" s="49"/>
      <c r="M210" s="49"/>
      <c r="N210" s="49"/>
      <c r="O210" s="49"/>
      <c r="P210" s="51">
        <f>Tableau2[[#This Row],[StockC (kgCeq/m²Sréf)]]*Tableau2[[#This Row],[Surface de référence -Sréf (m²)]]</f>
        <v>0</v>
      </c>
      <c r="Q210" s="49"/>
    </row>
    <row r="211" spans="1:17" x14ac:dyDescent="0.25">
      <c r="A211" s="39">
        <v>208</v>
      </c>
      <c r="B211" s="49"/>
      <c r="C211" s="49"/>
      <c r="D211" s="49"/>
      <c r="E211" s="49"/>
      <c r="F211" s="50"/>
      <c r="G211" s="49"/>
      <c r="H211" s="49"/>
      <c r="I211" s="49"/>
      <c r="J211" s="49"/>
      <c r="K211" s="49"/>
      <c r="L211" s="49"/>
      <c r="M211" s="49"/>
      <c r="N211" s="49"/>
      <c r="O211" s="49"/>
      <c r="P211" s="51">
        <f>Tableau2[[#This Row],[StockC (kgCeq/m²Sréf)]]*Tableau2[[#This Row],[Surface de référence -Sréf (m²)]]</f>
        <v>0</v>
      </c>
      <c r="Q211" s="49"/>
    </row>
    <row r="212" spans="1:17" x14ac:dyDescent="0.25">
      <c r="A212" s="39">
        <v>209</v>
      </c>
      <c r="B212" s="49"/>
      <c r="C212" s="49"/>
      <c r="D212" s="49"/>
      <c r="E212" s="49"/>
      <c r="F212" s="50"/>
      <c r="G212" s="49"/>
      <c r="H212" s="49"/>
      <c r="I212" s="49"/>
      <c r="J212" s="49"/>
      <c r="K212" s="49"/>
      <c r="L212" s="49"/>
      <c r="M212" s="49"/>
      <c r="N212" s="49"/>
      <c r="O212" s="49"/>
      <c r="P212" s="51">
        <f>Tableau2[[#This Row],[StockC (kgCeq/m²Sréf)]]*Tableau2[[#This Row],[Surface de référence -Sréf (m²)]]</f>
        <v>0</v>
      </c>
      <c r="Q212" s="49"/>
    </row>
    <row r="213" spans="1:17" x14ac:dyDescent="0.25">
      <c r="A213" s="39">
        <v>210</v>
      </c>
      <c r="B213" s="49"/>
      <c r="C213" s="49"/>
      <c r="D213" s="49"/>
      <c r="E213" s="49"/>
      <c r="F213" s="50"/>
      <c r="G213" s="49"/>
      <c r="H213" s="49"/>
      <c r="I213" s="49"/>
      <c r="J213" s="49"/>
      <c r="K213" s="49"/>
      <c r="L213" s="49"/>
      <c r="M213" s="49"/>
      <c r="N213" s="49"/>
      <c r="O213" s="49"/>
      <c r="P213" s="51">
        <f>Tableau2[[#This Row],[StockC (kgCeq/m²Sréf)]]*Tableau2[[#This Row],[Surface de référence -Sréf (m²)]]</f>
        <v>0</v>
      </c>
      <c r="Q213" s="49"/>
    </row>
    <row r="214" spans="1:17" x14ac:dyDescent="0.25">
      <c r="A214" s="39">
        <v>211</v>
      </c>
      <c r="B214" s="49"/>
      <c r="C214" s="49"/>
      <c r="D214" s="49"/>
      <c r="E214" s="49"/>
      <c r="F214" s="50"/>
      <c r="G214" s="49"/>
      <c r="H214" s="49"/>
      <c r="I214" s="49"/>
      <c r="J214" s="49"/>
      <c r="K214" s="49"/>
      <c r="L214" s="49"/>
      <c r="M214" s="49"/>
      <c r="N214" s="49"/>
      <c r="O214" s="49"/>
      <c r="P214" s="51">
        <f>Tableau2[[#This Row],[StockC (kgCeq/m²Sréf)]]*Tableau2[[#This Row],[Surface de référence -Sréf (m²)]]</f>
        <v>0</v>
      </c>
      <c r="Q214" s="49"/>
    </row>
    <row r="215" spans="1:17" x14ac:dyDescent="0.25">
      <c r="A215" s="39">
        <v>212</v>
      </c>
      <c r="B215" s="49"/>
      <c r="C215" s="49"/>
      <c r="D215" s="49"/>
      <c r="E215" s="49"/>
      <c r="F215" s="50"/>
      <c r="G215" s="49"/>
      <c r="H215" s="49"/>
      <c r="I215" s="49"/>
      <c r="J215" s="49"/>
      <c r="K215" s="49"/>
      <c r="L215" s="49"/>
      <c r="M215" s="49"/>
      <c r="N215" s="49"/>
      <c r="O215" s="49"/>
      <c r="P215" s="51">
        <f>Tableau2[[#This Row],[StockC (kgCeq/m²Sréf)]]*Tableau2[[#This Row],[Surface de référence -Sréf (m²)]]</f>
        <v>0</v>
      </c>
      <c r="Q215" s="49"/>
    </row>
    <row r="216" spans="1:17" x14ac:dyDescent="0.25">
      <c r="A216" s="39">
        <v>213</v>
      </c>
      <c r="B216" s="49"/>
      <c r="C216" s="49"/>
      <c r="D216" s="49"/>
      <c r="E216" s="49"/>
      <c r="F216" s="50"/>
      <c r="G216" s="49"/>
      <c r="H216" s="49"/>
      <c r="I216" s="49"/>
      <c r="J216" s="49"/>
      <c r="K216" s="49"/>
      <c r="L216" s="49"/>
      <c r="M216" s="49"/>
      <c r="N216" s="49"/>
      <c r="O216" s="49"/>
      <c r="P216" s="51">
        <f>Tableau2[[#This Row],[StockC (kgCeq/m²Sréf)]]*Tableau2[[#This Row],[Surface de référence -Sréf (m²)]]</f>
        <v>0</v>
      </c>
      <c r="Q216" s="49"/>
    </row>
    <row r="217" spans="1:17" x14ac:dyDescent="0.25">
      <c r="A217" s="39">
        <v>214</v>
      </c>
      <c r="B217" s="49"/>
      <c r="C217" s="49"/>
      <c r="D217" s="49"/>
      <c r="E217" s="49"/>
      <c r="F217" s="50"/>
      <c r="G217" s="49"/>
      <c r="H217" s="49"/>
      <c r="I217" s="49"/>
      <c r="J217" s="49"/>
      <c r="K217" s="49"/>
      <c r="L217" s="49"/>
      <c r="M217" s="49"/>
      <c r="N217" s="49"/>
      <c r="O217" s="49"/>
      <c r="P217" s="51">
        <f>Tableau2[[#This Row],[StockC (kgCeq/m²Sréf)]]*Tableau2[[#This Row],[Surface de référence -Sréf (m²)]]</f>
        <v>0</v>
      </c>
      <c r="Q217" s="49"/>
    </row>
    <row r="218" spans="1:17" x14ac:dyDescent="0.25">
      <c r="A218" s="39">
        <v>215</v>
      </c>
      <c r="B218" s="49"/>
      <c r="C218" s="49"/>
      <c r="D218" s="49"/>
      <c r="E218" s="49"/>
      <c r="F218" s="50"/>
      <c r="G218" s="49"/>
      <c r="H218" s="49"/>
      <c r="I218" s="49"/>
      <c r="J218" s="49"/>
      <c r="K218" s="49"/>
      <c r="L218" s="49"/>
      <c r="M218" s="49"/>
      <c r="N218" s="49"/>
      <c r="O218" s="49"/>
      <c r="P218" s="51">
        <f>Tableau2[[#This Row],[StockC (kgCeq/m²Sréf)]]*Tableau2[[#This Row],[Surface de référence -Sréf (m²)]]</f>
        <v>0</v>
      </c>
      <c r="Q218" s="49"/>
    </row>
    <row r="219" spans="1:17" x14ac:dyDescent="0.25">
      <c r="A219" s="39">
        <v>216</v>
      </c>
      <c r="B219" s="49"/>
      <c r="C219" s="49"/>
      <c r="D219" s="49"/>
      <c r="E219" s="49"/>
      <c r="F219" s="50"/>
      <c r="G219" s="49"/>
      <c r="H219" s="49"/>
      <c r="I219" s="49"/>
      <c r="J219" s="49"/>
      <c r="K219" s="49"/>
      <c r="L219" s="49"/>
      <c r="M219" s="49"/>
      <c r="N219" s="49"/>
      <c r="O219" s="49"/>
      <c r="P219" s="51">
        <f>Tableau2[[#This Row],[StockC (kgCeq/m²Sréf)]]*Tableau2[[#This Row],[Surface de référence -Sréf (m²)]]</f>
        <v>0</v>
      </c>
      <c r="Q219" s="49"/>
    </row>
    <row r="220" spans="1:17" x14ac:dyDescent="0.25">
      <c r="A220" s="39">
        <v>217</v>
      </c>
      <c r="B220" s="49"/>
      <c r="C220" s="49"/>
      <c r="D220" s="49"/>
      <c r="E220" s="49"/>
      <c r="F220" s="50"/>
      <c r="G220" s="49"/>
      <c r="H220" s="49"/>
      <c r="I220" s="49"/>
      <c r="J220" s="49"/>
      <c r="K220" s="49"/>
      <c r="L220" s="49"/>
      <c r="M220" s="49"/>
      <c r="N220" s="49"/>
      <c r="O220" s="49"/>
      <c r="P220" s="51">
        <f>Tableau2[[#This Row],[StockC (kgCeq/m²Sréf)]]*Tableau2[[#This Row],[Surface de référence -Sréf (m²)]]</f>
        <v>0</v>
      </c>
      <c r="Q220" s="49"/>
    </row>
    <row r="221" spans="1:17" x14ac:dyDescent="0.25">
      <c r="A221" s="39">
        <v>218</v>
      </c>
      <c r="B221" s="49"/>
      <c r="C221" s="49"/>
      <c r="D221" s="49"/>
      <c r="E221" s="49"/>
      <c r="F221" s="50"/>
      <c r="G221" s="49"/>
      <c r="H221" s="49"/>
      <c r="I221" s="49"/>
      <c r="J221" s="49"/>
      <c r="K221" s="49"/>
      <c r="L221" s="49"/>
      <c r="M221" s="49"/>
      <c r="N221" s="49"/>
      <c r="O221" s="49"/>
      <c r="P221" s="51">
        <f>Tableau2[[#This Row],[StockC (kgCeq/m²Sréf)]]*Tableau2[[#This Row],[Surface de référence -Sréf (m²)]]</f>
        <v>0</v>
      </c>
      <c r="Q221" s="49"/>
    </row>
    <row r="222" spans="1:17" x14ac:dyDescent="0.25">
      <c r="A222" s="39">
        <v>219</v>
      </c>
      <c r="B222" s="49"/>
      <c r="C222" s="49"/>
      <c r="D222" s="49"/>
      <c r="E222" s="49"/>
      <c r="F222" s="50"/>
      <c r="G222" s="49"/>
      <c r="H222" s="49"/>
      <c r="I222" s="49"/>
      <c r="J222" s="49"/>
      <c r="K222" s="49"/>
      <c r="L222" s="49"/>
      <c r="M222" s="49"/>
      <c r="N222" s="49"/>
      <c r="O222" s="49"/>
      <c r="P222" s="51">
        <f>Tableau2[[#This Row],[StockC (kgCeq/m²Sréf)]]*Tableau2[[#This Row],[Surface de référence -Sréf (m²)]]</f>
        <v>0</v>
      </c>
      <c r="Q222" s="49"/>
    </row>
    <row r="223" spans="1:17" x14ac:dyDescent="0.25">
      <c r="A223" s="39">
        <v>220</v>
      </c>
      <c r="B223" s="49"/>
      <c r="C223" s="49"/>
      <c r="D223" s="49"/>
      <c r="E223" s="49"/>
      <c r="F223" s="50"/>
      <c r="G223" s="49"/>
      <c r="H223" s="49"/>
      <c r="I223" s="49"/>
      <c r="J223" s="49"/>
      <c r="K223" s="49"/>
      <c r="L223" s="49"/>
      <c r="M223" s="49"/>
      <c r="N223" s="49"/>
      <c r="O223" s="49"/>
      <c r="P223" s="51">
        <f>Tableau2[[#This Row],[StockC (kgCeq/m²Sréf)]]*Tableau2[[#This Row],[Surface de référence -Sréf (m²)]]</f>
        <v>0</v>
      </c>
      <c r="Q223" s="49"/>
    </row>
    <row r="224" spans="1:17" x14ac:dyDescent="0.25">
      <c r="A224" s="39">
        <v>221</v>
      </c>
      <c r="B224" s="49"/>
      <c r="C224" s="49"/>
      <c r="D224" s="49"/>
      <c r="E224" s="49"/>
      <c r="F224" s="50"/>
      <c r="G224" s="49"/>
      <c r="H224" s="49"/>
      <c r="I224" s="49"/>
      <c r="J224" s="49"/>
      <c r="K224" s="49"/>
      <c r="L224" s="49"/>
      <c r="M224" s="49"/>
      <c r="N224" s="49"/>
      <c r="O224" s="49"/>
      <c r="P224" s="51">
        <f>Tableau2[[#This Row],[StockC (kgCeq/m²Sréf)]]*Tableau2[[#This Row],[Surface de référence -Sréf (m²)]]</f>
        <v>0</v>
      </c>
      <c r="Q224" s="49"/>
    </row>
    <row r="225" spans="1:17" x14ac:dyDescent="0.25">
      <c r="A225" s="39">
        <v>222</v>
      </c>
      <c r="B225" s="49"/>
      <c r="C225" s="49"/>
      <c r="D225" s="49"/>
      <c r="E225" s="49"/>
      <c r="F225" s="50"/>
      <c r="G225" s="49"/>
      <c r="H225" s="49"/>
      <c r="I225" s="49"/>
      <c r="J225" s="49"/>
      <c r="K225" s="49"/>
      <c r="L225" s="49"/>
      <c r="M225" s="49"/>
      <c r="N225" s="49"/>
      <c r="O225" s="49"/>
      <c r="P225" s="51">
        <f>Tableau2[[#This Row],[StockC (kgCeq/m²Sréf)]]*Tableau2[[#This Row],[Surface de référence -Sréf (m²)]]</f>
        <v>0</v>
      </c>
      <c r="Q225" s="49"/>
    </row>
    <row r="226" spans="1:17" x14ac:dyDescent="0.25">
      <c r="A226" s="39">
        <v>223</v>
      </c>
      <c r="B226" s="49"/>
      <c r="C226" s="49"/>
      <c r="D226" s="49"/>
      <c r="E226" s="49"/>
      <c r="F226" s="50"/>
      <c r="G226" s="49"/>
      <c r="H226" s="49"/>
      <c r="I226" s="49"/>
      <c r="J226" s="49"/>
      <c r="K226" s="49"/>
      <c r="L226" s="49"/>
      <c r="M226" s="49"/>
      <c r="N226" s="49"/>
      <c r="O226" s="49"/>
      <c r="P226" s="51">
        <f>Tableau2[[#This Row],[StockC (kgCeq/m²Sréf)]]*Tableau2[[#This Row],[Surface de référence -Sréf (m²)]]</f>
        <v>0</v>
      </c>
      <c r="Q226" s="49"/>
    </row>
    <row r="227" spans="1:17" x14ac:dyDescent="0.25">
      <c r="A227" s="39">
        <v>224</v>
      </c>
      <c r="B227" s="49"/>
      <c r="C227" s="49"/>
      <c r="D227" s="49"/>
      <c r="E227" s="49"/>
      <c r="F227" s="50"/>
      <c r="G227" s="49"/>
      <c r="H227" s="49"/>
      <c r="I227" s="49"/>
      <c r="J227" s="49"/>
      <c r="K227" s="49"/>
      <c r="L227" s="49"/>
      <c r="M227" s="49"/>
      <c r="N227" s="49"/>
      <c r="O227" s="49"/>
      <c r="P227" s="51">
        <f>Tableau2[[#This Row],[StockC (kgCeq/m²Sréf)]]*Tableau2[[#This Row],[Surface de référence -Sréf (m²)]]</f>
        <v>0</v>
      </c>
      <c r="Q227" s="49"/>
    </row>
    <row r="228" spans="1:17" x14ac:dyDescent="0.25">
      <c r="A228" s="39">
        <v>225</v>
      </c>
      <c r="B228" s="49"/>
      <c r="C228" s="49"/>
      <c r="D228" s="49"/>
      <c r="E228" s="49"/>
      <c r="F228" s="50"/>
      <c r="G228" s="49"/>
      <c r="H228" s="49"/>
      <c r="I228" s="49"/>
      <c r="J228" s="49"/>
      <c r="K228" s="49"/>
      <c r="L228" s="49"/>
      <c r="M228" s="49"/>
      <c r="N228" s="49"/>
      <c r="O228" s="49"/>
      <c r="P228" s="51">
        <f>Tableau2[[#This Row],[StockC (kgCeq/m²Sréf)]]*Tableau2[[#This Row],[Surface de référence -Sréf (m²)]]</f>
        <v>0</v>
      </c>
      <c r="Q228" s="49"/>
    </row>
    <row r="229" spans="1:17" x14ac:dyDescent="0.25">
      <c r="A229" s="39">
        <v>226</v>
      </c>
      <c r="B229" s="49"/>
      <c r="C229" s="49"/>
      <c r="D229" s="49"/>
      <c r="E229" s="49"/>
      <c r="F229" s="50"/>
      <c r="G229" s="49"/>
      <c r="H229" s="49"/>
      <c r="I229" s="49"/>
      <c r="J229" s="49"/>
      <c r="K229" s="49"/>
      <c r="L229" s="49"/>
      <c r="M229" s="49"/>
      <c r="N229" s="49"/>
      <c r="O229" s="49"/>
      <c r="P229" s="51">
        <f>Tableau2[[#This Row],[StockC (kgCeq/m²Sréf)]]*Tableau2[[#This Row],[Surface de référence -Sréf (m²)]]</f>
        <v>0</v>
      </c>
      <c r="Q229" s="49"/>
    </row>
    <row r="230" spans="1:17" x14ac:dyDescent="0.25">
      <c r="A230" s="39">
        <v>227</v>
      </c>
      <c r="B230" s="49"/>
      <c r="C230" s="49"/>
      <c r="D230" s="49"/>
      <c r="E230" s="49"/>
      <c r="F230" s="50"/>
      <c r="G230" s="49"/>
      <c r="H230" s="49"/>
      <c r="I230" s="49"/>
      <c r="J230" s="49"/>
      <c r="K230" s="49"/>
      <c r="L230" s="49"/>
      <c r="M230" s="49"/>
      <c r="N230" s="49"/>
      <c r="O230" s="49"/>
      <c r="P230" s="51">
        <f>Tableau2[[#This Row],[StockC (kgCeq/m²Sréf)]]*Tableau2[[#This Row],[Surface de référence -Sréf (m²)]]</f>
        <v>0</v>
      </c>
      <c r="Q230" s="49"/>
    </row>
    <row r="231" spans="1:17" x14ac:dyDescent="0.25">
      <c r="A231" s="39">
        <v>228</v>
      </c>
      <c r="B231" s="49"/>
      <c r="C231" s="49"/>
      <c r="D231" s="49"/>
      <c r="E231" s="49"/>
      <c r="F231" s="50"/>
      <c r="G231" s="49"/>
      <c r="H231" s="49"/>
      <c r="I231" s="49"/>
      <c r="J231" s="49"/>
      <c r="K231" s="49"/>
      <c r="L231" s="49"/>
      <c r="M231" s="49"/>
      <c r="N231" s="49"/>
      <c r="O231" s="49"/>
      <c r="P231" s="51">
        <f>Tableau2[[#This Row],[StockC (kgCeq/m²Sréf)]]*Tableau2[[#This Row],[Surface de référence -Sréf (m²)]]</f>
        <v>0</v>
      </c>
      <c r="Q231" s="49"/>
    </row>
    <row r="232" spans="1:17" x14ac:dyDescent="0.25">
      <c r="A232" s="39">
        <v>229</v>
      </c>
      <c r="B232" s="49"/>
      <c r="C232" s="49"/>
      <c r="D232" s="49"/>
      <c r="E232" s="49"/>
      <c r="F232" s="50"/>
      <c r="G232" s="49"/>
      <c r="H232" s="49"/>
      <c r="I232" s="49"/>
      <c r="J232" s="49"/>
      <c r="K232" s="49"/>
      <c r="L232" s="49"/>
      <c r="M232" s="49"/>
      <c r="N232" s="49"/>
      <c r="O232" s="49"/>
      <c r="P232" s="51">
        <f>Tableau2[[#This Row],[StockC (kgCeq/m²Sréf)]]*Tableau2[[#This Row],[Surface de référence -Sréf (m²)]]</f>
        <v>0</v>
      </c>
      <c r="Q232" s="49"/>
    </row>
    <row r="233" spans="1:17" x14ac:dyDescent="0.25">
      <c r="A233" s="39">
        <v>230</v>
      </c>
      <c r="B233" s="49"/>
      <c r="C233" s="49"/>
      <c r="D233" s="49"/>
      <c r="E233" s="49"/>
      <c r="F233" s="50"/>
      <c r="G233" s="49"/>
      <c r="H233" s="49"/>
      <c r="I233" s="49"/>
      <c r="J233" s="49"/>
      <c r="K233" s="49"/>
      <c r="L233" s="49"/>
      <c r="M233" s="49"/>
      <c r="N233" s="49"/>
      <c r="O233" s="49"/>
      <c r="P233" s="51">
        <f>Tableau2[[#This Row],[StockC (kgCeq/m²Sréf)]]*Tableau2[[#This Row],[Surface de référence -Sréf (m²)]]</f>
        <v>0</v>
      </c>
      <c r="Q233" s="49"/>
    </row>
    <row r="234" spans="1:17" x14ac:dyDescent="0.25">
      <c r="A234" s="39">
        <v>231</v>
      </c>
      <c r="B234" s="49"/>
      <c r="C234" s="49"/>
      <c r="D234" s="49"/>
      <c r="E234" s="49"/>
      <c r="F234" s="50"/>
      <c r="G234" s="49"/>
      <c r="H234" s="49"/>
      <c r="I234" s="49"/>
      <c r="J234" s="49"/>
      <c r="K234" s="49"/>
      <c r="L234" s="49"/>
      <c r="M234" s="49"/>
      <c r="N234" s="49"/>
      <c r="O234" s="49"/>
      <c r="P234" s="51">
        <f>Tableau2[[#This Row],[StockC (kgCeq/m²Sréf)]]*Tableau2[[#This Row],[Surface de référence -Sréf (m²)]]</f>
        <v>0</v>
      </c>
      <c r="Q234" s="49"/>
    </row>
    <row r="235" spans="1:17" x14ac:dyDescent="0.25">
      <c r="A235" s="39">
        <v>232</v>
      </c>
      <c r="B235" s="49"/>
      <c r="C235" s="49"/>
      <c r="D235" s="49"/>
      <c r="E235" s="49"/>
      <c r="F235" s="50"/>
      <c r="G235" s="49"/>
      <c r="H235" s="49"/>
      <c r="I235" s="49"/>
      <c r="J235" s="49"/>
      <c r="K235" s="49"/>
      <c r="L235" s="49"/>
      <c r="M235" s="49"/>
      <c r="N235" s="49"/>
      <c r="O235" s="49"/>
      <c r="P235" s="51">
        <f>Tableau2[[#This Row],[StockC (kgCeq/m²Sréf)]]*Tableau2[[#This Row],[Surface de référence -Sréf (m²)]]</f>
        <v>0</v>
      </c>
      <c r="Q235" s="49"/>
    </row>
    <row r="236" spans="1:17" x14ac:dyDescent="0.25">
      <c r="A236" s="39">
        <v>233</v>
      </c>
      <c r="B236" s="49"/>
      <c r="C236" s="49"/>
      <c r="D236" s="49"/>
      <c r="E236" s="49"/>
      <c r="F236" s="50"/>
      <c r="G236" s="49"/>
      <c r="H236" s="49"/>
      <c r="I236" s="49"/>
      <c r="J236" s="49"/>
      <c r="K236" s="49"/>
      <c r="L236" s="49"/>
      <c r="M236" s="49"/>
      <c r="N236" s="49"/>
      <c r="O236" s="49"/>
      <c r="P236" s="51">
        <f>Tableau2[[#This Row],[StockC (kgCeq/m²Sréf)]]*Tableau2[[#This Row],[Surface de référence -Sréf (m²)]]</f>
        <v>0</v>
      </c>
      <c r="Q236" s="49"/>
    </row>
    <row r="237" spans="1:17" x14ac:dyDescent="0.25">
      <c r="A237" s="39">
        <v>234</v>
      </c>
      <c r="B237" s="49"/>
      <c r="C237" s="49"/>
      <c r="D237" s="49"/>
      <c r="E237" s="49"/>
      <c r="F237" s="50"/>
      <c r="G237" s="49"/>
      <c r="H237" s="49"/>
      <c r="I237" s="49"/>
      <c r="J237" s="49"/>
      <c r="K237" s="49"/>
      <c r="L237" s="49"/>
      <c r="M237" s="49"/>
      <c r="N237" s="49"/>
      <c r="O237" s="49"/>
      <c r="P237" s="51">
        <f>Tableau2[[#This Row],[StockC (kgCeq/m²Sréf)]]*Tableau2[[#This Row],[Surface de référence -Sréf (m²)]]</f>
        <v>0</v>
      </c>
      <c r="Q237" s="49"/>
    </row>
    <row r="238" spans="1:17" x14ac:dyDescent="0.25">
      <c r="A238" s="39">
        <v>235</v>
      </c>
      <c r="B238" s="49"/>
      <c r="C238" s="49"/>
      <c r="D238" s="49"/>
      <c r="E238" s="49"/>
      <c r="F238" s="50"/>
      <c r="G238" s="49"/>
      <c r="H238" s="49"/>
      <c r="I238" s="49"/>
      <c r="J238" s="49"/>
      <c r="K238" s="49"/>
      <c r="L238" s="49"/>
      <c r="M238" s="49"/>
      <c r="N238" s="49"/>
      <c r="O238" s="49"/>
      <c r="P238" s="51">
        <f>Tableau2[[#This Row],[StockC (kgCeq/m²Sréf)]]*Tableau2[[#This Row],[Surface de référence -Sréf (m²)]]</f>
        <v>0</v>
      </c>
      <c r="Q238" s="49"/>
    </row>
    <row r="239" spans="1:17" x14ac:dyDescent="0.25">
      <c r="A239" s="39">
        <v>236</v>
      </c>
      <c r="B239" s="49"/>
      <c r="C239" s="49"/>
      <c r="D239" s="49"/>
      <c r="E239" s="49"/>
      <c r="F239" s="50"/>
      <c r="G239" s="49"/>
      <c r="H239" s="49"/>
      <c r="I239" s="49"/>
      <c r="J239" s="49"/>
      <c r="K239" s="49"/>
      <c r="L239" s="49"/>
      <c r="M239" s="49"/>
      <c r="N239" s="49"/>
      <c r="O239" s="49"/>
      <c r="P239" s="51">
        <f>Tableau2[[#This Row],[StockC (kgCeq/m²Sréf)]]*Tableau2[[#This Row],[Surface de référence -Sréf (m²)]]</f>
        <v>0</v>
      </c>
      <c r="Q239" s="49"/>
    </row>
    <row r="240" spans="1:17" x14ac:dyDescent="0.25">
      <c r="A240" s="39">
        <v>237</v>
      </c>
      <c r="B240" s="49"/>
      <c r="C240" s="49"/>
      <c r="D240" s="49"/>
      <c r="E240" s="49"/>
      <c r="F240" s="50"/>
      <c r="G240" s="49"/>
      <c r="H240" s="49"/>
      <c r="I240" s="49"/>
      <c r="J240" s="49"/>
      <c r="K240" s="49"/>
      <c r="L240" s="49"/>
      <c r="M240" s="49"/>
      <c r="N240" s="49"/>
      <c r="O240" s="49"/>
      <c r="P240" s="51">
        <f>Tableau2[[#This Row],[StockC (kgCeq/m²Sréf)]]*Tableau2[[#This Row],[Surface de référence -Sréf (m²)]]</f>
        <v>0</v>
      </c>
      <c r="Q240" s="49"/>
    </row>
    <row r="241" spans="1:17" x14ac:dyDescent="0.25">
      <c r="A241" s="39">
        <v>238</v>
      </c>
      <c r="B241" s="49"/>
      <c r="C241" s="49"/>
      <c r="D241" s="49"/>
      <c r="E241" s="49"/>
      <c r="F241" s="50"/>
      <c r="G241" s="49"/>
      <c r="H241" s="49"/>
      <c r="I241" s="49"/>
      <c r="J241" s="49"/>
      <c r="K241" s="49"/>
      <c r="L241" s="49"/>
      <c r="M241" s="49"/>
      <c r="N241" s="49"/>
      <c r="O241" s="49"/>
      <c r="P241" s="51">
        <f>Tableau2[[#This Row],[StockC (kgCeq/m²Sréf)]]*Tableau2[[#This Row],[Surface de référence -Sréf (m²)]]</f>
        <v>0</v>
      </c>
      <c r="Q241" s="49"/>
    </row>
    <row r="242" spans="1:17" x14ac:dyDescent="0.25">
      <c r="A242" s="39">
        <v>239</v>
      </c>
      <c r="B242" s="49"/>
      <c r="C242" s="49"/>
      <c r="D242" s="49"/>
      <c r="E242" s="49"/>
      <c r="F242" s="50"/>
      <c r="G242" s="49"/>
      <c r="H242" s="49"/>
      <c r="I242" s="49"/>
      <c r="J242" s="49"/>
      <c r="K242" s="49"/>
      <c r="L242" s="49"/>
      <c r="M242" s="49"/>
      <c r="N242" s="49"/>
      <c r="O242" s="49"/>
      <c r="P242" s="51">
        <f>Tableau2[[#This Row],[StockC (kgCeq/m²Sréf)]]*Tableau2[[#This Row],[Surface de référence -Sréf (m²)]]</f>
        <v>0</v>
      </c>
      <c r="Q242" s="49"/>
    </row>
    <row r="243" spans="1:17" x14ac:dyDescent="0.25">
      <c r="A243" s="39">
        <v>240</v>
      </c>
      <c r="B243" s="49"/>
      <c r="C243" s="49"/>
      <c r="D243" s="49"/>
      <c r="E243" s="49"/>
      <c r="F243" s="50"/>
      <c r="G243" s="49"/>
      <c r="H243" s="49"/>
      <c r="I243" s="49"/>
      <c r="J243" s="49"/>
      <c r="K243" s="49"/>
      <c r="L243" s="49"/>
      <c r="M243" s="49"/>
      <c r="N243" s="49"/>
      <c r="O243" s="49"/>
      <c r="P243" s="51">
        <f>Tableau2[[#This Row],[StockC (kgCeq/m²Sréf)]]*Tableau2[[#This Row],[Surface de référence -Sréf (m²)]]</f>
        <v>0</v>
      </c>
      <c r="Q243" s="49"/>
    </row>
    <row r="244" spans="1:17" x14ac:dyDescent="0.25">
      <c r="A244" s="39">
        <v>241</v>
      </c>
      <c r="B244" s="49"/>
      <c r="C244" s="49"/>
      <c r="D244" s="49"/>
      <c r="E244" s="49"/>
      <c r="F244" s="50"/>
      <c r="G244" s="49"/>
      <c r="H244" s="49"/>
      <c r="I244" s="49"/>
      <c r="J244" s="49"/>
      <c r="K244" s="49"/>
      <c r="L244" s="49"/>
      <c r="M244" s="49"/>
      <c r="N244" s="49"/>
      <c r="O244" s="49"/>
      <c r="P244" s="51">
        <f>Tableau2[[#This Row],[StockC (kgCeq/m²Sréf)]]*Tableau2[[#This Row],[Surface de référence -Sréf (m²)]]</f>
        <v>0</v>
      </c>
      <c r="Q244" s="49"/>
    </row>
    <row r="245" spans="1:17" x14ac:dyDescent="0.25">
      <c r="A245" s="39">
        <v>242</v>
      </c>
      <c r="B245" s="49"/>
      <c r="C245" s="49"/>
      <c r="D245" s="49"/>
      <c r="E245" s="49"/>
      <c r="F245" s="50"/>
      <c r="G245" s="49"/>
      <c r="H245" s="49"/>
      <c r="I245" s="49"/>
      <c r="J245" s="49"/>
      <c r="K245" s="49"/>
      <c r="L245" s="49"/>
      <c r="M245" s="49"/>
      <c r="N245" s="49"/>
      <c r="O245" s="49"/>
      <c r="P245" s="51">
        <f>Tableau2[[#This Row],[StockC (kgCeq/m²Sréf)]]*Tableau2[[#This Row],[Surface de référence -Sréf (m²)]]</f>
        <v>0</v>
      </c>
      <c r="Q245" s="49"/>
    </row>
    <row r="246" spans="1:17" x14ac:dyDescent="0.25">
      <c r="A246" s="39">
        <v>243</v>
      </c>
      <c r="B246" s="49"/>
      <c r="C246" s="49"/>
      <c r="D246" s="49"/>
      <c r="E246" s="49"/>
      <c r="F246" s="50"/>
      <c r="G246" s="49"/>
      <c r="H246" s="49"/>
      <c r="I246" s="49"/>
      <c r="J246" s="49"/>
      <c r="K246" s="49"/>
      <c r="L246" s="49"/>
      <c r="M246" s="49"/>
      <c r="N246" s="49"/>
      <c r="O246" s="49"/>
      <c r="P246" s="51">
        <f>Tableau2[[#This Row],[StockC (kgCeq/m²Sréf)]]*Tableau2[[#This Row],[Surface de référence -Sréf (m²)]]</f>
        <v>0</v>
      </c>
      <c r="Q246" s="49"/>
    </row>
    <row r="247" spans="1:17" x14ac:dyDescent="0.25">
      <c r="A247" s="39">
        <v>244</v>
      </c>
      <c r="B247" s="49"/>
      <c r="C247" s="49"/>
      <c r="D247" s="49"/>
      <c r="E247" s="49"/>
      <c r="F247" s="50"/>
      <c r="G247" s="49"/>
      <c r="H247" s="49"/>
      <c r="I247" s="49"/>
      <c r="J247" s="49"/>
      <c r="K247" s="49"/>
      <c r="L247" s="49"/>
      <c r="M247" s="49"/>
      <c r="N247" s="49"/>
      <c r="O247" s="49"/>
      <c r="P247" s="51">
        <f>Tableau2[[#This Row],[StockC (kgCeq/m²Sréf)]]*Tableau2[[#This Row],[Surface de référence -Sréf (m²)]]</f>
        <v>0</v>
      </c>
      <c r="Q247" s="49"/>
    </row>
    <row r="248" spans="1:17" x14ac:dyDescent="0.25">
      <c r="A248" s="39">
        <v>245</v>
      </c>
      <c r="B248" s="49"/>
      <c r="C248" s="49"/>
      <c r="D248" s="49"/>
      <c r="E248" s="49"/>
      <c r="F248" s="50"/>
      <c r="G248" s="49"/>
      <c r="H248" s="49"/>
      <c r="I248" s="49"/>
      <c r="J248" s="49"/>
      <c r="K248" s="49"/>
      <c r="L248" s="49"/>
      <c r="M248" s="49"/>
      <c r="N248" s="49"/>
      <c r="O248" s="49"/>
      <c r="P248" s="51">
        <f>Tableau2[[#This Row],[StockC (kgCeq/m²Sréf)]]*Tableau2[[#This Row],[Surface de référence -Sréf (m²)]]</f>
        <v>0</v>
      </c>
      <c r="Q248" s="49"/>
    </row>
    <row r="249" spans="1:17" x14ac:dyDescent="0.25">
      <c r="A249" s="39">
        <v>246</v>
      </c>
      <c r="B249" s="49"/>
      <c r="C249" s="49"/>
      <c r="D249" s="49"/>
      <c r="E249" s="49"/>
      <c r="F249" s="50"/>
      <c r="G249" s="49"/>
      <c r="H249" s="49"/>
      <c r="I249" s="49"/>
      <c r="J249" s="49"/>
      <c r="K249" s="49"/>
      <c r="L249" s="49"/>
      <c r="M249" s="49"/>
      <c r="N249" s="49"/>
      <c r="O249" s="49"/>
      <c r="P249" s="51">
        <f>Tableau2[[#This Row],[StockC (kgCeq/m²Sréf)]]*Tableau2[[#This Row],[Surface de référence -Sréf (m²)]]</f>
        <v>0</v>
      </c>
      <c r="Q249" s="49"/>
    </row>
    <row r="250" spans="1:17" x14ac:dyDescent="0.25">
      <c r="A250" s="39">
        <v>247</v>
      </c>
      <c r="B250" s="49"/>
      <c r="C250" s="49"/>
      <c r="D250" s="49"/>
      <c r="E250" s="49"/>
      <c r="F250" s="50"/>
      <c r="G250" s="49"/>
      <c r="H250" s="49"/>
      <c r="I250" s="49"/>
      <c r="J250" s="49"/>
      <c r="K250" s="49"/>
      <c r="L250" s="49"/>
      <c r="M250" s="49"/>
      <c r="N250" s="49"/>
      <c r="O250" s="49"/>
      <c r="P250" s="51">
        <f>Tableau2[[#This Row],[StockC (kgCeq/m²Sréf)]]*Tableau2[[#This Row],[Surface de référence -Sréf (m²)]]</f>
        <v>0</v>
      </c>
      <c r="Q250" s="49"/>
    </row>
    <row r="251" spans="1:17" x14ac:dyDescent="0.25">
      <c r="A251" s="39">
        <v>248</v>
      </c>
      <c r="B251" s="49"/>
      <c r="C251" s="49"/>
      <c r="D251" s="49"/>
      <c r="E251" s="49"/>
      <c r="F251" s="50"/>
      <c r="G251" s="49"/>
      <c r="H251" s="49"/>
      <c r="I251" s="49"/>
      <c r="J251" s="49"/>
      <c r="K251" s="49"/>
      <c r="L251" s="49"/>
      <c r="M251" s="49"/>
      <c r="N251" s="49"/>
      <c r="O251" s="49"/>
      <c r="P251" s="51">
        <f>Tableau2[[#This Row],[StockC (kgCeq/m²Sréf)]]*Tableau2[[#This Row],[Surface de référence -Sréf (m²)]]</f>
        <v>0</v>
      </c>
      <c r="Q251" s="49"/>
    </row>
    <row r="252" spans="1:17" x14ac:dyDescent="0.25">
      <c r="A252" s="39">
        <v>249</v>
      </c>
      <c r="B252" s="49"/>
      <c r="C252" s="49"/>
      <c r="D252" s="49"/>
      <c r="E252" s="49"/>
      <c r="F252" s="50"/>
      <c r="G252" s="49"/>
      <c r="H252" s="49"/>
      <c r="I252" s="49"/>
      <c r="J252" s="49"/>
      <c r="K252" s="49"/>
      <c r="L252" s="49"/>
      <c r="M252" s="49"/>
      <c r="N252" s="49"/>
      <c r="O252" s="49"/>
      <c r="P252" s="51">
        <f>Tableau2[[#This Row],[StockC (kgCeq/m²Sréf)]]*Tableau2[[#This Row],[Surface de référence -Sréf (m²)]]</f>
        <v>0</v>
      </c>
      <c r="Q252" s="49"/>
    </row>
    <row r="253" spans="1:17" x14ac:dyDescent="0.25">
      <c r="A253" s="39">
        <v>250</v>
      </c>
      <c r="B253" s="49"/>
      <c r="C253" s="49"/>
      <c r="D253" s="49"/>
      <c r="E253" s="49"/>
      <c r="F253" s="50"/>
      <c r="G253" s="49"/>
      <c r="H253" s="49"/>
      <c r="I253" s="49"/>
      <c r="J253" s="49"/>
      <c r="K253" s="49"/>
      <c r="L253" s="49"/>
      <c r="M253" s="49"/>
      <c r="N253" s="49"/>
      <c r="O253" s="49"/>
      <c r="P253" s="51">
        <f>Tableau2[[#This Row],[StockC (kgCeq/m²Sréf)]]*Tableau2[[#This Row],[Surface de référence -Sréf (m²)]]</f>
        <v>0</v>
      </c>
      <c r="Q253" s="49"/>
    </row>
    <row r="254" spans="1:17" x14ac:dyDescent="0.25">
      <c r="A254" s="39">
        <v>251</v>
      </c>
      <c r="B254" s="49"/>
      <c r="C254" s="49"/>
      <c r="D254" s="49"/>
      <c r="E254" s="49"/>
      <c r="F254" s="50"/>
      <c r="G254" s="49"/>
      <c r="H254" s="49"/>
      <c r="I254" s="49"/>
      <c r="J254" s="49"/>
      <c r="K254" s="49"/>
      <c r="L254" s="49"/>
      <c r="M254" s="49"/>
      <c r="N254" s="49"/>
      <c r="O254" s="49"/>
      <c r="P254" s="51">
        <f>Tableau2[[#This Row],[StockC (kgCeq/m²Sréf)]]*Tableau2[[#This Row],[Surface de référence -Sréf (m²)]]</f>
        <v>0</v>
      </c>
      <c r="Q254" s="49"/>
    </row>
    <row r="255" spans="1:17" x14ac:dyDescent="0.25">
      <c r="A255" s="39">
        <v>252</v>
      </c>
      <c r="B255" s="49"/>
      <c r="C255" s="49"/>
      <c r="D255" s="49"/>
      <c r="E255" s="49"/>
      <c r="F255" s="50"/>
      <c r="G255" s="49"/>
      <c r="H255" s="49"/>
      <c r="I255" s="49"/>
      <c r="J255" s="49"/>
      <c r="K255" s="49"/>
      <c r="L255" s="49"/>
      <c r="M255" s="49"/>
      <c r="N255" s="49"/>
      <c r="O255" s="49"/>
      <c r="P255" s="51">
        <f>Tableau2[[#This Row],[StockC (kgCeq/m²Sréf)]]*Tableau2[[#This Row],[Surface de référence -Sréf (m²)]]</f>
        <v>0</v>
      </c>
      <c r="Q255" s="49"/>
    </row>
    <row r="256" spans="1:17" x14ac:dyDescent="0.25">
      <c r="A256" s="39">
        <v>253</v>
      </c>
      <c r="B256" s="49"/>
      <c r="C256" s="49"/>
      <c r="D256" s="49"/>
      <c r="E256" s="49"/>
      <c r="F256" s="50"/>
      <c r="G256" s="49"/>
      <c r="H256" s="49"/>
      <c r="I256" s="49"/>
      <c r="J256" s="49"/>
      <c r="K256" s="49"/>
      <c r="L256" s="49"/>
      <c r="M256" s="49"/>
      <c r="N256" s="49"/>
      <c r="O256" s="49"/>
      <c r="P256" s="51">
        <f>Tableau2[[#This Row],[StockC (kgCeq/m²Sréf)]]*Tableau2[[#This Row],[Surface de référence -Sréf (m²)]]</f>
        <v>0</v>
      </c>
      <c r="Q256" s="49"/>
    </row>
    <row r="257" spans="1:17" x14ac:dyDescent="0.25">
      <c r="A257" s="39">
        <v>254</v>
      </c>
      <c r="B257" s="49"/>
      <c r="C257" s="49"/>
      <c r="D257" s="49"/>
      <c r="E257" s="49"/>
      <c r="F257" s="50"/>
      <c r="G257" s="49"/>
      <c r="H257" s="49"/>
      <c r="I257" s="49"/>
      <c r="J257" s="49"/>
      <c r="K257" s="49"/>
      <c r="L257" s="49"/>
      <c r="M257" s="49"/>
      <c r="N257" s="49"/>
      <c r="O257" s="49"/>
      <c r="P257" s="51">
        <f>Tableau2[[#This Row],[StockC (kgCeq/m²Sréf)]]*Tableau2[[#This Row],[Surface de référence -Sréf (m²)]]</f>
        <v>0</v>
      </c>
      <c r="Q257" s="49"/>
    </row>
    <row r="258" spans="1:17" x14ac:dyDescent="0.25">
      <c r="A258" s="39">
        <v>255</v>
      </c>
      <c r="B258" s="49"/>
      <c r="C258" s="49"/>
      <c r="D258" s="49"/>
      <c r="E258" s="49"/>
      <c r="F258" s="50"/>
      <c r="G258" s="49"/>
      <c r="H258" s="49"/>
      <c r="I258" s="49"/>
      <c r="J258" s="49"/>
      <c r="K258" s="49"/>
      <c r="L258" s="49"/>
      <c r="M258" s="49"/>
      <c r="N258" s="49"/>
      <c r="O258" s="49"/>
      <c r="P258" s="51">
        <f>Tableau2[[#This Row],[StockC (kgCeq/m²Sréf)]]*Tableau2[[#This Row],[Surface de référence -Sréf (m²)]]</f>
        <v>0</v>
      </c>
      <c r="Q258" s="49"/>
    </row>
    <row r="259" spans="1:17" x14ac:dyDescent="0.25">
      <c r="A259" s="39">
        <v>256</v>
      </c>
      <c r="B259" s="49"/>
      <c r="C259" s="49"/>
      <c r="D259" s="49"/>
      <c r="E259" s="49"/>
      <c r="F259" s="50"/>
      <c r="G259" s="49"/>
      <c r="H259" s="49"/>
      <c r="I259" s="49"/>
      <c r="J259" s="49"/>
      <c r="K259" s="49"/>
      <c r="L259" s="49"/>
      <c r="M259" s="49"/>
      <c r="N259" s="49"/>
      <c r="O259" s="49"/>
      <c r="P259" s="51">
        <f>Tableau2[[#This Row],[StockC (kgCeq/m²Sréf)]]*Tableau2[[#This Row],[Surface de référence -Sréf (m²)]]</f>
        <v>0</v>
      </c>
      <c r="Q259" s="49"/>
    </row>
    <row r="260" spans="1:17" x14ac:dyDescent="0.25">
      <c r="A260" s="39">
        <v>257</v>
      </c>
      <c r="B260" s="49"/>
      <c r="C260" s="49"/>
      <c r="D260" s="49"/>
      <c r="E260" s="49"/>
      <c r="F260" s="50"/>
      <c r="G260" s="49"/>
      <c r="H260" s="49"/>
      <c r="I260" s="49"/>
      <c r="J260" s="49"/>
      <c r="K260" s="49"/>
      <c r="L260" s="49"/>
      <c r="M260" s="49"/>
      <c r="N260" s="49"/>
      <c r="O260" s="49"/>
      <c r="P260" s="51">
        <f>Tableau2[[#This Row],[StockC (kgCeq/m²Sréf)]]*Tableau2[[#This Row],[Surface de référence -Sréf (m²)]]</f>
        <v>0</v>
      </c>
      <c r="Q260" s="49"/>
    </row>
    <row r="261" spans="1:17" x14ac:dyDescent="0.25">
      <c r="A261" s="39">
        <v>258</v>
      </c>
      <c r="B261" s="49"/>
      <c r="C261" s="49"/>
      <c r="D261" s="49"/>
      <c r="E261" s="49"/>
      <c r="F261" s="50"/>
      <c r="G261" s="49"/>
      <c r="H261" s="49"/>
      <c r="I261" s="49"/>
      <c r="J261" s="49"/>
      <c r="K261" s="49"/>
      <c r="L261" s="49"/>
      <c r="M261" s="49"/>
      <c r="N261" s="49"/>
      <c r="O261" s="49"/>
      <c r="P261" s="51">
        <f>Tableau2[[#This Row],[StockC (kgCeq/m²Sréf)]]*Tableau2[[#This Row],[Surface de référence -Sréf (m²)]]</f>
        <v>0</v>
      </c>
      <c r="Q261" s="49"/>
    </row>
    <row r="262" spans="1:17" x14ac:dyDescent="0.25">
      <c r="A262" s="39">
        <v>259</v>
      </c>
      <c r="B262" s="49"/>
      <c r="C262" s="49"/>
      <c r="D262" s="49"/>
      <c r="E262" s="49"/>
      <c r="F262" s="50"/>
      <c r="G262" s="49"/>
      <c r="H262" s="49"/>
      <c r="I262" s="49"/>
      <c r="J262" s="49"/>
      <c r="K262" s="49"/>
      <c r="L262" s="49"/>
      <c r="M262" s="49"/>
      <c r="N262" s="49"/>
      <c r="O262" s="49"/>
      <c r="P262" s="51">
        <f>Tableau2[[#This Row],[StockC (kgCeq/m²Sréf)]]*Tableau2[[#This Row],[Surface de référence -Sréf (m²)]]</f>
        <v>0</v>
      </c>
      <c r="Q262" s="49"/>
    </row>
    <row r="263" spans="1:17" x14ac:dyDescent="0.25">
      <c r="A263" s="39">
        <v>260</v>
      </c>
      <c r="B263" s="49"/>
      <c r="C263" s="49"/>
      <c r="D263" s="49"/>
      <c r="E263" s="49"/>
      <c r="F263" s="50"/>
      <c r="G263" s="49"/>
      <c r="H263" s="49"/>
      <c r="I263" s="49"/>
      <c r="J263" s="49"/>
      <c r="K263" s="49"/>
      <c r="L263" s="49"/>
      <c r="M263" s="49"/>
      <c r="N263" s="49"/>
      <c r="O263" s="49"/>
      <c r="P263" s="51">
        <f>Tableau2[[#This Row],[StockC (kgCeq/m²Sréf)]]*Tableau2[[#This Row],[Surface de référence -Sréf (m²)]]</f>
        <v>0</v>
      </c>
      <c r="Q263" s="49"/>
    </row>
    <row r="264" spans="1:17" x14ac:dyDescent="0.25">
      <c r="A264" s="39">
        <v>261</v>
      </c>
      <c r="B264" s="49"/>
      <c r="C264" s="49"/>
      <c r="D264" s="49"/>
      <c r="E264" s="49"/>
      <c r="F264" s="50"/>
      <c r="G264" s="49"/>
      <c r="H264" s="49"/>
      <c r="I264" s="49"/>
      <c r="J264" s="49"/>
      <c r="K264" s="49"/>
      <c r="L264" s="49"/>
      <c r="M264" s="49"/>
      <c r="N264" s="49"/>
      <c r="O264" s="49"/>
      <c r="P264" s="51">
        <f>Tableau2[[#This Row],[StockC (kgCeq/m²Sréf)]]*Tableau2[[#This Row],[Surface de référence -Sréf (m²)]]</f>
        <v>0</v>
      </c>
      <c r="Q264" s="49"/>
    </row>
    <row r="265" spans="1:17" x14ac:dyDescent="0.25">
      <c r="A265" s="39">
        <v>262</v>
      </c>
      <c r="B265" s="49"/>
      <c r="C265" s="49"/>
      <c r="D265" s="49"/>
      <c r="E265" s="49"/>
      <c r="F265" s="50"/>
      <c r="G265" s="49"/>
      <c r="H265" s="49"/>
      <c r="I265" s="49"/>
      <c r="J265" s="49"/>
      <c r="K265" s="49"/>
      <c r="L265" s="49"/>
      <c r="M265" s="49"/>
      <c r="N265" s="49"/>
      <c r="O265" s="49"/>
      <c r="P265" s="51">
        <f>Tableau2[[#This Row],[StockC (kgCeq/m²Sréf)]]*Tableau2[[#This Row],[Surface de référence -Sréf (m²)]]</f>
        <v>0</v>
      </c>
      <c r="Q265" s="49"/>
    </row>
    <row r="266" spans="1:17" x14ac:dyDescent="0.25">
      <c r="A266" s="39">
        <v>263</v>
      </c>
      <c r="B266" s="49"/>
      <c r="C266" s="49"/>
      <c r="D266" s="49"/>
      <c r="E266" s="49"/>
      <c r="F266" s="50"/>
      <c r="G266" s="49"/>
      <c r="H266" s="49"/>
      <c r="I266" s="49"/>
      <c r="J266" s="49"/>
      <c r="K266" s="49"/>
      <c r="L266" s="49"/>
      <c r="M266" s="49"/>
      <c r="N266" s="49"/>
      <c r="O266" s="49"/>
      <c r="P266" s="51">
        <f>Tableau2[[#This Row],[StockC (kgCeq/m²Sréf)]]*Tableau2[[#This Row],[Surface de référence -Sréf (m²)]]</f>
        <v>0</v>
      </c>
      <c r="Q266" s="49"/>
    </row>
    <row r="267" spans="1:17" x14ac:dyDescent="0.25">
      <c r="A267" s="39">
        <v>264</v>
      </c>
      <c r="B267" s="49"/>
      <c r="C267" s="49"/>
      <c r="D267" s="49"/>
      <c r="E267" s="49"/>
      <c r="F267" s="50"/>
      <c r="G267" s="49"/>
      <c r="H267" s="49"/>
      <c r="I267" s="49"/>
      <c r="J267" s="49"/>
      <c r="K267" s="49"/>
      <c r="L267" s="49"/>
      <c r="M267" s="49"/>
      <c r="N267" s="49"/>
      <c r="O267" s="49"/>
      <c r="P267" s="51">
        <f>Tableau2[[#This Row],[StockC (kgCeq/m²Sréf)]]*Tableau2[[#This Row],[Surface de référence -Sréf (m²)]]</f>
        <v>0</v>
      </c>
      <c r="Q267" s="49"/>
    </row>
    <row r="268" spans="1:17" x14ac:dyDescent="0.25">
      <c r="A268" s="39">
        <v>265</v>
      </c>
      <c r="B268" s="49"/>
      <c r="C268" s="49"/>
      <c r="D268" s="49"/>
      <c r="E268" s="49"/>
      <c r="F268" s="50"/>
      <c r="G268" s="49"/>
      <c r="H268" s="49"/>
      <c r="I268" s="49"/>
      <c r="J268" s="49"/>
      <c r="K268" s="49"/>
      <c r="L268" s="49"/>
      <c r="M268" s="49"/>
      <c r="N268" s="49"/>
      <c r="O268" s="49"/>
      <c r="P268" s="51">
        <f>Tableau2[[#This Row],[StockC (kgCeq/m²Sréf)]]*Tableau2[[#This Row],[Surface de référence -Sréf (m²)]]</f>
        <v>0</v>
      </c>
      <c r="Q268" s="49"/>
    </row>
    <row r="269" spans="1:17" x14ac:dyDescent="0.25">
      <c r="A269" s="39">
        <v>266</v>
      </c>
      <c r="B269" s="49"/>
      <c r="C269" s="49"/>
      <c r="D269" s="49"/>
      <c r="E269" s="49"/>
      <c r="F269" s="50"/>
      <c r="G269" s="49"/>
      <c r="H269" s="49"/>
      <c r="I269" s="49"/>
      <c r="J269" s="49"/>
      <c r="K269" s="49"/>
      <c r="L269" s="49"/>
      <c r="M269" s="49"/>
      <c r="N269" s="49"/>
      <c r="O269" s="49"/>
      <c r="P269" s="51">
        <f>Tableau2[[#This Row],[StockC (kgCeq/m²Sréf)]]*Tableau2[[#This Row],[Surface de référence -Sréf (m²)]]</f>
        <v>0</v>
      </c>
      <c r="Q269" s="49"/>
    </row>
    <row r="270" spans="1:17" x14ac:dyDescent="0.25">
      <c r="A270" s="39">
        <v>267</v>
      </c>
      <c r="B270" s="49"/>
      <c r="C270" s="49"/>
      <c r="D270" s="49"/>
      <c r="E270" s="49"/>
      <c r="F270" s="50"/>
      <c r="G270" s="49"/>
      <c r="H270" s="49"/>
      <c r="I270" s="49"/>
      <c r="J270" s="49"/>
      <c r="K270" s="49"/>
      <c r="L270" s="49"/>
      <c r="M270" s="49"/>
      <c r="N270" s="49"/>
      <c r="O270" s="49"/>
      <c r="P270" s="51">
        <f>Tableau2[[#This Row],[StockC (kgCeq/m²Sréf)]]*Tableau2[[#This Row],[Surface de référence -Sréf (m²)]]</f>
        <v>0</v>
      </c>
      <c r="Q270" s="49"/>
    </row>
    <row r="271" spans="1:17" x14ac:dyDescent="0.25">
      <c r="A271" s="39">
        <v>268</v>
      </c>
      <c r="B271" s="49"/>
      <c r="C271" s="49"/>
      <c r="D271" s="49"/>
      <c r="E271" s="49"/>
      <c r="F271" s="50"/>
      <c r="G271" s="49"/>
      <c r="H271" s="49"/>
      <c r="I271" s="49"/>
      <c r="J271" s="49"/>
      <c r="K271" s="49"/>
      <c r="L271" s="49"/>
      <c r="M271" s="49"/>
      <c r="N271" s="49"/>
      <c r="O271" s="49"/>
      <c r="P271" s="51">
        <f>Tableau2[[#This Row],[StockC (kgCeq/m²Sréf)]]*Tableau2[[#This Row],[Surface de référence -Sréf (m²)]]</f>
        <v>0</v>
      </c>
      <c r="Q271" s="49"/>
    </row>
    <row r="272" spans="1:17" x14ac:dyDescent="0.25">
      <c r="A272" s="39">
        <v>269</v>
      </c>
      <c r="B272" s="49"/>
      <c r="C272" s="49"/>
      <c r="D272" s="49"/>
      <c r="E272" s="49"/>
      <c r="F272" s="50"/>
      <c r="G272" s="49"/>
      <c r="H272" s="49"/>
      <c r="I272" s="49"/>
      <c r="J272" s="49"/>
      <c r="K272" s="49"/>
      <c r="L272" s="49"/>
      <c r="M272" s="49"/>
      <c r="N272" s="49"/>
      <c r="O272" s="49"/>
      <c r="P272" s="51">
        <f>Tableau2[[#This Row],[StockC (kgCeq/m²Sréf)]]*Tableau2[[#This Row],[Surface de référence -Sréf (m²)]]</f>
        <v>0</v>
      </c>
      <c r="Q272" s="49"/>
    </row>
    <row r="273" spans="1:17" x14ac:dyDescent="0.25">
      <c r="A273" s="39">
        <v>270</v>
      </c>
      <c r="B273" s="49"/>
      <c r="C273" s="49"/>
      <c r="D273" s="49"/>
      <c r="E273" s="49"/>
      <c r="F273" s="50"/>
      <c r="G273" s="49"/>
      <c r="H273" s="49"/>
      <c r="I273" s="49"/>
      <c r="J273" s="49"/>
      <c r="K273" s="49"/>
      <c r="L273" s="49"/>
      <c r="M273" s="49"/>
      <c r="N273" s="49"/>
      <c r="O273" s="49"/>
      <c r="P273" s="51">
        <f>Tableau2[[#This Row],[StockC (kgCeq/m²Sréf)]]*Tableau2[[#This Row],[Surface de référence -Sréf (m²)]]</f>
        <v>0</v>
      </c>
      <c r="Q273" s="49"/>
    </row>
    <row r="274" spans="1:17" x14ac:dyDescent="0.25">
      <c r="A274" s="39">
        <v>271</v>
      </c>
      <c r="B274" s="49"/>
      <c r="C274" s="49"/>
      <c r="D274" s="49"/>
      <c r="E274" s="49"/>
      <c r="F274" s="50"/>
      <c r="G274" s="49"/>
      <c r="H274" s="49"/>
      <c r="I274" s="49"/>
      <c r="J274" s="49"/>
      <c r="K274" s="49"/>
      <c r="L274" s="49"/>
      <c r="M274" s="49"/>
      <c r="N274" s="49"/>
      <c r="O274" s="49"/>
      <c r="P274" s="51">
        <f>Tableau2[[#This Row],[StockC (kgCeq/m²Sréf)]]*Tableau2[[#This Row],[Surface de référence -Sréf (m²)]]</f>
        <v>0</v>
      </c>
      <c r="Q274" s="49"/>
    </row>
    <row r="275" spans="1:17" x14ac:dyDescent="0.25">
      <c r="A275" s="39">
        <v>272</v>
      </c>
      <c r="B275" s="49"/>
      <c r="C275" s="49"/>
      <c r="D275" s="49"/>
      <c r="E275" s="49"/>
      <c r="F275" s="50"/>
      <c r="G275" s="49"/>
      <c r="H275" s="49"/>
      <c r="I275" s="49"/>
      <c r="J275" s="49"/>
      <c r="K275" s="49"/>
      <c r="L275" s="49"/>
      <c r="M275" s="49"/>
      <c r="N275" s="49"/>
      <c r="O275" s="49"/>
      <c r="P275" s="51">
        <f>Tableau2[[#This Row],[StockC (kgCeq/m²Sréf)]]*Tableau2[[#This Row],[Surface de référence -Sréf (m²)]]</f>
        <v>0</v>
      </c>
      <c r="Q275" s="49"/>
    </row>
    <row r="276" spans="1:17" x14ac:dyDescent="0.25">
      <c r="A276" s="39">
        <v>273</v>
      </c>
      <c r="B276" s="49"/>
      <c r="C276" s="49"/>
      <c r="D276" s="49"/>
      <c r="E276" s="49"/>
      <c r="F276" s="50"/>
      <c r="G276" s="49"/>
      <c r="H276" s="49"/>
      <c r="I276" s="49"/>
      <c r="J276" s="49"/>
      <c r="K276" s="49"/>
      <c r="L276" s="49"/>
      <c r="M276" s="49"/>
      <c r="N276" s="49"/>
      <c r="O276" s="49"/>
      <c r="P276" s="51">
        <f>Tableau2[[#This Row],[StockC (kgCeq/m²Sréf)]]*Tableau2[[#This Row],[Surface de référence -Sréf (m²)]]</f>
        <v>0</v>
      </c>
      <c r="Q276" s="49"/>
    </row>
    <row r="277" spans="1:17" x14ac:dyDescent="0.25">
      <c r="A277" s="39">
        <v>274</v>
      </c>
      <c r="B277" s="49"/>
      <c r="C277" s="49"/>
      <c r="D277" s="49"/>
      <c r="E277" s="49"/>
      <c r="F277" s="50"/>
      <c r="G277" s="49"/>
      <c r="H277" s="49"/>
      <c r="I277" s="49"/>
      <c r="J277" s="49"/>
      <c r="K277" s="49"/>
      <c r="L277" s="49"/>
      <c r="M277" s="49"/>
      <c r="N277" s="49"/>
      <c r="O277" s="49"/>
      <c r="P277" s="51">
        <f>Tableau2[[#This Row],[StockC (kgCeq/m²Sréf)]]*Tableau2[[#This Row],[Surface de référence -Sréf (m²)]]</f>
        <v>0</v>
      </c>
      <c r="Q277" s="49"/>
    </row>
    <row r="278" spans="1:17" x14ac:dyDescent="0.25">
      <c r="A278" s="39">
        <v>275</v>
      </c>
      <c r="B278" s="49"/>
      <c r="C278" s="49"/>
      <c r="D278" s="49"/>
      <c r="E278" s="49"/>
      <c r="F278" s="50"/>
      <c r="G278" s="49"/>
      <c r="H278" s="49"/>
      <c r="I278" s="49"/>
      <c r="J278" s="49"/>
      <c r="K278" s="49"/>
      <c r="L278" s="49"/>
      <c r="M278" s="49"/>
      <c r="N278" s="49"/>
      <c r="O278" s="49"/>
      <c r="P278" s="51">
        <f>Tableau2[[#This Row],[StockC (kgCeq/m²Sréf)]]*Tableau2[[#This Row],[Surface de référence -Sréf (m²)]]</f>
        <v>0</v>
      </c>
      <c r="Q278" s="49"/>
    </row>
    <row r="279" spans="1:17" x14ac:dyDescent="0.25">
      <c r="A279" s="39">
        <v>276</v>
      </c>
      <c r="B279" s="49"/>
      <c r="C279" s="49"/>
      <c r="D279" s="49"/>
      <c r="E279" s="49"/>
      <c r="F279" s="50"/>
      <c r="G279" s="49"/>
      <c r="H279" s="49"/>
      <c r="I279" s="49"/>
      <c r="J279" s="49"/>
      <c r="K279" s="49"/>
      <c r="L279" s="49"/>
      <c r="M279" s="49"/>
      <c r="N279" s="49"/>
      <c r="O279" s="49"/>
      <c r="P279" s="51">
        <f>Tableau2[[#This Row],[StockC (kgCeq/m²Sréf)]]*Tableau2[[#This Row],[Surface de référence -Sréf (m²)]]</f>
        <v>0</v>
      </c>
      <c r="Q279" s="49"/>
    </row>
    <row r="280" spans="1:17" x14ac:dyDescent="0.25">
      <c r="A280" s="39">
        <v>277</v>
      </c>
      <c r="B280" s="49"/>
      <c r="C280" s="49"/>
      <c r="D280" s="49"/>
      <c r="E280" s="49"/>
      <c r="F280" s="50"/>
      <c r="G280" s="49"/>
      <c r="H280" s="49"/>
      <c r="I280" s="49"/>
      <c r="J280" s="49"/>
      <c r="K280" s="49"/>
      <c r="L280" s="49"/>
      <c r="M280" s="49"/>
      <c r="N280" s="49"/>
      <c r="O280" s="49"/>
      <c r="P280" s="51">
        <f>Tableau2[[#This Row],[StockC (kgCeq/m²Sréf)]]*Tableau2[[#This Row],[Surface de référence -Sréf (m²)]]</f>
        <v>0</v>
      </c>
      <c r="Q280" s="49"/>
    </row>
    <row r="281" spans="1:17" x14ac:dyDescent="0.25">
      <c r="A281" s="39">
        <v>278</v>
      </c>
      <c r="B281" s="49"/>
      <c r="C281" s="49"/>
      <c r="D281" s="49"/>
      <c r="E281" s="49"/>
      <c r="F281" s="50"/>
      <c r="G281" s="49"/>
      <c r="H281" s="49"/>
      <c r="I281" s="49"/>
      <c r="J281" s="49"/>
      <c r="K281" s="49"/>
      <c r="L281" s="49"/>
      <c r="M281" s="49"/>
      <c r="N281" s="49"/>
      <c r="O281" s="49"/>
      <c r="P281" s="51">
        <f>Tableau2[[#This Row],[StockC (kgCeq/m²Sréf)]]*Tableau2[[#This Row],[Surface de référence -Sréf (m²)]]</f>
        <v>0</v>
      </c>
      <c r="Q281" s="49"/>
    </row>
    <row r="282" spans="1:17" x14ac:dyDescent="0.25">
      <c r="A282" s="39">
        <v>279</v>
      </c>
      <c r="B282" s="49"/>
      <c r="C282" s="49"/>
      <c r="D282" s="49"/>
      <c r="E282" s="49"/>
      <c r="F282" s="50"/>
      <c r="G282" s="49"/>
      <c r="H282" s="49"/>
      <c r="I282" s="49"/>
      <c r="J282" s="49"/>
      <c r="K282" s="49"/>
      <c r="L282" s="49"/>
      <c r="M282" s="49"/>
      <c r="N282" s="49"/>
      <c r="O282" s="49"/>
      <c r="P282" s="51">
        <f>Tableau2[[#This Row],[StockC (kgCeq/m²Sréf)]]*Tableau2[[#This Row],[Surface de référence -Sréf (m²)]]</f>
        <v>0</v>
      </c>
      <c r="Q282" s="49"/>
    </row>
    <row r="283" spans="1:17" x14ac:dyDescent="0.25">
      <c r="A283" s="39">
        <v>280</v>
      </c>
      <c r="B283" s="49"/>
      <c r="C283" s="49"/>
      <c r="D283" s="49"/>
      <c r="E283" s="49"/>
      <c r="F283" s="50"/>
      <c r="G283" s="49"/>
      <c r="H283" s="49"/>
      <c r="I283" s="49"/>
      <c r="J283" s="49"/>
      <c r="K283" s="49"/>
      <c r="L283" s="49"/>
      <c r="M283" s="49"/>
      <c r="N283" s="49"/>
      <c r="O283" s="49"/>
      <c r="P283" s="51">
        <f>Tableau2[[#This Row],[StockC (kgCeq/m²Sréf)]]*Tableau2[[#This Row],[Surface de référence -Sréf (m²)]]</f>
        <v>0</v>
      </c>
      <c r="Q283" s="49"/>
    </row>
    <row r="284" spans="1:17" x14ac:dyDescent="0.25">
      <c r="A284" s="39">
        <v>281</v>
      </c>
      <c r="B284" s="49"/>
      <c r="C284" s="49"/>
      <c r="D284" s="49"/>
      <c r="E284" s="49"/>
      <c r="F284" s="50"/>
      <c r="G284" s="49"/>
      <c r="H284" s="49"/>
      <c r="I284" s="49"/>
      <c r="J284" s="49"/>
      <c r="K284" s="49"/>
      <c r="L284" s="49"/>
      <c r="M284" s="49"/>
      <c r="N284" s="49"/>
      <c r="O284" s="49"/>
      <c r="P284" s="51">
        <f>Tableau2[[#This Row],[StockC (kgCeq/m²Sréf)]]*Tableau2[[#This Row],[Surface de référence -Sréf (m²)]]</f>
        <v>0</v>
      </c>
      <c r="Q284" s="49"/>
    </row>
    <row r="285" spans="1:17" x14ac:dyDescent="0.25">
      <c r="A285" s="39">
        <v>282</v>
      </c>
      <c r="B285" s="49"/>
      <c r="C285" s="49"/>
      <c r="D285" s="49"/>
      <c r="E285" s="49"/>
      <c r="F285" s="50"/>
      <c r="G285" s="49"/>
      <c r="H285" s="49"/>
      <c r="I285" s="49"/>
      <c r="J285" s="49"/>
      <c r="K285" s="49"/>
      <c r="L285" s="49"/>
      <c r="M285" s="49"/>
      <c r="N285" s="49"/>
      <c r="O285" s="49"/>
      <c r="P285" s="51">
        <f>Tableau2[[#This Row],[StockC (kgCeq/m²Sréf)]]*Tableau2[[#This Row],[Surface de référence -Sréf (m²)]]</f>
        <v>0</v>
      </c>
      <c r="Q285" s="49"/>
    </row>
    <row r="286" spans="1:17" x14ac:dyDescent="0.25">
      <c r="A286" s="39">
        <v>283</v>
      </c>
      <c r="B286" s="49"/>
      <c r="C286" s="49"/>
      <c r="D286" s="49"/>
      <c r="E286" s="49"/>
      <c r="F286" s="50"/>
      <c r="G286" s="49"/>
      <c r="H286" s="49"/>
      <c r="I286" s="49"/>
      <c r="J286" s="49"/>
      <c r="K286" s="49"/>
      <c r="L286" s="49"/>
      <c r="M286" s="49"/>
      <c r="N286" s="49"/>
      <c r="O286" s="49"/>
      <c r="P286" s="51">
        <f>Tableau2[[#This Row],[StockC (kgCeq/m²Sréf)]]*Tableau2[[#This Row],[Surface de référence -Sréf (m²)]]</f>
        <v>0</v>
      </c>
      <c r="Q286" s="49"/>
    </row>
    <row r="287" spans="1:17" x14ac:dyDescent="0.25">
      <c r="A287" s="39">
        <v>284</v>
      </c>
      <c r="B287" s="49"/>
      <c r="C287" s="49"/>
      <c r="D287" s="49"/>
      <c r="E287" s="49"/>
      <c r="F287" s="50"/>
      <c r="G287" s="49"/>
      <c r="H287" s="49"/>
      <c r="I287" s="49"/>
      <c r="J287" s="49"/>
      <c r="K287" s="49"/>
      <c r="L287" s="49"/>
      <c r="M287" s="49"/>
      <c r="N287" s="49"/>
      <c r="O287" s="49"/>
      <c r="P287" s="51">
        <f>Tableau2[[#This Row],[StockC (kgCeq/m²Sréf)]]*Tableau2[[#This Row],[Surface de référence -Sréf (m²)]]</f>
        <v>0</v>
      </c>
      <c r="Q287" s="49"/>
    </row>
    <row r="288" spans="1:17" x14ac:dyDescent="0.25">
      <c r="A288" s="39">
        <v>285</v>
      </c>
      <c r="B288" s="49"/>
      <c r="C288" s="49"/>
      <c r="D288" s="49"/>
      <c r="E288" s="49"/>
      <c r="F288" s="50"/>
      <c r="G288" s="49"/>
      <c r="H288" s="49"/>
      <c r="I288" s="49"/>
      <c r="J288" s="49"/>
      <c r="K288" s="49"/>
      <c r="L288" s="49"/>
      <c r="M288" s="49"/>
      <c r="N288" s="49"/>
      <c r="O288" s="49"/>
      <c r="P288" s="51">
        <f>Tableau2[[#This Row],[StockC (kgCeq/m²Sréf)]]*Tableau2[[#This Row],[Surface de référence -Sréf (m²)]]</f>
        <v>0</v>
      </c>
      <c r="Q288" s="49"/>
    </row>
    <row r="289" spans="1:17" x14ac:dyDescent="0.25">
      <c r="A289" s="39">
        <v>286</v>
      </c>
      <c r="B289" s="49"/>
      <c r="C289" s="49"/>
      <c r="D289" s="49"/>
      <c r="E289" s="49"/>
      <c r="F289" s="50"/>
      <c r="G289" s="49"/>
      <c r="H289" s="49"/>
      <c r="I289" s="49"/>
      <c r="J289" s="49"/>
      <c r="K289" s="49"/>
      <c r="L289" s="49"/>
      <c r="M289" s="49"/>
      <c r="N289" s="49"/>
      <c r="O289" s="49"/>
      <c r="P289" s="51">
        <f>Tableau2[[#This Row],[StockC (kgCeq/m²Sréf)]]*Tableau2[[#This Row],[Surface de référence -Sréf (m²)]]</f>
        <v>0</v>
      </c>
      <c r="Q289" s="49"/>
    </row>
    <row r="290" spans="1:17" x14ac:dyDescent="0.25">
      <c r="A290" s="39">
        <v>287</v>
      </c>
      <c r="B290" s="49"/>
      <c r="C290" s="49"/>
      <c r="D290" s="49"/>
      <c r="E290" s="49"/>
      <c r="F290" s="50"/>
      <c r="G290" s="49"/>
      <c r="H290" s="49"/>
      <c r="I290" s="49"/>
      <c r="J290" s="49"/>
      <c r="K290" s="49"/>
      <c r="L290" s="49"/>
      <c r="M290" s="49"/>
      <c r="N290" s="49"/>
      <c r="O290" s="49"/>
      <c r="P290" s="51">
        <f>Tableau2[[#This Row],[StockC (kgCeq/m²Sréf)]]*Tableau2[[#This Row],[Surface de référence -Sréf (m²)]]</f>
        <v>0</v>
      </c>
      <c r="Q290" s="49"/>
    </row>
    <row r="291" spans="1:17" x14ac:dyDescent="0.25">
      <c r="A291" s="39">
        <v>288</v>
      </c>
      <c r="B291" s="49"/>
      <c r="C291" s="49"/>
      <c r="D291" s="49"/>
      <c r="E291" s="49"/>
      <c r="F291" s="50"/>
      <c r="G291" s="49"/>
      <c r="H291" s="49"/>
      <c r="I291" s="49"/>
      <c r="J291" s="49"/>
      <c r="K291" s="49"/>
      <c r="L291" s="49"/>
      <c r="M291" s="49"/>
      <c r="N291" s="49"/>
      <c r="O291" s="49"/>
      <c r="P291" s="51">
        <f>Tableau2[[#This Row],[StockC (kgCeq/m²Sréf)]]*Tableau2[[#This Row],[Surface de référence -Sréf (m²)]]</f>
        <v>0</v>
      </c>
      <c r="Q291" s="49"/>
    </row>
    <row r="292" spans="1:17" x14ac:dyDescent="0.25">
      <c r="A292" s="39">
        <v>289</v>
      </c>
      <c r="B292" s="49"/>
      <c r="C292" s="49"/>
      <c r="D292" s="49"/>
      <c r="E292" s="49"/>
      <c r="F292" s="50"/>
      <c r="G292" s="49"/>
      <c r="H292" s="49"/>
      <c r="I292" s="49"/>
      <c r="J292" s="49"/>
      <c r="K292" s="49"/>
      <c r="L292" s="49"/>
      <c r="M292" s="49"/>
      <c r="N292" s="49"/>
      <c r="O292" s="49"/>
      <c r="P292" s="51">
        <f>Tableau2[[#This Row],[StockC (kgCeq/m²Sréf)]]*Tableau2[[#This Row],[Surface de référence -Sréf (m²)]]</f>
        <v>0</v>
      </c>
      <c r="Q292" s="49"/>
    </row>
    <row r="293" spans="1:17" x14ac:dyDescent="0.25">
      <c r="A293" s="39">
        <v>290</v>
      </c>
      <c r="B293" s="49"/>
      <c r="C293" s="49"/>
      <c r="D293" s="49"/>
      <c r="E293" s="49"/>
      <c r="F293" s="50"/>
      <c r="G293" s="49"/>
      <c r="H293" s="49"/>
      <c r="I293" s="49"/>
      <c r="J293" s="49"/>
      <c r="K293" s="49"/>
      <c r="L293" s="49"/>
      <c r="M293" s="49"/>
      <c r="N293" s="49"/>
      <c r="O293" s="49"/>
      <c r="P293" s="51">
        <f>Tableau2[[#This Row],[StockC (kgCeq/m²Sréf)]]*Tableau2[[#This Row],[Surface de référence -Sréf (m²)]]</f>
        <v>0</v>
      </c>
      <c r="Q293" s="49"/>
    </row>
    <row r="294" spans="1:17" x14ac:dyDescent="0.25">
      <c r="A294" s="39">
        <v>291</v>
      </c>
      <c r="B294" s="49"/>
      <c r="C294" s="49"/>
      <c r="D294" s="49"/>
      <c r="E294" s="49"/>
      <c r="F294" s="50"/>
      <c r="G294" s="49"/>
      <c r="H294" s="49"/>
      <c r="I294" s="49"/>
      <c r="J294" s="49"/>
      <c r="K294" s="49"/>
      <c r="L294" s="49"/>
      <c r="M294" s="49"/>
      <c r="N294" s="49"/>
      <c r="O294" s="49"/>
      <c r="P294" s="51">
        <f>Tableau2[[#This Row],[StockC (kgCeq/m²Sréf)]]*Tableau2[[#This Row],[Surface de référence -Sréf (m²)]]</f>
        <v>0</v>
      </c>
      <c r="Q294" s="49"/>
    </row>
    <row r="295" spans="1:17" x14ac:dyDescent="0.25">
      <c r="A295" s="39">
        <v>292</v>
      </c>
      <c r="B295" s="49"/>
      <c r="C295" s="49"/>
      <c r="D295" s="49"/>
      <c r="E295" s="49"/>
      <c r="F295" s="50"/>
      <c r="G295" s="49"/>
      <c r="H295" s="49"/>
      <c r="I295" s="49"/>
      <c r="J295" s="49"/>
      <c r="K295" s="49"/>
      <c r="L295" s="49"/>
      <c r="M295" s="49"/>
      <c r="N295" s="49"/>
      <c r="O295" s="49"/>
      <c r="P295" s="51">
        <f>Tableau2[[#This Row],[StockC (kgCeq/m²Sréf)]]*Tableau2[[#This Row],[Surface de référence -Sréf (m²)]]</f>
        <v>0</v>
      </c>
      <c r="Q295" s="49"/>
    </row>
    <row r="296" spans="1:17" x14ac:dyDescent="0.25">
      <c r="A296" s="39">
        <v>293</v>
      </c>
      <c r="B296" s="49"/>
      <c r="C296" s="49"/>
      <c r="D296" s="49"/>
      <c r="E296" s="49"/>
      <c r="F296" s="50"/>
      <c r="G296" s="49"/>
      <c r="H296" s="49"/>
      <c r="I296" s="49"/>
      <c r="J296" s="49"/>
      <c r="K296" s="49"/>
      <c r="L296" s="49"/>
      <c r="M296" s="49"/>
      <c r="N296" s="49"/>
      <c r="O296" s="49"/>
      <c r="P296" s="51">
        <f>Tableau2[[#This Row],[StockC (kgCeq/m²Sréf)]]*Tableau2[[#This Row],[Surface de référence -Sréf (m²)]]</f>
        <v>0</v>
      </c>
      <c r="Q296" s="49"/>
    </row>
    <row r="297" spans="1:17" x14ac:dyDescent="0.25">
      <c r="A297" s="39">
        <v>294</v>
      </c>
      <c r="B297" s="49"/>
      <c r="C297" s="49"/>
      <c r="D297" s="49"/>
      <c r="E297" s="49"/>
      <c r="F297" s="50"/>
      <c r="G297" s="49"/>
      <c r="H297" s="49"/>
      <c r="I297" s="49"/>
      <c r="J297" s="49"/>
      <c r="K297" s="49"/>
      <c r="L297" s="49"/>
      <c r="M297" s="49"/>
      <c r="N297" s="49"/>
      <c r="O297" s="49"/>
      <c r="P297" s="51">
        <f>Tableau2[[#This Row],[StockC (kgCeq/m²Sréf)]]*Tableau2[[#This Row],[Surface de référence -Sréf (m²)]]</f>
        <v>0</v>
      </c>
      <c r="Q297" s="49"/>
    </row>
    <row r="298" spans="1:17" x14ac:dyDescent="0.25">
      <c r="A298" s="39">
        <v>295</v>
      </c>
      <c r="B298" s="49"/>
      <c r="C298" s="49"/>
      <c r="D298" s="49"/>
      <c r="E298" s="49"/>
      <c r="F298" s="50"/>
      <c r="G298" s="49"/>
      <c r="H298" s="49"/>
      <c r="I298" s="49"/>
      <c r="J298" s="49"/>
      <c r="K298" s="49"/>
      <c r="L298" s="49"/>
      <c r="M298" s="49"/>
      <c r="N298" s="49"/>
      <c r="O298" s="49"/>
      <c r="P298" s="51">
        <f>Tableau2[[#This Row],[StockC (kgCeq/m²Sréf)]]*Tableau2[[#This Row],[Surface de référence -Sréf (m²)]]</f>
        <v>0</v>
      </c>
      <c r="Q298" s="49"/>
    </row>
    <row r="299" spans="1:17" x14ac:dyDescent="0.25">
      <c r="A299" s="39">
        <v>296</v>
      </c>
      <c r="B299" s="49"/>
      <c r="C299" s="49"/>
      <c r="D299" s="49"/>
      <c r="E299" s="49"/>
      <c r="F299" s="50"/>
      <c r="G299" s="49"/>
      <c r="H299" s="49"/>
      <c r="I299" s="49"/>
      <c r="J299" s="49"/>
      <c r="K299" s="49"/>
      <c r="L299" s="49"/>
      <c r="M299" s="49"/>
      <c r="N299" s="49"/>
      <c r="O299" s="49"/>
      <c r="P299" s="51">
        <f>Tableau2[[#This Row],[StockC (kgCeq/m²Sréf)]]*Tableau2[[#This Row],[Surface de référence -Sréf (m²)]]</f>
        <v>0</v>
      </c>
      <c r="Q299" s="49"/>
    </row>
    <row r="300" spans="1:17" x14ac:dyDescent="0.25">
      <c r="A300" s="39">
        <v>297</v>
      </c>
      <c r="B300" s="49"/>
      <c r="C300" s="49"/>
      <c r="D300" s="49"/>
      <c r="E300" s="49"/>
      <c r="F300" s="50"/>
      <c r="G300" s="49"/>
      <c r="H300" s="49"/>
      <c r="I300" s="49"/>
      <c r="J300" s="49"/>
      <c r="K300" s="49"/>
      <c r="L300" s="49"/>
      <c r="M300" s="49"/>
      <c r="N300" s="49"/>
      <c r="O300" s="49"/>
      <c r="P300" s="51">
        <f>Tableau2[[#This Row],[StockC (kgCeq/m²Sréf)]]*Tableau2[[#This Row],[Surface de référence -Sréf (m²)]]</f>
        <v>0</v>
      </c>
      <c r="Q300" s="49"/>
    </row>
    <row r="301" spans="1:17" x14ac:dyDescent="0.25">
      <c r="A301" s="39">
        <v>298</v>
      </c>
      <c r="B301" s="49"/>
      <c r="C301" s="49"/>
      <c r="D301" s="49"/>
      <c r="E301" s="49"/>
      <c r="F301" s="50"/>
      <c r="G301" s="49"/>
      <c r="H301" s="49"/>
      <c r="I301" s="49"/>
      <c r="J301" s="49"/>
      <c r="K301" s="49"/>
      <c r="L301" s="49"/>
      <c r="M301" s="49"/>
      <c r="N301" s="49"/>
      <c r="O301" s="49"/>
      <c r="P301" s="51">
        <f>Tableau2[[#This Row],[StockC (kgCeq/m²Sréf)]]*Tableau2[[#This Row],[Surface de référence -Sréf (m²)]]</f>
        <v>0</v>
      </c>
      <c r="Q301" s="49"/>
    </row>
    <row r="302" spans="1:17" x14ac:dyDescent="0.25">
      <c r="A302" s="39">
        <v>299</v>
      </c>
      <c r="B302" s="49"/>
      <c r="C302" s="49"/>
      <c r="D302" s="49"/>
      <c r="E302" s="49"/>
      <c r="F302" s="50"/>
      <c r="G302" s="49"/>
      <c r="H302" s="49"/>
      <c r="I302" s="49"/>
      <c r="J302" s="49"/>
      <c r="K302" s="49"/>
      <c r="L302" s="49"/>
      <c r="M302" s="49"/>
      <c r="N302" s="49"/>
      <c r="O302" s="49"/>
      <c r="P302" s="51">
        <f>Tableau2[[#This Row],[StockC (kgCeq/m²Sréf)]]*Tableau2[[#This Row],[Surface de référence -Sréf (m²)]]</f>
        <v>0</v>
      </c>
      <c r="Q302" s="49"/>
    </row>
    <row r="303" spans="1:17" x14ac:dyDescent="0.25">
      <c r="A303" s="39">
        <v>300</v>
      </c>
      <c r="B303" s="49"/>
      <c r="C303" s="49"/>
      <c r="D303" s="49"/>
      <c r="E303" s="49"/>
      <c r="F303" s="50"/>
      <c r="G303" s="49"/>
      <c r="H303" s="49"/>
      <c r="I303" s="49"/>
      <c r="J303" s="49"/>
      <c r="K303" s="49"/>
      <c r="L303" s="49"/>
      <c r="M303" s="49"/>
      <c r="N303" s="49"/>
      <c r="O303" s="49"/>
      <c r="P303" s="51">
        <f>Tableau2[[#This Row],[StockC (kgCeq/m²Sréf)]]*Tableau2[[#This Row],[Surface de référence -Sréf (m²)]]</f>
        <v>0</v>
      </c>
      <c r="Q303" s="49"/>
    </row>
    <row r="304" spans="1:17" x14ac:dyDescent="0.25">
      <c r="A304" s="39">
        <v>301</v>
      </c>
      <c r="B304" s="49"/>
      <c r="C304" s="49"/>
      <c r="D304" s="49"/>
      <c r="E304" s="49"/>
      <c r="F304" s="50"/>
      <c r="G304" s="49"/>
      <c r="H304" s="49"/>
      <c r="I304" s="49"/>
      <c r="J304" s="49"/>
      <c r="K304" s="49"/>
      <c r="L304" s="49"/>
      <c r="M304" s="49"/>
      <c r="N304" s="49"/>
      <c r="O304" s="49"/>
      <c r="P304" s="51">
        <f>Tableau2[[#This Row],[StockC (kgCeq/m²Sréf)]]*Tableau2[[#This Row],[Surface de référence -Sréf (m²)]]</f>
        <v>0</v>
      </c>
      <c r="Q304" s="49"/>
    </row>
    <row r="305" spans="1:17" x14ac:dyDescent="0.25">
      <c r="A305" s="39">
        <v>302</v>
      </c>
      <c r="B305" s="49"/>
      <c r="C305" s="49"/>
      <c r="D305" s="49"/>
      <c r="E305" s="49"/>
      <c r="F305" s="50"/>
      <c r="G305" s="49"/>
      <c r="H305" s="49"/>
      <c r="I305" s="49"/>
      <c r="J305" s="49"/>
      <c r="K305" s="49"/>
      <c r="L305" s="49"/>
      <c r="M305" s="49"/>
      <c r="N305" s="49"/>
      <c r="O305" s="49"/>
      <c r="P305" s="51">
        <f>Tableau2[[#This Row],[StockC (kgCeq/m²Sréf)]]*Tableau2[[#This Row],[Surface de référence -Sréf (m²)]]</f>
        <v>0</v>
      </c>
      <c r="Q305" s="49"/>
    </row>
    <row r="306" spans="1:17" x14ac:dyDescent="0.25">
      <c r="A306" s="39">
        <v>303</v>
      </c>
      <c r="B306" s="49"/>
      <c r="C306" s="49"/>
      <c r="D306" s="49"/>
      <c r="E306" s="49"/>
      <c r="F306" s="50"/>
      <c r="G306" s="49"/>
      <c r="H306" s="49"/>
      <c r="I306" s="49"/>
      <c r="J306" s="49"/>
      <c r="K306" s="49"/>
      <c r="L306" s="49"/>
      <c r="M306" s="49"/>
      <c r="N306" s="49"/>
      <c r="O306" s="49"/>
      <c r="P306" s="51">
        <f>Tableau2[[#This Row],[StockC (kgCeq/m²Sréf)]]*Tableau2[[#This Row],[Surface de référence -Sréf (m²)]]</f>
        <v>0</v>
      </c>
      <c r="Q306" s="49"/>
    </row>
    <row r="307" spans="1:17" x14ac:dyDescent="0.25">
      <c r="A307" s="39">
        <v>304</v>
      </c>
      <c r="B307" s="49"/>
      <c r="C307" s="49"/>
      <c r="D307" s="49"/>
      <c r="E307" s="49"/>
      <c r="F307" s="50"/>
      <c r="G307" s="49"/>
      <c r="H307" s="49"/>
      <c r="I307" s="49"/>
      <c r="J307" s="49"/>
      <c r="K307" s="49"/>
      <c r="L307" s="49"/>
      <c r="M307" s="49"/>
      <c r="N307" s="49"/>
      <c r="O307" s="49"/>
      <c r="P307" s="51">
        <f>Tableau2[[#This Row],[StockC (kgCeq/m²Sréf)]]*Tableau2[[#This Row],[Surface de référence -Sréf (m²)]]</f>
        <v>0</v>
      </c>
      <c r="Q307" s="49"/>
    </row>
    <row r="308" spans="1:17" x14ac:dyDescent="0.25">
      <c r="A308" s="39">
        <v>305</v>
      </c>
      <c r="B308" s="49"/>
      <c r="C308" s="49"/>
      <c r="D308" s="49"/>
      <c r="E308" s="49"/>
      <c r="F308" s="50"/>
      <c r="G308" s="49"/>
      <c r="H308" s="49"/>
      <c r="I308" s="49"/>
      <c r="J308" s="49"/>
      <c r="K308" s="49"/>
      <c r="L308" s="49"/>
      <c r="M308" s="49"/>
      <c r="N308" s="49"/>
      <c r="O308" s="49"/>
      <c r="P308" s="51">
        <f>Tableau2[[#This Row],[StockC (kgCeq/m²Sréf)]]*Tableau2[[#This Row],[Surface de référence -Sréf (m²)]]</f>
        <v>0</v>
      </c>
      <c r="Q308" s="49"/>
    </row>
    <row r="309" spans="1:17" x14ac:dyDescent="0.25">
      <c r="A309" s="39">
        <v>306</v>
      </c>
      <c r="B309" s="49"/>
      <c r="C309" s="49"/>
      <c r="D309" s="49"/>
      <c r="E309" s="49"/>
      <c r="F309" s="50"/>
      <c r="G309" s="49"/>
      <c r="H309" s="49"/>
      <c r="I309" s="49"/>
      <c r="J309" s="49"/>
      <c r="K309" s="49"/>
      <c r="L309" s="49"/>
      <c r="M309" s="49"/>
      <c r="N309" s="49"/>
      <c r="O309" s="49"/>
      <c r="P309" s="51">
        <f>Tableau2[[#This Row],[StockC (kgCeq/m²Sréf)]]*Tableau2[[#This Row],[Surface de référence -Sréf (m²)]]</f>
        <v>0</v>
      </c>
      <c r="Q309" s="49"/>
    </row>
    <row r="310" spans="1:17" x14ac:dyDescent="0.25">
      <c r="A310" s="39">
        <v>307</v>
      </c>
      <c r="B310" s="49"/>
      <c r="C310" s="49"/>
      <c r="D310" s="49"/>
      <c r="E310" s="49"/>
      <c r="F310" s="50"/>
      <c r="G310" s="49"/>
      <c r="H310" s="49"/>
      <c r="I310" s="49"/>
      <c r="J310" s="49"/>
      <c r="K310" s="49"/>
      <c r="L310" s="49"/>
      <c r="M310" s="49"/>
      <c r="N310" s="49"/>
      <c r="O310" s="49"/>
      <c r="P310" s="51">
        <f>Tableau2[[#This Row],[StockC (kgCeq/m²Sréf)]]*Tableau2[[#This Row],[Surface de référence -Sréf (m²)]]</f>
        <v>0</v>
      </c>
      <c r="Q310" s="49"/>
    </row>
    <row r="311" spans="1:17" x14ac:dyDescent="0.25">
      <c r="A311" s="39">
        <v>308</v>
      </c>
      <c r="B311" s="49"/>
      <c r="C311" s="49"/>
      <c r="D311" s="49"/>
      <c r="E311" s="49"/>
      <c r="F311" s="50"/>
      <c r="G311" s="49"/>
      <c r="H311" s="49"/>
      <c r="I311" s="49"/>
      <c r="J311" s="49"/>
      <c r="K311" s="49"/>
      <c r="L311" s="49"/>
      <c r="M311" s="49"/>
      <c r="N311" s="49"/>
      <c r="O311" s="49"/>
      <c r="P311" s="51">
        <f>Tableau2[[#This Row],[StockC (kgCeq/m²Sréf)]]*Tableau2[[#This Row],[Surface de référence -Sréf (m²)]]</f>
        <v>0</v>
      </c>
      <c r="Q311" s="49"/>
    </row>
    <row r="312" spans="1:17" x14ac:dyDescent="0.25">
      <c r="A312" s="39">
        <v>309</v>
      </c>
      <c r="B312" s="49"/>
      <c r="C312" s="49"/>
      <c r="D312" s="49"/>
      <c r="E312" s="49"/>
      <c r="F312" s="50"/>
      <c r="G312" s="49"/>
      <c r="H312" s="49"/>
      <c r="I312" s="49"/>
      <c r="J312" s="49"/>
      <c r="K312" s="49"/>
      <c r="L312" s="49"/>
      <c r="M312" s="49"/>
      <c r="N312" s="49"/>
      <c r="O312" s="49"/>
      <c r="P312" s="51">
        <f>Tableau2[[#This Row],[StockC (kgCeq/m²Sréf)]]*Tableau2[[#This Row],[Surface de référence -Sréf (m²)]]</f>
        <v>0</v>
      </c>
      <c r="Q312" s="49"/>
    </row>
    <row r="313" spans="1:17" x14ac:dyDescent="0.25">
      <c r="A313" s="39">
        <v>310</v>
      </c>
      <c r="B313" s="49"/>
      <c r="C313" s="49"/>
      <c r="D313" s="49"/>
      <c r="E313" s="49"/>
      <c r="F313" s="50"/>
      <c r="G313" s="49"/>
      <c r="H313" s="49"/>
      <c r="I313" s="49"/>
      <c r="J313" s="49"/>
      <c r="K313" s="49"/>
      <c r="L313" s="49"/>
      <c r="M313" s="49"/>
      <c r="N313" s="49"/>
      <c r="O313" s="49"/>
      <c r="P313" s="51">
        <f>Tableau2[[#This Row],[StockC (kgCeq/m²Sréf)]]*Tableau2[[#This Row],[Surface de référence -Sréf (m²)]]</f>
        <v>0</v>
      </c>
      <c r="Q313" s="49"/>
    </row>
    <row r="314" spans="1:17" x14ac:dyDescent="0.25">
      <c r="A314" s="39">
        <v>311</v>
      </c>
      <c r="B314" s="49"/>
      <c r="C314" s="49"/>
      <c r="D314" s="49"/>
      <c r="E314" s="49"/>
      <c r="F314" s="50"/>
      <c r="G314" s="49"/>
      <c r="H314" s="49"/>
      <c r="I314" s="49"/>
      <c r="J314" s="49"/>
      <c r="K314" s="49"/>
      <c r="L314" s="49"/>
      <c r="M314" s="49"/>
      <c r="N314" s="49"/>
      <c r="O314" s="49"/>
      <c r="P314" s="51">
        <f>Tableau2[[#This Row],[StockC (kgCeq/m²Sréf)]]*Tableau2[[#This Row],[Surface de référence -Sréf (m²)]]</f>
        <v>0</v>
      </c>
      <c r="Q314" s="49"/>
    </row>
    <row r="315" spans="1:17" x14ac:dyDescent="0.25">
      <c r="A315" s="39">
        <v>312</v>
      </c>
      <c r="B315" s="49"/>
      <c r="C315" s="49"/>
      <c r="D315" s="49"/>
      <c r="E315" s="49"/>
      <c r="F315" s="50"/>
      <c r="G315" s="49"/>
      <c r="H315" s="49"/>
      <c r="I315" s="49"/>
      <c r="J315" s="49"/>
      <c r="K315" s="49"/>
      <c r="L315" s="49"/>
      <c r="M315" s="49"/>
      <c r="N315" s="49"/>
      <c r="O315" s="49"/>
      <c r="P315" s="51">
        <f>Tableau2[[#This Row],[StockC (kgCeq/m²Sréf)]]*Tableau2[[#This Row],[Surface de référence -Sréf (m²)]]</f>
        <v>0</v>
      </c>
      <c r="Q315" s="49"/>
    </row>
    <row r="316" spans="1:17" x14ac:dyDescent="0.25">
      <c r="A316" s="39">
        <v>313</v>
      </c>
      <c r="B316" s="49"/>
      <c r="C316" s="49"/>
      <c r="D316" s="49"/>
      <c r="E316" s="49"/>
      <c r="F316" s="50"/>
      <c r="G316" s="49"/>
      <c r="H316" s="49"/>
      <c r="I316" s="49"/>
      <c r="J316" s="49"/>
      <c r="K316" s="49"/>
      <c r="L316" s="49"/>
      <c r="M316" s="49"/>
      <c r="N316" s="49"/>
      <c r="O316" s="49"/>
      <c r="P316" s="51">
        <f>Tableau2[[#This Row],[StockC (kgCeq/m²Sréf)]]*Tableau2[[#This Row],[Surface de référence -Sréf (m²)]]</f>
        <v>0</v>
      </c>
      <c r="Q316" s="49"/>
    </row>
    <row r="317" spans="1:17" x14ac:dyDescent="0.25">
      <c r="A317" s="39">
        <v>314</v>
      </c>
      <c r="B317" s="49"/>
      <c r="C317" s="49"/>
      <c r="D317" s="49"/>
      <c r="E317" s="49"/>
      <c r="F317" s="50"/>
      <c r="G317" s="49"/>
      <c r="H317" s="49"/>
      <c r="I317" s="49"/>
      <c r="J317" s="49"/>
      <c r="K317" s="49"/>
      <c r="L317" s="49"/>
      <c r="M317" s="49"/>
      <c r="N317" s="49"/>
      <c r="O317" s="49"/>
      <c r="P317" s="51">
        <f>Tableau2[[#This Row],[StockC (kgCeq/m²Sréf)]]*Tableau2[[#This Row],[Surface de référence -Sréf (m²)]]</f>
        <v>0</v>
      </c>
      <c r="Q317" s="49"/>
    </row>
    <row r="318" spans="1:17" x14ac:dyDescent="0.25">
      <c r="A318" s="39">
        <v>315</v>
      </c>
      <c r="B318" s="49"/>
      <c r="C318" s="49"/>
      <c r="D318" s="49"/>
      <c r="E318" s="49"/>
      <c r="F318" s="50"/>
      <c r="G318" s="49"/>
      <c r="H318" s="49"/>
      <c r="I318" s="49"/>
      <c r="J318" s="49"/>
      <c r="K318" s="49"/>
      <c r="L318" s="49"/>
      <c r="M318" s="49"/>
      <c r="N318" s="49"/>
      <c r="O318" s="49"/>
      <c r="P318" s="51">
        <f>Tableau2[[#This Row],[StockC (kgCeq/m²Sréf)]]*Tableau2[[#This Row],[Surface de référence -Sréf (m²)]]</f>
        <v>0</v>
      </c>
      <c r="Q318" s="49"/>
    </row>
    <row r="319" spans="1:17" x14ac:dyDescent="0.25">
      <c r="A319" s="39">
        <v>316</v>
      </c>
      <c r="B319" s="49"/>
      <c r="C319" s="49"/>
      <c r="D319" s="49"/>
      <c r="E319" s="49"/>
      <c r="F319" s="50"/>
      <c r="G319" s="49"/>
      <c r="H319" s="49"/>
      <c r="I319" s="49"/>
      <c r="J319" s="49"/>
      <c r="K319" s="49"/>
      <c r="L319" s="49"/>
      <c r="M319" s="49"/>
      <c r="N319" s="49"/>
      <c r="O319" s="49"/>
      <c r="P319" s="51">
        <f>Tableau2[[#This Row],[StockC (kgCeq/m²Sréf)]]*Tableau2[[#This Row],[Surface de référence -Sréf (m²)]]</f>
        <v>0</v>
      </c>
      <c r="Q319" s="49"/>
    </row>
    <row r="320" spans="1:17" x14ac:dyDescent="0.25">
      <c r="A320" s="39">
        <v>317</v>
      </c>
      <c r="B320" s="49"/>
      <c r="C320" s="49"/>
      <c r="D320" s="49"/>
      <c r="E320" s="49"/>
      <c r="F320" s="50"/>
      <c r="G320" s="49"/>
      <c r="H320" s="49"/>
      <c r="I320" s="49"/>
      <c r="J320" s="49"/>
      <c r="K320" s="49"/>
      <c r="L320" s="49"/>
      <c r="M320" s="49"/>
      <c r="N320" s="49"/>
      <c r="O320" s="49"/>
      <c r="P320" s="51">
        <f>Tableau2[[#This Row],[StockC (kgCeq/m²Sréf)]]*Tableau2[[#This Row],[Surface de référence -Sréf (m²)]]</f>
        <v>0</v>
      </c>
      <c r="Q320" s="49"/>
    </row>
    <row r="321" spans="1:17" x14ac:dyDescent="0.25">
      <c r="A321" s="39">
        <v>318</v>
      </c>
      <c r="B321" s="49"/>
      <c r="C321" s="49"/>
      <c r="D321" s="49"/>
      <c r="E321" s="49"/>
      <c r="F321" s="50"/>
      <c r="G321" s="49"/>
      <c r="H321" s="49"/>
      <c r="I321" s="49"/>
      <c r="J321" s="49"/>
      <c r="K321" s="49"/>
      <c r="L321" s="49"/>
      <c r="M321" s="49"/>
      <c r="N321" s="49"/>
      <c r="O321" s="49"/>
      <c r="P321" s="51">
        <f>Tableau2[[#This Row],[StockC (kgCeq/m²Sréf)]]*Tableau2[[#This Row],[Surface de référence -Sréf (m²)]]</f>
        <v>0</v>
      </c>
      <c r="Q321" s="49"/>
    </row>
    <row r="322" spans="1:17" x14ac:dyDescent="0.25">
      <c r="A322" s="39">
        <v>319</v>
      </c>
      <c r="B322" s="49"/>
      <c r="C322" s="49"/>
      <c r="D322" s="49"/>
      <c r="E322" s="49"/>
      <c r="F322" s="50"/>
      <c r="G322" s="49"/>
      <c r="H322" s="49"/>
      <c r="I322" s="49"/>
      <c r="J322" s="49"/>
      <c r="K322" s="49"/>
      <c r="L322" s="49"/>
      <c r="M322" s="49"/>
      <c r="N322" s="49"/>
      <c r="O322" s="49"/>
      <c r="P322" s="51">
        <f>Tableau2[[#This Row],[StockC (kgCeq/m²Sréf)]]*Tableau2[[#This Row],[Surface de référence -Sréf (m²)]]</f>
        <v>0</v>
      </c>
      <c r="Q322" s="49"/>
    </row>
    <row r="323" spans="1:17" x14ac:dyDescent="0.25">
      <c r="A323" s="39">
        <v>320</v>
      </c>
      <c r="B323" s="49"/>
      <c r="C323" s="49"/>
      <c r="D323" s="49"/>
      <c r="E323" s="49"/>
      <c r="F323" s="50"/>
      <c r="G323" s="49"/>
      <c r="H323" s="49"/>
      <c r="I323" s="49"/>
      <c r="J323" s="49"/>
      <c r="K323" s="49"/>
      <c r="L323" s="49"/>
      <c r="M323" s="49"/>
      <c r="N323" s="49"/>
      <c r="O323" s="49"/>
      <c r="P323" s="51">
        <f>Tableau2[[#This Row],[StockC (kgCeq/m²Sréf)]]*Tableau2[[#This Row],[Surface de référence -Sréf (m²)]]</f>
        <v>0</v>
      </c>
      <c r="Q323" s="49"/>
    </row>
    <row r="324" spans="1:17" x14ac:dyDescent="0.25">
      <c r="A324" s="39">
        <v>321</v>
      </c>
      <c r="B324" s="49"/>
      <c r="C324" s="49"/>
      <c r="D324" s="49"/>
      <c r="E324" s="49"/>
      <c r="F324" s="50"/>
      <c r="G324" s="49"/>
      <c r="H324" s="49"/>
      <c r="I324" s="49"/>
      <c r="J324" s="49"/>
      <c r="K324" s="49"/>
      <c r="L324" s="49"/>
      <c r="M324" s="49"/>
      <c r="N324" s="49"/>
      <c r="O324" s="49"/>
      <c r="P324" s="51">
        <f>Tableau2[[#This Row],[StockC (kgCeq/m²Sréf)]]*Tableau2[[#This Row],[Surface de référence -Sréf (m²)]]</f>
        <v>0</v>
      </c>
      <c r="Q324" s="49"/>
    </row>
    <row r="325" spans="1:17" x14ac:dyDescent="0.25">
      <c r="A325" s="39">
        <v>322</v>
      </c>
      <c r="B325" s="49"/>
      <c r="C325" s="49"/>
      <c r="D325" s="49"/>
      <c r="E325" s="49"/>
      <c r="F325" s="50"/>
      <c r="G325" s="49"/>
      <c r="H325" s="49"/>
      <c r="I325" s="49"/>
      <c r="J325" s="49"/>
      <c r="K325" s="49"/>
      <c r="L325" s="49"/>
      <c r="M325" s="49"/>
      <c r="N325" s="49"/>
      <c r="O325" s="49"/>
      <c r="P325" s="51">
        <f>Tableau2[[#This Row],[StockC (kgCeq/m²Sréf)]]*Tableau2[[#This Row],[Surface de référence -Sréf (m²)]]</f>
        <v>0</v>
      </c>
      <c r="Q325" s="49"/>
    </row>
    <row r="326" spans="1:17" x14ac:dyDescent="0.25">
      <c r="A326" s="39">
        <v>323</v>
      </c>
      <c r="B326" s="49"/>
      <c r="C326" s="49"/>
      <c r="D326" s="49"/>
      <c r="E326" s="49"/>
      <c r="F326" s="50"/>
      <c r="G326" s="49"/>
      <c r="H326" s="49"/>
      <c r="I326" s="49"/>
      <c r="J326" s="49"/>
      <c r="K326" s="49"/>
      <c r="L326" s="49"/>
      <c r="M326" s="49"/>
      <c r="N326" s="49"/>
      <c r="O326" s="49"/>
      <c r="P326" s="51">
        <f>Tableau2[[#This Row],[StockC (kgCeq/m²Sréf)]]*Tableau2[[#This Row],[Surface de référence -Sréf (m²)]]</f>
        <v>0</v>
      </c>
      <c r="Q326" s="49"/>
    </row>
    <row r="327" spans="1:17" x14ac:dyDescent="0.25">
      <c r="A327" s="39">
        <v>324</v>
      </c>
      <c r="B327" s="49"/>
      <c r="C327" s="49"/>
      <c r="D327" s="49"/>
      <c r="E327" s="49"/>
      <c r="F327" s="50"/>
      <c r="G327" s="49"/>
      <c r="H327" s="49"/>
      <c r="I327" s="49"/>
      <c r="J327" s="49"/>
      <c r="K327" s="49"/>
      <c r="L327" s="49"/>
      <c r="M327" s="49"/>
      <c r="N327" s="49"/>
      <c r="O327" s="49"/>
      <c r="P327" s="51">
        <f>Tableau2[[#This Row],[StockC (kgCeq/m²Sréf)]]*Tableau2[[#This Row],[Surface de référence -Sréf (m²)]]</f>
        <v>0</v>
      </c>
      <c r="Q327" s="49"/>
    </row>
    <row r="328" spans="1:17" x14ac:dyDescent="0.25">
      <c r="A328" s="39">
        <v>325</v>
      </c>
      <c r="B328" s="49"/>
      <c r="C328" s="49"/>
      <c r="D328" s="49"/>
      <c r="E328" s="49"/>
      <c r="F328" s="50"/>
      <c r="G328" s="49"/>
      <c r="H328" s="49"/>
      <c r="I328" s="49"/>
      <c r="J328" s="49"/>
      <c r="K328" s="49"/>
      <c r="L328" s="49"/>
      <c r="M328" s="49"/>
      <c r="N328" s="49"/>
      <c r="O328" s="49"/>
      <c r="P328" s="51">
        <f>Tableau2[[#This Row],[StockC (kgCeq/m²Sréf)]]*Tableau2[[#This Row],[Surface de référence -Sréf (m²)]]</f>
        <v>0</v>
      </c>
      <c r="Q328" s="49"/>
    </row>
    <row r="329" spans="1:17" x14ac:dyDescent="0.25">
      <c r="A329" s="39">
        <v>326</v>
      </c>
      <c r="B329" s="49"/>
      <c r="C329" s="49"/>
      <c r="D329" s="49"/>
      <c r="E329" s="49"/>
      <c r="F329" s="50"/>
      <c r="G329" s="49"/>
      <c r="H329" s="49"/>
      <c r="I329" s="49"/>
      <c r="J329" s="49"/>
      <c r="K329" s="49"/>
      <c r="L329" s="49"/>
      <c r="M329" s="49"/>
      <c r="N329" s="49"/>
      <c r="O329" s="49"/>
      <c r="P329" s="51">
        <f>Tableau2[[#This Row],[StockC (kgCeq/m²Sréf)]]*Tableau2[[#This Row],[Surface de référence -Sréf (m²)]]</f>
        <v>0</v>
      </c>
      <c r="Q329" s="49"/>
    </row>
    <row r="330" spans="1:17" x14ac:dyDescent="0.25">
      <c r="A330" s="39">
        <v>327</v>
      </c>
      <c r="B330" s="49"/>
      <c r="C330" s="49"/>
      <c r="D330" s="49"/>
      <c r="E330" s="49"/>
      <c r="F330" s="50"/>
      <c r="G330" s="49"/>
      <c r="H330" s="49"/>
      <c r="I330" s="49"/>
      <c r="J330" s="49"/>
      <c r="K330" s="49"/>
      <c r="L330" s="49"/>
      <c r="M330" s="49"/>
      <c r="N330" s="49"/>
      <c r="O330" s="49"/>
      <c r="P330" s="51">
        <f>Tableau2[[#This Row],[StockC (kgCeq/m²Sréf)]]*Tableau2[[#This Row],[Surface de référence -Sréf (m²)]]</f>
        <v>0</v>
      </c>
      <c r="Q330" s="49"/>
    </row>
    <row r="331" spans="1:17" x14ac:dyDescent="0.25">
      <c r="A331" s="39">
        <v>328</v>
      </c>
      <c r="B331" s="49"/>
      <c r="C331" s="49"/>
      <c r="D331" s="49"/>
      <c r="E331" s="49"/>
      <c r="F331" s="50"/>
      <c r="G331" s="49"/>
      <c r="H331" s="49"/>
      <c r="I331" s="49"/>
      <c r="J331" s="49"/>
      <c r="K331" s="49"/>
      <c r="L331" s="49"/>
      <c r="M331" s="49"/>
      <c r="N331" s="49"/>
      <c r="O331" s="49"/>
      <c r="P331" s="51">
        <f>Tableau2[[#This Row],[StockC (kgCeq/m²Sréf)]]*Tableau2[[#This Row],[Surface de référence -Sréf (m²)]]</f>
        <v>0</v>
      </c>
      <c r="Q331" s="49"/>
    </row>
    <row r="332" spans="1:17" x14ac:dyDescent="0.25">
      <c r="A332" s="39">
        <v>329</v>
      </c>
      <c r="B332" s="49"/>
      <c r="C332" s="49"/>
      <c r="D332" s="49"/>
      <c r="E332" s="49"/>
      <c r="F332" s="50"/>
      <c r="G332" s="49"/>
      <c r="H332" s="49"/>
      <c r="I332" s="49"/>
      <c r="J332" s="49"/>
      <c r="K332" s="49"/>
      <c r="L332" s="49"/>
      <c r="M332" s="49"/>
      <c r="N332" s="49"/>
      <c r="O332" s="49"/>
      <c r="P332" s="51">
        <f>Tableau2[[#This Row],[StockC (kgCeq/m²Sréf)]]*Tableau2[[#This Row],[Surface de référence -Sréf (m²)]]</f>
        <v>0</v>
      </c>
      <c r="Q332" s="49"/>
    </row>
    <row r="333" spans="1:17" x14ac:dyDescent="0.25">
      <c r="A333" s="39">
        <v>330</v>
      </c>
      <c r="B333" s="49"/>
      <c r="C333" s="49"/>
      <c r="D333" s="49"/>
      <c r="E333" s="49"/>
      <c r="F333" s="50"/>
      <c r="G333" s="49"/>
      <c r="H333" s="49"/>
      <c r="I333" s="49"/>
      <c r="J333" s="49"/>
      <c r="K333" s="49"/>
      <c r="L333" s="49"/>
      <c r="M333" s="49"/>
      <c r="N333" s="49"/>
      <c r="O333" s="49"/>
      <c r="P333" s="51">
        <f>Tableau2[[#This Row],[StockC (kgCeq/m²Sréf)]]*Tableau2[[#This Row],[Surface de référence -Sréf (m²)]]</f>
        <v>0</v>
      </c>
      <c r="Q333" s="49"/>
    </row>
    <row r="334" spans="1:17" x14ac:dyDescent="0.25">
      <c r="A334" s="39">
        <v>331</v>
      </c>
      <c r="B334" s="49"/>
      <c r="C334" s="49"/>
      <c r="D334" s="49"/>
      <c r="E334" s="49"/>
      <c r="F334" s="50"/>
      <c r="G334" s="49"/>
      <c r="H334" s="49"/>
      <c r="I334" s="49"/>
      <c r="J334" s="49"/>
      <c r="K334" s="49"/>
      <c r="L334" s="49"/>
      <c r="M334" s="49"/>
      <c r="N334" s="49"/>
      <c r="O334" s="49"/>
      <c r="P334" s="51">
        <f>Tableau2[[#This Row],[StockC (kgCeq/m²Sréf)]]*Tableau2[[#This Row],[Surface de référence -Sréf (m²)]]</f>
        <v>0</v>
      </c>
      <c r="Q334" s="49"/>
    </row>
    <row r="335" spans="1:17" x14ac:dyDescent="0.25">
      <c r="A335" s="39">
        <v>332</v>
      </c>
      <c r="B335" s="49"/>
      <c r="C335" s="49"/>
      <c r="D335" s="49"/>
      <c r="E335" s="49"/>
      <c r="F335" s="50"/>
      <c r="G335" s="49"/>
      <c r="H335" s="49"/>
      <c r="I335" s="49"/>
      <c r="J335" s="49"/>
      <c r="K335" s="49"/>
      <c r="L335" s="49"/>
      <c r="M335" s="49"/>
      <c r="N335" s="49"/>
      <c r="O335" s="49"/>
      <c r="P335" s="51">
        <f>Tableau2[[#This Row],[StockC (kgCeq/m²Sréf)]]*Tableau2[[#This Row],[Surface de référence -Sréf (m²)]]</f>
        <v>0</v>
      </c>
      <c r="Q335" s="49"/>
    </row>
    <row r="336" spans="1:17" x14ac:dyDescent="0.25">
      <c r="A336" s="39">
        <v>333</v>
      </c>
      <c r="B336" s="49"/>
      <c r="C336" s="49"/>
      <c r="D336" s="49"/>
      <c r="E336" s="49"/>
      <c r="F336" s="50"/>
      <c r="G336" s="49"/>
      <c r="H336" s="49"/>
      <c r="I336" s="49"/>
      <c r="J336" s="49"/>
      <c r="K336" s="49"/>
      <c r="L336" s="49"/>
      <c r="M336" s="49"/>
      <c r="N336" s="49"/>
      <c r="O336" s="49"/>
      <c r="P336" s="51">
        <f>Tableau2[[#This Row],[StockC (kgCeq/m²Sréf)]]*Tableau2[[#This Row],[Surface de référence -Sréf (m²)]]</f>
        <v>0</v>
      </c>
      <c r="Q336" s="49"/>
    </row>
    <row r="337" spans="1:17" x14ac:dyDescent="0.25">
      <c r="A337" s="39">
        <v>334</v>
      </c>
      <c r="B337" s="49"/>
      <c r="C337" s="49"/>
      <c r="D337" s="49"/>
      <c r="E337" s="49"/>
      <c r="F337" s="50"/>
      <c r="G337" s="49"/>
      <c r="H337" s="49"/>
      <c r="I337" s="49"/>
      <c r="J337" s="49"/>
      <c r="K337" s="49"/>
      <c r="L337" s="49"/>
      <c r="M337" s="49"/>
      <c r="N337" s="49"/>
      <c r="O337" s="49"/>
      <c r="P337" s="51">
        <f>Tableau2[[#This Row],[StockC (kgCeq/m²Sréf)]]*Tableau2[[#This Row],[Surface de référence -Sréf (m²)]]</f>
        <v>0</v>
      </c>
      <c r="Q337" s="49"/>
    </row>
    <row r="338" spans="1:17" x14ac:dyDescent="0.25">
      <c r="A338" s="39">
        <v>335</v>
      </c>
      <c r="B338" s="49"/>
      <c r="C338" s="49"/>
      <c r="D338" s="49"/>
      <c r="E338" s="49"/>
      <c r="F338" s="50"/>
      <c r="G338" s="49"/>
      <c r="H338" s="49"/>
      <c r="I338" s="49"/>
      <c r="J338" s="49"/>
      <c r="K338" s="49"/>
      <c r="L338" s="49"/>
      <c r="M338" s="49"/>
      <c r="N338" s="49"/>
      <c r="O338" s="49"/>
      <c r="P338" s="51">
        <f>Tableau2[[#This Row],[StockC (kgCeq/m²Sréf)]]*Tableau2[[#This Row],[Surface de référence -Sréf (m²)]]</f>
        <v>0</v>
      </c>
      <c r="Q338" s="49"/>
    </row>
    <row r="339" spans="1:17" x14ac:dyDescent="0.25">
      <c r="A339" s="39">
        <v>336</v>
      </c>
      <c r="B339" s="49"/>
      <c r="C339" s="49"/>
      <c r="D339" s="49"/>
      <c r="E339" s="49"/>
      <c r="F339" s="50"/>
      <c r="G339" s="49"/>
      <c r="H339" s="49"/>
      <c r="I339" s="49"/>
      <c r="J339" s="49"/>
      <c r="K339" s="49"/>
      <c r="L339" s="49"/>
      <c r="M339" s="49"/>
      <c r="N339" s="49"/>
      <c r="O339" s="49"/>
      <c r="P339" s="51">
        <f>Tableau2[[#This Row],[StockC (kgCeq/m²Sréf)]]*Tableau2[[#This Row],[Surface de référence -Sréf (m²)]]</f>
        <v>0</v>
      </c>
      <c r="Q339" s="49"/>
    </row>
    <row r="340" spans="1:17" x14ac:dyDescent="0.25">
      <c r="A340" s="39">
        <v>337</v>
      </c>
      <c r="B340" s="49"/>
      <c r="C340" s="49"/>
      <c r="D340" s="49"/>
      <c r="E340" s="49"/>
      <c r="F340" s="50"/>
      <c r="G340" s="49"/>
      <c r="H340" s="49"/>
      <c r="I340" s="49"/>
      <c r="J340" s="49"/>
      <c r="K340" s="49"/>
      <c r="L340" s="49"/>
      <c r="M340" s="49"/>
      <c r="N340" s="49"/>
      <c r="O340" s="49"/>
      <c r="P340" s="51">
        <f>Tableau2[[#This Row],[StockC (kgCeq/m²Sréf)]]*Tableau2[[#This Row],[Surface de référence -Sréf (m²)]]</f>
        <v>0</v>
      </c>
      <c r="Q340" s="49"/>
    </row>
    <row r="341" spans="1:17" x14ac:dyDescent="0.25">
      <c r="A341" s="39">
        <v>338</v>
      </c>
      <c r="B341" s="49"/>
      <c r="C341" s="49"/>
      <c r="D341" s="49"/>
      <c r="E341" s="49"/>
      <c r="F341" s="50"/>
      <c r="G341" s="49"/>
      <c r="H341" s="49"/>
      <c r="I341" s="49"/>
      <c r="J341" s="49"/>
      <c r="K341" s="49"/>
      <c r="L341" s="49"/>
      <c r="M341" s="49"/>
      <c r="N341" s="49"/>
      <c r="O341" s="49"/>
      <c r="P341" s="51">
        <f>Tableau2[[#This Row],[StockC (kgCeq/m²Sréf)]]*Tableau2[[#This Row],[Surface de référence -Sréf (m²)]]</f>
        <v>0</v>
      </c>
      <c r="Q341" s="49"/>
    </row>
    <row r="342" spans="1:17" x14ac:dyDescent="0.25">
      <c r="A342" s="39">
        <v>339</v>
      </c>
      <c r="B342" s="49"/>
      <c r="C342" s="49"/>
      <c r="D342" s="49"/>
      <c r="E342" s="49"/>
      <c r="F342" s="50"/>
      <c r="G342" s="49"/>
      <c r="H342" s="49"/>
      <c r="I342" s="49"/>
      <c r="J342" s="49"/>
      <c r="K342" s="49"/>
      <c r="L342" s="49"/>
      <c r="M342" s="49"/>
      <c r="N342" s="49"/>
      <c r="O342" s="49"/>
      <c r="P342" s="51">
        <f>Tableau2[[#This Row],[StockC (kgCeq/m²Sréf)]]*Tableau2[[#This Row],[Surface de référence -Sréf (m²)]]</f>
        <v>0</v>
      </c>
      <c r="Q342" s="49"/>
    </row>
    <row r="343" spans="1:17" x14ac:dyDescent="0.25">
      <c r="A343" s="39">
        <v>340</v>
      </c>
      <c r="B343" s="49"/>
      <c r="C343" s="49"/>
      <c r="D343" s="49"/>
      <c r="E343" s="49"/>
      <c r="F343" s="50"/>
      <c r="G343" s="49"/>
      <c r="H343" s="49"/>
      <c r="I343" s="49"/>
      <c r="J343" s="49"/>
      <c r="K343" s="49"/>
      <c r="L343" s="49"/>
      <c r="M343" s="49"/>
      <c r="N343" s="49"/>
      <c r="O343" s="49"/>
      <c r="P343" s="51">
        <f>Tableau2[[#This Row],[StockC (kgCeq/m²Sréf)]]*Tableau2[[#This Row],[Surface de référence -Sréf (m²)]]</f>
        <v>0</v>
      </c>
      <c r="Q343" s="49"/>
    </row>
    <row r="344" spans="1:17" x14ac:dyDescent="0.25">
      <c r="A344" s="39">
        <v>341</v>
      </c>
      <c r="B344" s="49"/>
      <c r="C344" s="49"/>
      <c r="D344" s="49"/>
      <c r="E344" s="49"/>
      <c r="F344" s="50"/>
      <c r="G344" s="49"/>
      <c r="H344" s="49"/>
      <c r="I344" s="49"/>
      <c r="J344" s="49"/>
      <c r="K344" s="49"/>
      <c r="L344" s="49"/>
      <c r="M344" s="49"/>
      <c r="N344" s="49"/>
      <c r="O344" s="49"/>
      <c r="P344" s="51">
        <f>Tableau2[[#This Row],[StockC (kgCeq/m²Sréf)]]*Tableau2[[#This Row],[Surface de référence -Sréf (m²)]]</f>
        <v>0</v>
      </c>
      <c r="Q344" s="49"/>
    </row>
    <row r="345" spans="1:17" x14ac:dyDescent="0.25">
      <c r="A345" s="39">
        <v>342</v>
      </c>
      <c r="B345" s="49"/>
      <c r="C345" s="49"/>
      <c r="D345" s="49"/>
      <c r="E345" s="49"/>
      <c r="F345" s="50"/>
      <c r="G345" s="49"/>
      <c r="H345" s="49"/>
      <c r="I345" s="49"/>
      <c r="J345" s="49"/>
      <c r="K345" s="49"/>
      <c r="L345" s="49"/>
      <c r="M345" s="49"/>
      <c r="N345" s="49"/>
      <c r="O345" s="49"/>
      <c r="P345" s="51">
        <f>Tableau2[[#This Row],[StockC (kgCeq/m²Sréf)]]*Tableau2[[#This Row],[Surface de référence -Sréf (m²)]]</f>
        <v>0</v>
      </c>
      <c r="Q345" s="49"/>
    </row>
    <row r="346" spans="1:17" x14ac:dyDescent="0.25">
      <c r="A346" s="39">
        <v>343</v>
      </c>
      <c r="B346" s="49"/>
      <c r="C346" s="49"/>
      <c r="D346" s="49"/>
      <c r="E346" s="49"/>
      <c r="F346" s="50"/>
      <c r="G346" s="49"/>
      <c r="H346" s="49"/>
      <c r="I346" s="49"/>
      <c r="J346" s="49"/>
      <c r="K346" s="49"/>
      <c r="L346" s="49"/>
      <c r="M346" s="49"/>
      <c r="N346" s="49"/>
      <c r="O346" s="49"/>
      <c r="P346" s="51">
        <f>Tableau2[[#This Row],[StockC (kgCeq/m²Sréf)]]*Tableau2[[#This Row],[Surface de référence -Sréf (m²)]]</f>
        <v>0</v>
      </c>
      <c r="Q346" s="49"/>
    </row>
    <row r="347" spans="1:17" x14ac:dyDescent="0.25">
      <c r="A347" s="39">
        <v>344</v>
      </c>
      <c r="B347" s="49"/>
      <c r="C347" s="49"/>
      <c r="D347" s="49"/>
      <c r="E347" s="49"/>
      <c r="F347" s="50"/>
      <c r="G347" s="49"/>
      <c r="H347" s="49"/>
      <c r="I347" s="49"/>
      <c r="J347" s="49"/>
      <c r="K347" s="49"/>
      <c r="L347" s="49"/>
      <c r="M347" s="49"/>
      <c r="N347" s="49"/>
      <c r="O347" s="49"/>
      <c r="P347" s="51">
        <f>Tableau2[[#This Row],[StockC (kgCeq/m²Sréf)]]*Tableau2[[#This Row],[Surface de référence -Sréf (m²)]]</f>
        <v>0</v>
      </c>
      <c r="Q347" s="49"/>
    </row>
    <row r="348" spans="1:17" x14ac:dyDescent="0.25">
      <c r="A348" s="39">
        <v>345</v>
      </c>
      <c r="B348" s="49"/>
      <c r="C348" s="49"/>
      <c r="D348" s="49"/>
      <c r="E348" s="49"/>
      <c r="F348" s="50"/>
      <c r="G348" s="49"/>
      <c r="H348" s="49"/>
      <c r="I348" s="49"/>
      <c r="J348" s="49"/>
      <c r="K348" s="49"/>
      <c r="L348" s="49"/>
      <c r="M348" s="49"/>
      <c r="N348" s="49"/>
      <c r="O348" s="49"/>
      <c r="P348" s="51">
        <f>Tableau2[[#This Row],[StockC (kgCeq/m²Sréf)]]*Tableau2[[#This Row],[Surface de référence -Sréf (m²)]]</f>
        <v>0</v>
      </c>
      <c r="Q348" s="49"/>
    </row>
    <row r="349" spans="1:17" x14ac:dyDescent="0.25">
      <c r="A349" s="39">
        <v>346</v>
      </c>
      <c r="B349" s="49"/>
      <c r="C349" s="49"/>
      <c r="D349" s="49"/>
      <c r="E349" s="49"/>
      <c r="F349" s="50"/>
      <c r="G349" s="49"/>
      <c r="H349" s="49"/>
      <c r="I349" s="49"/>
      <c r="J349" s="49"/>
      <c r="K349" s="49"/>
      <c r="L349" s="49"/>
      <c r="M349" s="49"/>
      <c r="N349" s="49"/>
      <c r="O349" s="49"/>
      <c r="P349" s="51">
        <f>Tableau2[[#This Row],[StockC (kgCeq/m²Sréf)]]*Tableau2[[#This Row],[Surface de référence -Sréf (m²)]]</f>
        <v>0</v>
      </c>
      <c r="Q349" s="49"/>
    </row>
    <row r="350" spans="1:17" x14ac:dyDescent="0.25">
      <c r="A350" s="39">
        <v>347</v>
      </c>
      <c r="B350" s="49"/>
      <c r="C350" s="49"/>
      <c r="D350" s="49"/>
      <c r="E350" s="49"/>
      <c r="F350" s="50"/>
      <c r="G350" s="49"/>
      <c r="H350" s="49"/>
      <c r="I350" s="49"/>
      <c r="J350" s="49"/>
      <c r="K350" s="49"/>
      <c r="L350" s="49"/>
      <c r="M350" s="49"/>
      <c r="N350" s="49"/>
      <c r="O350" s="49"/>
      <c r="P350" s="51">
        <f>Tableau2[[#This Row],[StockC (kgCeq/m²Sréf)]]*Tableau2[[#This Row],[Surface de référence -Sréf (m²)]]</f>
        <v>0</v>
      </c>
      <c r="Q350" s="49"/>
    </row>
    <row r="351" spans="1:17" x14ac:dyDescent="0.25">
      <c r="A351" s="39">
        <v>348</v>
      </c>
      <c r="B351" s="49"/>
      <c r="C351" s="49"/>
      <c r="D351" s="49"/>
      <c r="E351" s="49"/>
      <c r="F351" s="50"/>
      <c r="G351" s="49"/>
      <c r="H351" s="49"/>
      <c r="I351" s="49"/>
      <c r="J351" s="49"/>
      <c r="K351" s="49"/>
      <c r="L351" s="49"/>
      <c r="M351" s="49"/>
      <c r="N351" s="49"/>
      <c r="O351" s="49"/>
      <c r="P351" s="51">
        <f>Tableau2[[#This Row],[StockC (kgCeq/m²Sréf)]]*Tableau2[[#This Row],[Surface de référence -Sréf (m²)]]</f>
        <v>0</v>
      </c>
      <c r="Q351" s="49"/>
    </row>
    <row r="352" spans="1:17" x14ac:dyDescent="0.25">
      <c r="A352" s="39">
        <v>349</v>
      </c>
      <c r="B352" s="49"/>
      <c r="C352" s="49"/>
      <c r="D352" s="49"/>
      <c r="E352" s="49"/>
      <c r="F352" s="50"/>
      <c r="G352" s="49"/>
      <c r="H352" s="49"/>
      <c r="I352" s="49"/>
      <c r="J352" s="49"/>
      <c r="K352" s="49"/>
      <c r="L352" s="49"/>
      <c r="M352" s="49"/>
      <c r="N352" s="49"/>
      <c r="O352" s="49"/>
      <c r="P352" s="51">
        <f>Tableau2[[#This Row],[StockC (kgCeq/m²Sréf)]]*Tableau2[[#This Row],[Surface de référence -Sréf (m²)]]</f>
        <v>0</v>
      </c>
      <c r="Q352" s="49"/>
    </row>
    <row r="353" spans="1:17" x14ac:dyDescent="0.25">
      <c r="A353" s="39">
        <v>350</v>
      </c>
      <c r="B353" s="49"/>
      <c r="C353" s="49"/>
      <c r="D353" s="49"/>
      <c r="E353" s="49"/>
      <c r="F353" s="50"/>
      <c r="G353" s="49"/>
      <c r="H353" s="49"/>
      <c r="I353" s="49"/>
      <c r="J353" s="49"/>
      <c r="K353" s="49"/>
      <c r="L353" s="49"/>
      <c r="M353" s="49"/>
      <c r="N353" s="49"/>
      <c r="O353" s="49"/>
      <c r="P353" s="51">
        <f>Tableau2[[#This Row],[StockC (kgCeq/m²Sréf)]]*Tableau2[[#This Row],[Surface de référence -Sréf (m²)]]</f>
        <v>0</v>
      </c>
      <c r="Q353" s="49"/>
    </row>
    <row r="354" spans="1:17" x14ac:dyDescent="0.25">
      <c r="A354" s="39">
        <v>351</v>
      </c>
      <c r="B354" s="49"/>
      <c r="C354" s="49"/>
      <c r="D354" s="49"/>
      <c r="E354" s="49"/>
      <c r="F354" s="50"/>
      <c r="G354" s="49"/>
      <c r="H354" s="49"/>
      <c r="I354" s="49"/>
      <c r="J354" s="49"/>
      <c r="K354" s="49"/>
      <c r="L354" s="49"/>
      <c r="M354" s="49"/>
      <c r="N354" s="49"/>
      <c r="O354" s="49"/>
      <c r="P354" s="51">
        <f>Tableau2[[#This Row],[StockC (kgCeq/m²Sréf)]]*Tableau2[[#This Row],[Surface de référence -Sréf (m²)]]</f>
        <v>0</v>
      </c>
      <c r="Q354" s="49"/>
    </row>
    <row r="355" spans="1:17" x14ac:dyDescent="0.25">
      <c r="A355" s="39">
        <v>352</v>
      </c>
      <c r="B355" s="49"/>
      <c r="C355" s="49"/>
      <c r="D355" s="49"/>
      <c r="E355" s="49"/>
      <c r="F355" s="50"/>
      <c r="G355" s="49"/>
      <c r="H355" s="49"/>
      <c r="I355" s="49"/>
      <c r="J355" s="49"/>
      <c r="K355" s="49"/>
      <c r="L355" s="49"/>
      <c r="M355" s="49"/>
      <c r="N355" s="49"/>
      <c r="O355" s="49"/>
      <c r="P355" s="51">
        <f>Tableau2[[#This Row],[StockC (kgCeq/m²Sréf)]]*Tableau2[[#This Row],[Surface de référence -Sréf (m²)]]</f>
        <v>0</v>
      </c>
      <c r="Q355" s="49"/>
    </row>
    <row r="356" spans="1:17" x14ac:dyDescent="0.25">
      <c r="A356" s="39">
        <v>353</v>
      </c>
      <c r="B356" s="49"/>
      <c r="C356" s="49"/>
      <c r="D356" s="49"/>
      <c r="E356" s="49"/>
      <c r="F356" s="50"/>
      <c r="G356" s="49"/>
      <c r="H356" s="49"/>
      <c r="I356" s="49"/>
      <c r="J356" s="49"/>
      <c r="K356" s="49"/>
      <c r="L356" s="49"/>
      <c r="M356" s="49"/>
      <c r="N356" s="49"/>
      <c r="O356" s="49"/>
      <c r="P356" s="51">
        <f>Tableau2[[#This Row],[StockC (kgCeq/m²Sréf)]]*Tableau2[[#This Row],[Surface de référence -Sréf (m²)]]</f>
        <v>0</v>
      </c>
      <c r="Q356" s="49"/>
    </row>
    <row r="357" spans="1:17" x14ac:dyDescent="0.25">
      <c r="A357" s="39">
        <v>354</v>
      </c>
      <c r="B357" s="49"/>
      <c r="C357" s="49"/>
      <c r="D357" s="49"/>
      <c r="E357" s="49"/>
      <c r="F357" s="50"/>
      <c r="G357" s="49"/>
      <c r="H357" s="49"/>
      <c r="I357" s="49"/>
      <c r="J357" s="49"/>
      <c r="K357" s="49"/>
      <c r="L357" s="49"/>
      <c r="M357" s="49"/>
      <c r="N357" s="49"/>
      <c r="O357" s="49"/>
      <c r="P357" s="51">
        <f>Tableau2[[#This Row],[StockC (kgCeq/m²Sréf)]]*Tableau2[[#This Row],[Surface de référence -Sréf (m²)]]</f>
        <v>0</v>
      </c>
      <c r="Q357" s="49"/>
    </row>
    <row r="358" spans="1:17" x14ac:dyDescent="0.25">
      <c r="A358" s="39">
        <v>355</v>
      </c>
      <c r="B358" s="49"/>
      <c r="C358" s="49"/>
      <c r="D358" s="49"/>
      <c r="E358" s="49"/>
      <c r="F358" s="50"/>
      <c r="G358" s="49"/>
      <c r="H358" s="49"/>
      <c r="I358" s="49"/>
      <c r="J358" s="49"/>
      <c r="K358" s="49"/>
      <c r="L358" s="49"/>
      <c r="M358" s="49"/>
      <c r="N358" s="49"/>
      <c r="O358" s="49"/>
      <c r="P358" s="51">
        <f>Tableau2[[#This Row],[StockC (kgCeq/m²Sréf)]]*Tableau2[[#This Row],[Surface de référence -Sréf (m²)]]</f>
        <v>0</v>
      </c>
      <c r="Q358" s="49"/>
    </row>
    <row r="359" spans="1:17" x14ac:dyDescent="0.25">
      <c r="A359" s="39">
        <v>356</v>
      </c>
      <c r="B359" s="49"/>
      <c r="C359" s="49"/>
      <c r="D359" s="49"/>
      <c r="E359" s="49"/>
      <c r="F359" s="50"/>
      <c r="G359" s="49"/>
      <c r="H359" s="49"/>
      <c r="I359" s="49"/>
      <c r="J359" s="49"/>
      <c r="K359" s="49"/>
      <c r="L359" s="49"/>
      <c r="M359" s="49"/>
      <c r="N359" s="49"/>
      <c r="O359" s="49"/>
      <c r="P359" s="51">
        <f>Tableau2[[#This Row],[StockC (kgCeq/m²Sréf)]]*Tableau2[[#This Row],[Surface de référence -Sréf (m²)]]</f>
        <v>0</v>
      </c>
      <c r="Q359" s="49"/>
    </row>
    <row r="360" spans="1:17" x14ac:dyDescent="0.25">
      <c r="A360" s="39">
        <v>357</v>
      </c>
      <c r="B360" s="49"/>
      <c r="C360" s="49"/>
      <c r="D360" s="49"/>
      <c r="E360" s="49"/>
      <c r="F360" s="50"/>
      <c r="G360" s="49"/>
      <c r="H360" s="49"/>
      <c r="I360" s="49"/>
      <c r="J360" s="49"/>
      <c r="K360" s="49"/>
      <c r="L360" s="49"/>
      <c r="M360" s="49"/>
      <c r="N360" s="49"/>
      <c r="O360" s="49"/>
      <c r="P360" s="51">
        <f>Tableau2[[#This Row],[StockC (kgCeq/m²Sréf)]]*Tableau2[[#This Row],[Surface de référence -Sréf (m²)]]</f>
        <v>0</v>
      </c>
      <c r="Q360" s="49"/>
    </row>
    <row r="361" spans="1:17" x14ac:dyDescent="0.25">
      <c r="A361" s="39">
        <v>358</v>
      </c>
      <c r="B361" s="49"/>
      <c r="C361" s="49"/>
      <c r="D361" s="49"/>
      <c r="E361" s="49"/>
      <c r="F361" s="50"/>
      <c r="G361" s="49"/>
      <c r="H361" s="49"/>
      <c r="I361" s="49"/>
      <c r="J361" s="49"/>
      <c r="K361" s="49"/>
      <c r="L361" s="49"/>
      <c r="M361" s="49"/>
      <c r="N361" s="49"/>
      <c r="O361" s="49"/>
      <c r="P361" s="51">
        <f>Tableau2[[#This Row],[StockC (kgCeq/m²Sréf)]]*Tableau2[[#This Row],[Surface de référence -Sréf (m²)]]</f>
        <v>0</v>
      </c>
      <c r="Q361" s="49"/>
    </row>
    <row r="362" spans="1:17" x14ac:dyDescent="0.25">
      <c r="A362" s="39">
        <v>359</v>
      </c>
      <c r="B362" s="49"/>
      <c r="C362" s="49"/>
      <c r="D362" s="49"/>
      <c r="E362" s="49"/>
      <c r="F362" s="50"/>
      <c r="G362" s="49"/>
      <c r="H362" s="49"/>
      <c r="I362" s="49"/>
      <c r="J362" s="49"/>
      <c r="K362" s="49"/>
      <c r="L362" s="49"/>
      <c r="M362" s="49"/>
      <c r="N362" s="49"/>
      <c r="O362" s="49"/>
      <c r="P362" s="51">
        <f>Tableau2[[#This Row],[StockC (kgCeq/m²Sréf)]]*Tableau2[[#This Row],[Surface de référence -Sréf (m²)]]</f>
        <v>0</v>
      </c>
      <c r="Q362" s="49"/>
    </row>
    <row r="363" spans="1:17" x14ac:dyDescent="0.25">
      <c r="A363" s="39">
        <v>360</v>
      </c>
      <c r="B363" s="49"/>
      <c r="C363" s="49"/>
      <c r="D363" s="49"/>
      <c r="E363" s="49"/>
      <c r="F363" s="50"/>
      <c r="G363" s="49"/>
      <c r="H363" s="49"/>
      <c r="I363" s="49"/>
      <c r="J363" s="49"/>
      <c r="K363" s="49"/>
      <c r="L363" s="49"/>
      <c r="M363" s="49"/>
      <c r="N363" s="49"/>
      <c r="O363" s="49"/>
      <c r="P363" s="51">
        <f>Tableau2[[#This Row],[StockC (kgCeq/m²Sréf)]]*Tableau2[[#This Row],[Surface de référence -Sréf (m²)]]</f>
        <v>0</v>
      </c>
      <c r="Q363" s="49"/>
    </row>
    <row r="364" spans="1:17" x14ac:dyDescent="0.25">
      <c r="A364" s="39">
        <v>361</v>
      </c>
      <c r="B364" s="49"/>
      <c r="C364" s="49"/>
      <c r="D364" s="49"/>
      <c r="E364" s="49"/>
      <c r="F364" s="50"/>
      <c r="G364" s="49"/>
      <c r="H364" s="49"/>
      <c r="I364" s="49"/>
      <c r="J364" s="49"/>
      <c r="K364" s="49"/>
      <c r="L364" s="49"/>
      <c r="M364" s="49"/>
      <c r="N364" s="49"/>
      <c r="O364" s="49"/>
      <c r="P364" s="51">
        <f>Tableau2[[#This Row],[StockC (kgCeq/m²Sréf)]]*Tableau2[[#This Row],[Surface de référence -Sréf (m²)]]</f>
        <v>0</v>
      </c>
      <c r="Q364" s="49"/>
    </row>
    <row r="365" spans="1:17" x14ac:dyDescent="0.25">
      <c r="A365" s="39">
        <v>362</v>
      </c>
      <c r="B365" s="49"/>
      <c r="C365" s="49"/>
      <c r="D365" s="49"/>
      <c r="E365" s="49"/>
      <c r="F365" s="50"/>
      <c r="G365" s="49"/>
      <c r="H365" s="49"/>
      <c r="I365" s="49"/>
      <c r="J365" s="49"/>
      <c r="K365" s="49"/>
      <c r="L365" s="49"/>
      <c r="M365" s="49"/>
      <c r="N365" s="49"/>
      <c r="O365" s="49"/>
      <c r="P365" s="51">
        <f>Tableau2[[#This Row],[StockC (kgCeq/m²Sréf)]]*Tableau2[[#This Row],[Surface de référence -Sréf (m²)]]</f>
        <v>0</v>
      </c>
      <c r="Q365" s="49"/>
    </row>
    <row r="366" spans="1:17" x14ac:dyDescent="0.25">
      <c r="A366" s="39">
        <v>363</v>
      </c>
      <c r="B366" s="49"/>
      <c r="C366" s="49"/>
      <c r="D366" s="49"/>
      <c r="E366" s="49"/>
      <c r="F366" s="50"/>
      <c r="G366" s="49"/>
      <c r="H366" s="49"/>
      <c r="I366" s="49"/>
      <c r="J366" s="49"/>
      <c r="K366" s="49"/>
      <c r="L366" s="49"/>
      <c r="M366" s="49"/>
      <c r="N366" s="49"/>
      <c r="O366" s="49"/>
      <c r="P366" s="51">
        <f>Tableau2[[#This Row],[StockC (kgCeq/m²Sréf)]]*Tableau2[[#This Row],[Surface de référence -Sréf (m²)]]</f>
        <v>0</v>
      </c>
      <c r="Q366" s="49"/>
    </row>
    <row r="367" spans="1:17" x14ac:dyDescent="0.25">
      <c r="A367" s="39">
        <v>364</v>
      </c>
      <c r="B367" s="49"/>
      <c r="C367" s="49"/>
      <c r="D367" s="49"/>
      <c r="E367" s="49"/>
      <c r="F367" s="50"/>
      <c r="G367" s="49"/>
      <c r="H367" s="49"/>
      <c r="I367" s="49"/>
      <c r="J367" s="49"/>
      <c r="K367" s="49"/>
      <c r="L367" s="49"/>
      <c r="M367" s="49"/>
      <c r="N367" s="49"/>
      <c r="O367" s="49"/>
      <c r="P367" s="51">
        <f>Tableau2[[#This Row],[StockC (kgCeq/m²Sréf)]]*Tableau2[[#This Row],[Surface de référence -Sréf (m²)]]</f>
        <v>0</v>
      </c>
      <c r="Q367" s="49"/>
    </row>
    <row r="368" spans="1:17" x14ac:dyDescent="0.25">
      <c r="A368" s="39">
        <v>365</v>
      </c>
      <c r="B368" s="49"/>
      <c r="C368" s="49"/>
      <c r="D368" s="49"/>
      <c r="E368" s="49"/>
      <c r="F368" s="50"/>
      <c r="G368" s="49"/>
      <c r="H368" s="49"/>
      <c r="I368" s="49"/>
      <c r="J368" s="49"/>
      <c r="K368" s="49"/>
      <c r="L368" s="49"/>
      <c r="M368" s="49"/>
      <c r="N368" s="49"/>
      <c r="O368" s="49"/>
      <c r="P368" s="51">
        <f>Tableau2[[#This Row],[StockC (kgCeq/m²Sréf)]]*Tableau2[[#This Row],[Surface de référence -Sréf (m²)]]</f>
        <v>0</v>
      </c>
      <c r="Q368" s="49"/>
    </row>
    <row r="369" spans="1:17" x14ac:dyDescent="0.25">
      <c r="A369" s="39">
        <v>366</v>
      </c>
      <c r="B369" s="49"/>
      <c r="C369" s="49"/>
      <c r="D369" s="49"/>
      <c r="E369" s="49"/>
      <c r="F369" s="50"/>
      <c r="G369" s="49"/>
      <c r="H369" s="49"/>
      <c r="I369" s="49"/>
      <c r="J369" s="49"/>
      <c r="K369" s="49"/>
      <c r="L369" s="49"/>
      <c r="M369" s="49"/>
      <c r="N369" s="49"/>
      <c r="O369" s="49"/>
      <c r="P369" s="51">
        <f>Tableau2[[#This Row],[StockC (kgCeq/m²Sréf)]]*Tableau2[[#This Row],[Surface de référence -Sréf (m²)]]</f>
        <v>0</v>
      </c>
      <c r="Q369" s="49"/>
    </row>
    <row r="370" spans="1:17" x14ac:dyDescent="0.25">
      <c r="A370" s="39">
        <v>367</v>
      </c>
      <c r="B370" s="49"/>
      <c r="C370" s="49"/>
      <c r="D370" s="49"/>
      <c r="E370" s="49"/>
      <c r="F370" s="50"/>
      <c r="G370" s="49"/>
      <c r="H370" s="49"/>
      <c r="I370" s="49"/>
      <c r="J370" s="49"/>
      <c r="K370" s="49"/>
      <c r="L370" s="49"/>
      <c r="M370" s="49"/>
      <c r="N370" s="49"/>
      <c r="O370" s="49"/>
      <c r="P370" s="51">
        <f>Tableau2[[#This Row],[StockC (kgCeq/m²Sréf)]]*Tableau2[[#This Row],[Surface de référence -Sréf (m²)]]</f>
        <v>0</v>
      </c>
      <c r="Q370" s="49"/>
    </row>
    <row r="371" spans="1:17" x14ac:dyDescent="0.25">
      <c r="A371" s="39">
        <v>368</v>
      </c>
      <c r="B371" s="49"/>
      <c r="C371" s="49"/>
      <c r="D371" s="49"/>
      <c r="E371" s="49"/>
      <c r="F371" s="50"/>
      <c r="G371" s="49"/>
      <c r="H371" s="49"/>
      <c r="I371" s="49"/>
      <c r="J371" s="49"/>
      <c r="K371" s="49"/>
      <c r="L371" s="49"/>
      <c r="M371" s="49"/>
      <c r="N371" s="49"/>
      <c r="O371" s="49"/>
      <c r="P371" s="51">
        <f>Tableau2[[#This Row],[StockC (kgCeq/m²Sréf)]]*Tableau2[[#This Row],[Surface de référence -Sréf (m²)]]</f>
        <v>0</v>
      </c>
      <c r="Q371" s="49"/>
    </row>
    <row r="372" spans="1:17" x14ac:dyDescent="0.25">
      <c r="A372" s="39">
        <v>369</v>
      </c>
      <c r="B372" s="49"/>
      <c r="C372" s="49"/>
      <c r="D372" s="49"/>
      <c r="E372" s="49"/>
      <c r="F372" s="50"/>
      <c r="G372" s="49"/>
      <c r="H372" s="49"/>
      <c r="I372" s="49"/>
      <c r="J372" s="49"/>
      <c r="K372" s="49"/>
      <c r="L372" s="49"/>
      <c r="M372" s="49"/>
      <c r="N372" s="49"/>
      <c r="O372" s="49"/>
      <c r="P372" s="51">
        <f>Tableau2[[#This Row],[StockC (kgCeq/m²Sréf)]]*Tableau2[[#This Row],[Surface de référence -Sréf (m²)]]</f>
        <v>0</v>
      </c>
      <c r="Q372" s="49"/>
    </row>
    <row r="373" spans="1:17" x14ac:dyDescent="0.25">
      <c r="A373" s="39">
        <v>370</v>
      </c>
      <c r="B373" s="49"/>
      <c r="C373" s="49"/>
      <c r="D373" s="49"/>
      <c r="E373" s="49"/>
      <c r="F373" s="50"/>
      <c r="G373" s="49"/>
      <c r="H373" s="49"/>
      <c r="I373" s="49"/>
      <c r="J373" s="49"/>
      <c r="K373" s="49"/>
      <c r="L373" s="49"/>
      <c r="M373" s="49"/>
      <c r="N373" s="49"/>
      <c r="O373" s="49"/>
      <c r="P373" s="51">
        <f>Tableau2[[#This Row],[StockC (kgCeq/m²Sréf)]]*Tableau2[[#This Row],[Surface de référence -Sréf (m²)]]</f>
        <v>0</v>
      </c>
      <c r="Q373" s="49"/>
    </row>
    <row r="374" spans="1:17" x14ac:dyDescent="0.25">
      <c r="A374" s="39">
        <v>371</v>
      </c>
      <c r="B374" s="49"/>
      <c r="C374" s="49"/>
      <c r="D374" s="49"/>
      <c r="E374" s="49"/>
      <c r="F374" s="50"/>
      <c r="G374" s="49"/>
      <c r="H374" s="49"/>
      <c r="I374" s="49"/>
      <c r="J374" s="49"/>
      <c r="K374" s="49"/>
      <c r="L374" s="49"/>
      <c r="M374" s="49"/>
      <c r="N374" s="49"/>
      <c r="O374" s="49"/>
      <c r="P374" s="51">
        <f>Tableau2[[#This Row],[StockC (kgCeq/m²Sréf)]]*Tableau2[[#This Row],[Surface de référence -Sréf (m²)]]</f>
        <v>0</v>
      </c>
      <c r="Q374" s="49"/>
    </row>
    <row r="375" spans="1:17" x14ac:dyDescent="0.25">
      <c r="A375" s="39">
        <v>372</v>
      </c>
      <c r="B375" s="49"/>
      <c r="C375" s="49"/>
      <c r="D375" s="49"/>
      <c r="E375" s="49"/>
      <c r="F375" s="50"/>
      <c r="G375" s="49"/>
      <c r="H375" s="49"/>
      <c r="I375" s="49"/>
      <c r="J375" s="49"/>
      <c r="K375" s="49"/>
      <c r="L375" s="49"/>
      <c r="M375" s="49"/>
      <c r="N375" s="49"/>
      <c r="O375" s="49"/>
      <c r="P375" s="51">
        <f>Tableau2[[#This Row],[StockC (kgCeq/m²Sréf)]]*Tableau2[[#This Row],[Surface de référence -Sréf (m²)]]</f>
        <v>0</v>
      </c>
      <c r="Q375" s="49"/>
    </row>
    <row r="376" spans="1:17" x14ac:dyDescent="0.25">
      <c r="A376" s="39">
        <v>373</v>
      </c>
      <c r="B376" s="49"/>
      <c r="C376" s="49"/>
      <c r="D376" s="49"/>
      <c r="E376" s="49"/>
      <c r="F376" s="50"/>
      <c r="G376" s="49"/>
      <c r="H376" s="49"/>
      <c r="I376" s="49"/>
      <c r="J376" s="49"/>
      <c r="K376" s="49"/>
      <c r="L376" s="49"/>
      <c r="M376" s="49"/>
      <c r="N376" s="49"/>
      <c r="O376" s="49"/>
      <c r="P376" s="51">
        <f>Tableau2[[#This Row],[StockC (kgCeq/m²Sréf)]]*Tableau2[[#This Row],[Surface de référence -Sréf (m²)]]</f>
        <v>0</v>
      </c>
      <c r="Q376" s="49"/>
    </row>
    <row r="377" spans="1:17" x14ac:dyDescent="0.25">
      <c r="A377" s="39">
        <v>374</v>
      </c>
      <c r="B377" s="49"/>
      <c r="C377" s="49"/>
      <c r="D377" s="49"/>
      <c r="E377" s="49"/>
      <c r="F377" s="50"/>
      <c r="G377" s="49"/>
      <c r="H377" s="49"/>
      <c r="I377" s="49"/>
      <c r="J377" s="49"/>
      <c r="K377" s="49"/>
      <c r="L377" s="49"/>
      <c r="M377" s="49"/>
      <c r="N377" s="49"/>
      <c r="O377" s="49"/>
      <c r="P377" s="51">
        <f>Tableau2[[#This Row],[StockC (kgCeq/m²Sréf)]]*Tableau2[[#This Row],[Surface de référence -Sréf (m²)]]</f>
        <v>0</v>
      </c>
      <c r="Q377" s="49"/>
    </row>
    <row r="378" spans="1:17" x14ac:dyDescent="0.25">
      <c r="A378" s="39">
        <v>375</v>
      </c>
      <c r="B378" s="49"/>
      <c r="C378" s="49"/>
      <c r="D378" s="49"/>
      <c r="E378" s="49"/>
      <c r="F378" s="50"/>
      <c r="G378" s="49"/>
      <c r="H378" s="49"/>
      <c r="I378" s="49"/>
      <c r="J378" s="49"/>
      <c r="K378" s="49"/>
      <c r="L378" s="49"/>
      <c r="M378" s="49"/>
      <c r="N378" s="49"/>
      <c r="O378" s="49"/>
      <c r="P378" s="51">
        <f>Tableau2[[#This Row],[StockC (kgCeq/m²Sréf)]]*Tableau2[[#This Row],[Surface de référence -Sréf (m²)]]</f>
        <v>0</v>
      </c>
      <c r="Q378" s="49"/>
    </row>
    <row r="379" spans="1:17" x14ac:dyDescent="0.25">
      <c r="A379" s="39">
        <v>376</v>
      </c>
      <c r="B379" s="49"/>
      <c r="C379" s="49"/>
      <c r="D379" s="49"/>
      <c r="E379" s="49"/>
      <c r="F379" s="50"/>
      <c r="G379" s="49"/>
      <c r="H379" s="49"/>
      <c r="I379" s="49"/>
      <c r="J379" s="49"/>
      <c r="K379" s="49"/>
      <c r="L379" s="49"/>
      <c r="M379" s="49"/>
      <c r="N379" s="49"/>
      <c r="O379" s="49"/>
      <c r="P379" s="51">
        <f>Tableau2[[#This Row],[StockC (kgCeq/m²Sréf)]]*Tableau2[[#This Row],[Surface de référence -Sréf (m²)]]</f>
        <v>0</v>
      </c>
      <c r="Q379" s="49"/>
    </row>
    <row r="380" spans="1:17" x14ac:dyDescent="0.25">
      <c r="A380" s="39">
        <v>377</v>
      </c>
      <c r="B380" s="49"/>
      <c r="C380" s="49"/>
      <c r="D380" s="49"/>
      <c r="E380" s="49"/>
      <c r="F380" s="50"/>
      <c r="G380" s="49"/>
      <c r="H380" s="49"/>
      <c r="I380" s="49"/>
      <c r="J380" s="49"/>
      <c r="K380" s="49"/>
      <c r="L380" s="49"/>
      <c r="M380" s="49"/>
      <c r="N380" s="49"/>
      <c r="O380" s="49"/>
      <c r="P380" s="51">
        <f>Tableau2[[#This Row],[StockC (kgCeq/m²Sréf)]]*Tableau2[[#This Row],[Surface de référence -Sréf (m²)]]</f>
        <v>0</v>
      </c>
      <c r="Q380" s="49"/>
    </row>
    <row r="381" spans="1:17" x14ac:dyDescent="0.25">
      <c r="A381" s="39">
        <v>378</v>
      </c>
      <c r="B381" s="49"/>
      <c r="C381" s="49"/>
      <c r="D381" s="49"/>
      <c r="E381" s="49"/>
      <c r="F381" s="50"/>
      <c r="G381" s="49"/>
      <c r="H381" s="49"/>
      <c r="I381" s="49"/>
      <c r="J381" s="49"/>
      <c r="K381" s="49"/>
      <c r="L381" s="49"/>
      <c r="M381" s="49"/>
      <c r="N381" s="49"/>
      <c r="O381" s="49"/>
      <c r="P381" s="51">
        <f>Tableau2[[#This Row],[StockC (kgCeq/m²Sréf)]]*Tableau2[[#This Row],[Surface de référence -Sréf (m²)]]</f>
        <v>0</v>
      </c>
      <c r="Q381" s="49"/>
    </row>
    <row r="382" spans="1:17" x14ac:dyDescent="0.25">
      <c r="A382" s="39">
        <v>379</v>
      </c>
      <c r="B382" s="49"/>
      <c r="C382" s="49"/>
      <c r="D382" s="49"/>
      <c r="E382" s="49"/>
      <c r="F382" s="50"/>
      <c r="G382" s="49"/>
      <c r="H382" s="49"/>
      <c r="I382" s="49"/>
      <c r="J382" s="49"/>
      <c r="K382" s="49"/>
      <c r="L382" s="49"/>
      <c r="M382" s="49"/>
      <c r="N382" s="49"/>
      <c r="O382" s="49"/>
      <c r="P382" s="51">
        <f>Tableau2[[#This Row],[StockC (kgCeq/m²Sréf)]]*Tableau2[[#This Row],[Surface de référence -Sréf (m²)]]</f>
        <v>0</v>
      </c>
      <c r="Q382" s="49"/>
    </row>
    <row r="383" spans="1:17" x14ac:dyDescent="0.25">
      <c r="A383" s="39">
        <v>380</v>
      </c>
      <c r="B383" s="49"/>
      <c r="C383" s="49"/>
      <c r="D383" s="49"/>
      <c r="E383" s="49"/>
      <c r="F383" s="50"/>
      <c r="G383" s="49"/>
      <c r="H383" s="49"/>
      <c r="I383" s="49"/>
      <c r="J383" s="49"/>
      <c r="K383" s="49"/>
      <c r="L383" s="49"/>
      <c r="M383" s="49"/>
      <c r="N383" s="49"/>
      <c r="O383" s="49"/>
      <c r="P383" s="51">
        <f>Tableau2[[#This Row],[StockC (kgCeq/m²Sréf)]]*Tableau2[[#This Row],[Surface de référence -Sréf (m²)]]</f>
        <v>0</v>
      </c>
      <c r="Q383" s="49"/>
    </row>
    <row r="384" spans="1:17" x14ac:dyDescent="0.25">
      <c r="A384" s="39">
        <v>381</v>
      </c>
      <c r="B384" s="49"/>
      <c r="C384" s="49"/>
      <c r="D384" s="49"/>
      <c r="E384" s="49"/>
      <c r="F384" s="50"/>
      <c r="G384" s="49"/>
      <c r="H384" s="49"/>
      <c r="I384" s="49"/>
      <c r="J384" s="49"/>
      <c r="K384" s="49"/>
      <c r="L384" s="49"/>
      <c r="M384" s="49"/>
      <c r="N384" s="49"/>
      <c r="O384" s="49"/>
      <c r="P384" s="51">
        <f>Tableau2[[#This Row],[StockC (kgCeq/m²Sréf)]]*Tableau2[[#This Row],[Surface de référence -Sréf (m²)]]</f>
        <v>0</v>
      </c>
      <c r="Q384" s="49"/>
    </row>
    <row r="385" spans="1:17" x14ac:dyDescent="0.25">
      <c r="A385" s="39">
        <v>382</v>
      </c>
      <c r="B385" s="49"/>
      <c r="C385" s="49"/>
      <c r="D385" s="49"/>
      <c r="E385" s="49"/>
      <c r="F385" s="50"/>
      <c r="G385" s="49"/>
      <c r="H385" s="49"/>
      <c r="I385" s="49"/>
      <c r="J385" s="49"/>
      <c r="K385" s="49"/>
      <c r="L385" s="49"/>
      <c r="M385" s="49"/>
      <c r="N385" s="49"/>
      <c r="O385" s="49"/>
      <c r="P385" s="51">
        <f>Tableau2[[#This Row],[StockC (kgCeq/m²Sréf)]]*Tableau2[[#This Row],[Surface de référence -Sréf (m²)]]</f>
        <v>0</v>
      </c>
      <c r="Q385" s="49"/>
    </row>
    <row r="386" spans="1:17" x14ac:dyDescent="0.25">
      <c r="A386" s="39">
        <v>383</v>
      </c>
      <c r="B386" s="49"/>
      <c r="C386" s="49"/>
      <c r="D386" s="49"/>
      <c r="E386" s="49"/>
      <c r="F386" s="50"/>
      <c r="G386" s="49"/>
      <c r="H386" s="49"/>
      <c r="I386" s="49"/>
      <c r="J386" s="49"/>
      <c r="K386" s="49"/>
      <c r="L386" s="49"/>
      <c r="M386" s="49"/>
      <c r="N386" s="49"/>
      <c r="O386" s="49"/>
      <c r="P386" s="51">
        <f>Tableau2[[#This Row],[StockC (kgCeq/m²Sréf)]]*Tableau2[[#This Row],[Surface de référence -Sréf (m²)]]</f>
        <v>0</v>
      </c>
      <c r="Q386" s="49"/>
    </row>
    <row r="387" spans="1:17" x14ac:dyDescent="0.25">
      <c r="A387" s="39">
        <v>384</v>
      </c>
      <c r="B387" s="49"/>
      <c r="C387" s="49"/>
      <c r="D387" s="49"/>
      <c r="E387" s="49"/>
      <c r="F387" s="50"/>
      <c r="G387" s="49"/>
      <c r="H387" s="49"/>
      <c r="I387" s="49"/>
      <c r="J387" s="49"/>
      <c r="K387" s="49"/>
      <c r="L387" s="49"/>
      <c r="M387" s="49"/>
      <c r="N387" s="49"/>
      <c r="O387" s="49"/>
      <c r="P387" s="51">
        <f>Tableau2[[#This Row],[StockC (kgCeq/m²Sréf)]]*Tableau2[[#This Row],[Surface de référence -Sréf (m²)]]</f>
        <v>0</v>
      </c>
      <c r="Q387" s="49"/>
    </row>
    <row r="388" spans="1:17" x14ac:dyDescent="0.25">
      <c r="A388" s="39">
        <v>385</v>
      </c>
      <c r="B388" s="49"/>
      <c r="C388" s="49"/>
      <c r="D388" s="49"/>
      <c r="E388" s="49"/>
      <c r="F388" s="50"/>
      <c r="G388" s="49"/>
      <c r="H388" s="49"/>
      <c r="I388" s="49"/>
      <c r="J388" s="49"/>
      <c r="K388" s="49"/>
      <c r="L388" s="49"/>
      <c r="M388" s="49"/>
      <c r="N388" s="49"/>
      <c r="O388" s="49"/>
      <c r="P388" s="51">
        <f>Tableau2[[#This Row],[StockC (kgCeq/m²Sréf)]]*Tableau2[[#This Row],[Surface de référence -Sréf (m²)]]</f>
        <v>0</v>
      </c>
      <c r="Q388" s="49"/>
    </row>
    <row r="389" spans="1:17" x14ac:dyDescent="0.25">
      <c r="A389" s="39">
        <v>386</v>
      </c>
      <c r="B389" s="49"/>
      <c r="C389" s="49"/>
      <c r="D389" s="49"/>
      <c r="E389" s="49"/>
      <c r="F389" s="50"/>
      <c r="G389" s="49"/>
      <c r="H389" s="49"/>
      <c r="I389" s="49"/>
      <c r="J389" s="49"/>
      <c r="K389" s="49"/>
      <c r="L389" s="49"/>
      <c r="M389" s="49"/>
      <c r="N389" s="49"/>
      <c r="O389" s="49"/>
      <c r="P389" s="51">
        <f>Tableau2[[#This Row],[StockC (kgCeq/m²Sréf)]]*Tableau2[[#This Row],[Surface de référence -Sréf (m²)]]</f>
        <v>0</v>
      </c>
      <c r="Q389" s="49"/>
    </row>
    <row r="390" spans="1:17" x14ac:dyDescent="0.25">
      <c r="A390" s="39">
        <v>387</v>
      </c>
      <c r="B390" s="49"/>
      <c r="C390" s="49"/>
      <c r="D390" s="49"/>
      <c r="E390" s="49"/>
      <c r="F390" s="50"/>
      <c r="G390" s="49"/>
      <c r="H390" s="49"/>
      <c r="I390" s="49"/>
      <c r="J390" s="49"/>
      <c r="K390" s="49"/>
      <c r="L390" s="49"/>
      <c r="M390" s="49"/>
      <c r="N390" s="49"/>
      <c r="O390" s="49"/>
      <c r="P390" s="51">
        <f>Tableau2[[#This Row],[StockC (kgCeq/m²Sréf)]]*Tableau2[[#This Row],[Surface de référence -Sréf (m²)]]</f>
        <v>0</v>
      </c>
      <c r="Q390" s="49"/>
    </row>
    <row r="391" spans="1:17" x14ac:dyDescent="0.25">
      <c r="A391" s="39">
        <v>388</v>
      </c>
      <c r="B391" s="49"/>
      <c r="C391" s="49"/>
      <c r="D391" s="49"/>
      <c r="E391" s="49"/>
      <c r="F391" s="50"/>
      <c r="G391" s="49"/>
      <c r="H391" s="49"/>
      <c r="I391" s="49"/>
      <c r="J391" s="49"/>
      <c r="K391" s="49"/>
      <c r="L391" s="49"/>
      <c r="M391" s="49"/>
      <c r="N391" s="49"/>
      <c r="O391" s="49"/>
      <c r="P391" s="51">
        <f>Tableau2[[#This Row],[StockC (kgCeq/m²Sréf)]]*Tableau2[[#This Row],[Surface de référence -Sréf (m²)]]</f>
        <v>0</v>
      </c>
      <c r="Q391" s="49"/>
    </row>
    <row r="392" spans="1:17" x14ac:dyDescent="0.25">
      <c r="A392" s="39">
        <v>389</v>
      </c>
      <c r="B392" s="49"/>
      <c r="C392" s="49"/>
      <c r="D392" s="49"/>
      <c r="E392" s="49"/>
      <c r="F392" s="50"/>
      <c r="G392" s="49"/>
      <c r="H392" s="49"/>
      <c r="I392" s="49"/>
      <c r="J392" s="49"/>
      <c r="K392" s="49"/>
      <c r="L392" s="49"/>
      <c r="M392" s="49"/>
      <c r="N392" s="49"/>
      <c r="O392" s="49"/>
      <c r="P392" s="51">
        <f>Tableau2[[#This Row],[StockC (kgCeq/m²Sréf)]]*Tableau2[[#This Row],[Surface de référence -Sréf (m²)]]</f>
        <v>0</v>
      </c>
      <c r="Q392" s="49"/>
    </row>
    <row r="393" spans="1:17" x14ac:dyDescent="0.25">
      <c r="A393" s="39">
        <v>390</v>
      </c>
      <c r="B393" s="49"/>
      <c r="C393" s="49"/>
      <c r="D393" s="49"/>
      <c r="E393" s="49"/>
      <c r="F393" s="50"/>
      <c r="G393" s="49"/>
      <c r="H393" s="49"/>
      <c r="I393" s="49"/>
      <c r="J393" s="49"/>
      <c r="K393" s="49"/>
      <c r="L393" s="49"/>
      <c r="M393" s="49"/>
      <c r="N393" s="49"/>
      <c r="O393" s="49"/>
      <c r="P393" s="51">
        <f>Tableau2[[#This Row],[StockC (kgCeq/m²Sréf)]]*Tableau2[[#This Row],[Surface de référence -Sréf (m²)]]</f>
        <v>0</v>
      </c>
      <c r="Q393" s="49"/>
    </row>
    <row r="394" spans="1:17" x14ac:dyDescent="0.25">
      <c r="A394" s="39">
        <v>391</v>
      </c>
      <c r="B394" s="49"/>
      <c r="C394" s="49"/>
      <c r="D394" s="49"/>
      <c r="E394" s="49"/>
      <c r="F394" s="50"/>
      <c r="G394" s="49"/>
      <c r="H394" s="49"/>
      <c r="I394" s="49"/>
      <c r="J394" s="49"/>
      <c r="K394" s="49"/>
      <c r="L394" s="49"/>
      <c r="M394" s="49"/>
      <c r="N394" s="49"/>
      <c r="O394" s="49"/>
      <c r="P394" s="51">
        <f>Tableau2[[#This Row],[StockC (kgCeq/m²Sréf)]]*Tableau2[[#This Row],[Surface de référence -Sréf (m²)]]</f>
        <v>0</v>
      </c>
      <c r="Q394" s="49"/>
    </row>
    <row r="395" spans="1:17" x14ac:dyDescent="0.25">
      <c r="A395" s="39">
        <v>392</v>
      </c>
      <c r="B395" s="49"/>
      <c r="C395" s="49"/>
      <c r="D395" s="49"/>
      <c r="E395" s="49"/>
      <c r="F395" s="50"/>
      <c r="G395" s="49"/>
      <c r="H395" s="49"/>
      <c r="I395" s="49"/>
      <c r="J395" s="49"/>
      <c r="K395" s="49"/>
      <c r="L395" s="49"/>
      <c r="M395" s="49"/>
      <c r="N395" s="49"/>
      <c r="O395" s="49"/>
      <c r="P395" s="51">
        <f>Tableau2[[#This Row],[StockC (kgCeq/m²Sréf)]]*Tableau2[[#This Row],[Surface de référence -Sréf (m²)]]</f>
        <v>0</v>
      </c>
      <c r="Q395" s="49"/>
    </row>
    <row r="396" spans="1:17" x14ac:dyDescent="0.25">
      <c r="A396" s="39">
        <v>393</v>
      </c>
      <c r="B396" s="49"/>
      <c r="C396" s="49"/>
      <c r="D396" s="49"/>
      <c r="E396" s="49"/>
      <c r="F396" s="50"/>
      <c r="G396" s="49"/>
      <c r="H396" s="49"/>
      <c r="I396" s="49"/>
      <c r="J396" s="49"/>
      <c r="K396" s="49"/>
      <c r="L396" s="49"/>
      <c r="M396" s="49"/>
      <c r="N396" s="49"/>
      <c r="O396" s="49"/>
      <c r="P396" s="51">
        <f>Tableau2[[#This Row],[StockC (kgCeq/m²Sréf)]]*Tableau2[[#This Row],[Surface de référence -Sréf (m²)]]</f>
        <v>0</v>
      </c>
      <c r="Q396" s="49"/>
    </row>
    <row r="397" spans="1:17" x14ac:dyDescent="0.25">
      <c r="A397" s="39">
        <v>394</v>
      </c>
      <c r="B397" s="49"/>
      <c r="C397" s="49"/>
      <c r="D397" s="49"/>
      <c r="E397" s="49"/>
      <c r="F397" s="50"/>
      <c r="G397" s="49"/>
      <c r="H397" s="49"/>
      <c r="I397" s="49"/>
      <c r="J397" s="49"/>
      <c r="K397" s="49"/>
      <c r="L397" s="49"/>
      <c r="M397" s="49"/>
      <c r="N397" s="49"/>
      <c r="O397" s="49"/>
      <c r="P397" s="51">
        <f>Tableau2[[#This Row],[StockC (kgCeq/m²Sréf)]]*Tableau2[[#This Row],[Surface de référence -Sréf (m²)]]</f>
        <v>0</v>
      </c>
      <c r="Q397" s="49"/>
    </row>
    <row r="398" spans="1:17" x14ac:dyDescent="0.25">
      <c r="A398" s="39">
        <v>395</v>
      </c>
      <c r="B398" s="49"/>
      <c r="C398" s="49"/>
      <c r="D398" s="49"/>
      <c r="E398" s="49"/>
      <c r="F398" s="50"/>
      <c r="G398" s="49"/>
      <c r="H398" s="49"/>
      <c r="I398" s="49"/>
      <c r="J398" s="49"/>
      <c r="K398" s="49"/>
      <c r="L398" s="49"/>
      <c r="M398" s="49"/>
      <c r="N398" s="49"/>
      <c r="O398" s="49"/>
      <c r="P398" s="51">
        <f>Tableau2[[#This Row],[StockC (kgCeq/m²Sréf)]]*Tableau2[[#This Row],[Surface de référence -Sréf (m²)]]</f>
        <v>0</v>
      </c>
      <c r="Q398" s="49"/>
    </row>
    <row r="399" spans="1:17" x14ac:dyDescent="0.25">
      <c r="A399" s="39">
        <v>396</v>
      </c>
      <c r="B399" s="49"/>
      <c r="C399" s="49"/>
      <c r="D399" s="49"/>
      <c r="E399" s="49"/>
      <c r="F399" s="50"/>
      <c r="G399" s="49"/>
      <c r="H399" s="49"/>
      <c r="I399" s="49"/>
      <c r="J399" s="49"/>
      <c r="K399" s="49"/>
      <c r="L399" s="49"/>
      <c r="M399" s="49"/>
      <c r="N399" s="49"/>
      <c r="O399" s="49"/>
      <c r="P399" s="51">
        <f>Tableau2[[#This Row],[StockC (kgCeq/m²Sréf)]]*Tableau2[[#This Row],[Surface de référence -Sréf (m²)]]</f>
        <v>0</v>
      </c>
      <c r="Q399" s="49"/>
    </row>
    <row r="400" spans="1:17" x14ac:dyDescent="0.25">
      <c r="A400" s="39">
        <v>397</v>
      </c>
      <c r="B400" s="49"/>
      <c r="C400" s="49"/>
      <c r="D400" s="49"/>
      <c r="E400" s="49"/>
      <c r="F400" s="50"/>
      <c r="G400" s="49"/>
      <c r="H400" s="49"/>
      <c r="I400" s="49"/>
      <c r="J400" s="49"/>
      <c r="K400" s="49"/>
      <c r="L400" s="49"/>
      <c r="M400" s="49"/>
      <c r="N400" s="49"/>
      <c r="O400" s="49"/>
      <c r="P400" s="51">
        <f>Tableau2[[#This Row],[StockC (kgCeq/m²Sréf)]]*Tableau2[[#This Row],[Surface de référence -Sréf (m²)]]</f>
        <v>0</v>
      </c>
      <c r="Q400" s="49"/>
    </row>
    <row r="401" spans="1:17" x14ac:dyDescent="0.25">
      <c r="A401" s="39">
        <v>398</v>
      </c>
      <c r="B401" s="49"/>
      <c r="C401" s="49"/>
      <c r="D401" s="49"/>
      <c r="E401" s="49"/>
      <c r="F401" s="50"/>
      <c r="G401" s="49"/>
      <c r="H401" s="49"/>
      <c r="I401" s="49"/>
      <c r="J401" s="49"/>
      <c r="K401" s="49"/>
      <c r="L401" s="49"/>
      <c r="M401" s="49"/>
      <c r="N401" s="49"/>
      <c r="O401" s="49"/>
      <c r="P401" s="51">
        <f>Tableau2[[#This Row],[StockC (kgCeq/m²Sréf)]]*Tableau2[[#This Row],[Surface de référence -Sréf (m²)]]</f>
        <v>0</v>
      </c>
      <c r="Q401" s="49"/>
    </row>
    <row r="402" spans="1:17" x14ac:dyDescent="0.25">
      <c r="A402" s="39">
        <v>399</v>
      </c>
      <c r="B402" s="49"/>
      <c r="C402" s="49"/>
      <c r="D402" s="49"/>
      <c r="E402" s="49"/>
      <c r="F402" s="50"/>
      <c r="G402" s="49"/>
      <c r="H402" s="49"/>
      <c r="I402" s="49"/>
      <c r="J402" s="49"/>
      <c r="K402" s="49"/>
      <c r="L402" s="49"/>
      <c r="M402" s="49"/>
      <c r="N402" s="49"/>
      <c r="O402" s="49"/>
      <c r="P402" s="51">
        <f>Tableau2[[#This Row],[StockC (kgCeq/m²Sréf)]]*Tableau2[[#This Row],[Surface de référence -Sréf (m²)]]</f>
        <v>0</v>
      </c>
      <c r="Q402" s="49"/>
    </row>
    <row r="403" spans="1:17" x14ac:dyDescent="0.25">
      <c r="A403" s="39">
        <v>400</v>
      </c>
      <c r="B403" s="49"/>
      <c r="C403" s="49"/>
      <c r="D403" s="49"/>
      <c r="E403" s="49"/>
      <c r="F403" s="50"/>
      <c r="G403" s="49"/>
      <c r="H403" s="49"/>
      <c r="I403" s="49"/>
      <c r="J403" s="49"/>
      <c r="K403" s="49"/>
      <c r="L403" s="49"/>
      <c r="M403" s="49"/>
      <c r="N403" s="49"/>
      <c r="O403" s="49"/>
      <c r="P403" s="51">
        <f>Tableau2[[#This Row],[StockC (kgCeq/m²Sréf)]]*Tableau2[[#This Row],[Surface de référence -Sréf (m²)]]</f>
        <v>0</v>
      </c>
      <c r="Q403" s="49"/>
    </row>
    <row r="404" spans="1:17" x14ac:dyDescent="0.25">
      <c r="A404" s="39">
        <v>401</v>
      </c>
      <c r="B404" s="49"/>
      <c r="C404" s="49"/>
      <c r="D404" s="49"/>
      <c r="E404" s="49"/>
      <c r="F404" s="50"/>
      <c r="G404" s="49"/>
      <c r="H404" s="49"/>
      <c r="I404" s="49"/>
      <c r="J404" s="49"/>
      <c r="K404" s="49"/>
      <c r="L404" s="49"/>
      <c r="M404" s="49"/>
      <c r="N404" s="49"/>
      <c r="O404" s="49"/>
      <c r="P404" s="51">
        <f>Tableau2[[#This Row],[StockC (kgCeq/m²Sréf)]]*Tableau2[[#This Row],[Surface de référence -Sréf (m²)]]</f>
        <v>0</v>
      </c>
      <c r="Q404" s="49"/>
    </row>
    <row r="405" spans="1:17" x14ac:dyDescent="0.25">
      <c r="A405" s="39">
        <v>402</v>
      </c>
      <c r="B405" s="49"/>
      <c r="C405" s="49"/>
      <c r="D405" s="49"/>
      <c r="E405" s="49"/>
      <c r="F405" s="50"/>
      <c r="G405" s="49"/>
      <c r="H405" s="49"/>
      <c r="I405" s="49"/>
      <c r="J405" s="49"/>
      <c r="K405" s="49"/>
      <c r="L405" s="49"/>
      <c r="M405" s="49"/>
      <c r="N405" s="49"/>
      <c r="O405" s="49"/>
      <c r="P405" s="51">
        <f>Tableau2[[#This Row],[StockC (kgCeq/m²Sréf)]]*Tableau2[[#This Row],[Surface de référence -Sréf (m²)]]</f>
        <v>0</v>
      </c>
      <c r="Q405" s="49"/>
    </row>
    <row r="406" spans="1:17" x14ac:dyDescent="0.25">
      <c r="A406" s="39">
        <v>403</v>
      </c>
      <c r="B406" s="49"/>
      <c r="C406" s="49"/>
      <c r="D406" s="49"/>
      <c r="E406" s="49"/>
      <c r="F406" s="50"/>
      <c r="G406" s="49"/>
      <c r="H406" s="49"/>
      <c r="I406" s="49"/>
      <c r="J406" s="49"/>
      <c r="K406" s="49"/>
      <c r="L406" s="49"/>
      <c r="M406" s="49"/>
      <c r="N406" s="49"/>
      <c r="O406" s="49"/>
      <c r="P406" s="51">
        <f>Tableau2[[#This Row],[StockC (kgCeq/m²Sréf)]]*Tableau2[[#This Row],[Surface de référence -Sréf (m²)]]</f>
        <v>0</v>
      </c>
      <c r="Q406" s="49"/>
    </row>
    <row r="407" spans="1:17" x14ac:dyDescent="0.25">
      <c r="A407" s="39">
        <v>404</v>
      </c>
      <c r="B407" s="49"/>
      <c r="C407" s="49"/>
      <c r="D407" s="49"/>
      <c r="E407" s="49"/>
      <c r="F407" s="50"/>
      <c r="G407" s="49"/>
      <c r="H407" s="49"/>
      <c r="I407" s="49"/>
      <c r="J407" s="49"/>
      <c r="K407" s="49"/>
      <c r="L407" s="49"/>
      <c r="M407" s="49"/>
      <c r="N407" s="49"/>
      <c r="O407" s="49"/>
      <c r="P407" s="51">
        <f>Tableau2[[#This Row],[StockC (kgCeq/m²Sréf)]]*Tableau2[[#This Row],[Surface de référence -Sréf (m²)]]</f>
        <v>0</v>
      </c>
      <c r="Q407" s="49"/>
    </row>
    <row r="408" spans="1:17" x14ac:dyDescent="0.25">
      <c r="A408" s="39">
        <v>405</v>
      </c>
      <c r="B408" s="49"/>
      <c r="C408" s="49"/>
      <c r="D408" s="49"/>
      <c r="E408" s="49"/>
      <c r="F408" s="50"/>
      <c r="G408" s="49"/>
      <c r="H408" s="49"/>
      <c r="I408" s="49"/>
      <c r="J408" s="49"/>
      <c r="K408" s="49"/>
      <c r="L408" s="49"/>
      <c r="M408" s="49"/>
      <c r="N408" s="49"/>
      <c r="O408" s="49"/>
      <c r="P408" s="51">
        <f>Tableau2[[#This Row],[StockC (kgCeq/m²Sréf)]]*Tableau2[[#This Row],[Surface de référence -Sréf (m²)]]</f>
        <v>0</v>
      </c>
      <c r="Q408" s="49"/>
    </row>
    <row r="409" spans="1:17" x14ac:dyDescent="0.25">
      <c r="A409" s="39">
        <v>406</v>
      </c>
      <c r="B409" s="49"/>
      <c r="C409" s="49"/>
      <c r="D409" s="49"/>
      <c r="E409" s="49"/>
      <c r="F409" s="50"/>
      <c r="G409" s="49"/>
      <c r="H409" s="49"/>
      <c r="I409" s="49"/>
      <c r="J409" s="49"/>
      <c r="K409" s="49"/>
      <c r="L409" s="49"/>
      <c r="M409" s="49"/>
      <c r="N409" s="49"/>
      <c r="O409" s="49"/>
      <c r="P409" s="51">
        <f>Tableau2[[#This Row],[StockC (kgCeq/m²Sréf)]]*Tableau2[[#This Row],[Surface de référence -Sréf (m²)]]</f>
        <v>0</v>
      </c>
      <c r="Q409" s="49"/>
    </row>
    <row r="410" spans="1:17" x14ac:dyDescent="0.25">
      <c r="A410" s="39">
        <v>407</v>
      </c>
      <c r="B410" s="49"/>
      <c r="C410" s="49"/>
      <c r="D410" s="49"/>
      <c r="E410" s="49"/>
      <c r="F410" s="50"/>
      <c r="G410" s="49"/>
      <c r="H410" s="49"/>
      <c r="I410" s="49"/>
      <c r="J410" s="49"/>
      <c r="K410" s="49"/>
      <c r="L410" s="49"/>
      <c r="M410" s="49"/>
      <c r="N410" s="49"/>
      <c r="O410" s="49"/>
      <c r="P410" s="51">
        <f>Tableau2[[#This Row],[StockC (kgCeq/m²Sréf)]]*Tableau2[[#This Row],[Surface de référence -Sréf (m²)]]</f>
        <v>0</v>
      </c>
      <c r="Q410" s="49"/>
    </row>
    <row r="411" spans="1:17" x14ac:dyDescent="0.25">
      <c r="A411" s="39">
        <v>408</v>
      </c>
      <c r="B411" s="49"/>
      <c r="C411" s="49"/>
      <c r="D411" s="49"/>
      <c r="E411" s="49"/>
      <c r="F411" s="50"/>
      <c r="G411" s="49"/>
      <c r="H411" s="49"/>
      <c r="I411" s="49"/>
      <c r="J411" s="49"/>
      <c r="K411" s="49"/>
      <c r="L411" s="49"/>
      <c r="M411" s="49"/>
      <c r="N411" s="49"/>
      <c r="O411" s="49"/>
      <c r="P411" s="51">
        <f>Tableau2[[#This Row],[StockC (kgCeq/m²Sréf)]]*Tableau2[[#This Row],[Surface de référence -Sréf (m²)]]</f>
        <v>0</v>
      </c>
      <c r="Q411" s="49"/>
    </row>
    <row r="412" spans="1:17" x14ac:dyDescent="0.25">
      <c r="A412" s="39">
        <v>409</v>
      </c>
      <c r="B412" s="49"/>
      <c r="C412" s="49"/>
      <c r="D412" s="49"/>
      <c r="E412" s="49"/>
      <c r="F412" s="50"/>
      <c r="G412" s="49"/>
      <c r="H412" s="49"/>
      <c r="I412" s="49"/>
      <c r="J412" s="49"/>
      <c r="K412" s="49"/>
      <c r="L412" s="49"/>
      <c r="M412" s="49"/>
      <c r="N412" s="49"/>
      <c r="O412" s="49"/>
      <c r="P412" s="51">
        <f>Tableau2[[#This Row],[StockC (kgCeq/m²Sréf)]]*Tableau2[[#This Row],[Surface de référence -Sréf (m²)]]</f>
        <v>0</v>
      </c>
      <c r="Q412" s="49"/>
    </row>
    <row r="413" spans="1:17" x14ac:dyDescent="0.25">
      <c r="A413" s="39">
        <v>410</v>
      </c>
      <c r="B413" s="49"/>
      <c r="C413" s="49"/>
      <c r="D413" s="49"/>
      <c r="E413" s="49"/>
      <c r="F413" s="50"/>
      <c r="G413" s="49"/>
      <c r="H413" s="49"/>
      <c r="I413" s="49"/>
      <c r="J413" s="49"/>
      <c r="K413" s="49"/>
      <c r="L413" s="49"/>
      <c r="M413" s="49"/>
      <c r="N413" s="49"/>
      <c r="O413" s="49"/>
      <c r="P413" s="51">
        <f>Tableau2[[#This Row],[StockC (kgCeq/m²Sréf)]]*Tableau2[[#This Row],[Surface de référence -Sréf (m²)]]</f>
        <v>0</v>
      </c>
      <c r="Q413" s="49"/>
    </row>
    <row r="414" spans="1:17" x14ac:dyDescent="0.25">
      <c r="A414" s="39">
        <v>411</v>
      </c>
      <c r="B414" s="49"/>
      <c r="C414" s="49"/>
      <c r="D414" s="49"/>
      <c r="E414" s="49"/>
      <c r="F414" s="50"/>
      <c r="G414" s="49"/>
      <c r="H414" s="49"/>
      <c r="I414" s="49"/>
      <c r="J414" s="49"/>
      <c r="K414" s="49"/>
      <c r="L414" s="49"/>
      <c r="M414" s="49"/>
      <c r="N414" s="49"/>
      <c r="O414" s="49"/>
      <c r="P414" s="51">
        <f>Tableau2[[#This Row],[StockC (kgCeq/m²Sréf)]]*Tableau2[[#This Row],[Surface de référence -Sréf (m²)]]</f>
        <v>0</v>
      </c>
      <c r="Q414" s="49"/>
    </row>
    <row r="415" spans="1:17" x14ac:dyDescent="0.25">
      <c r="A415" s="39">
        <v>412</v>
      </c>
      <c r="B415" s="49"/>
      <c r="C415" s="49"/>
      <c r="D415" s="49"/>
      <c r="E415" s="49"/>
      <c r="F415" s="50"/>
      <c r="G415" s="49"/>
      <c r="H415" s="49"/>
      <c r="I415" s="49"/>
      <c r="J415" s="49"/>
      <c r="K415" s="49"/>
      <c r="L415" s="49"/>
      <c r="M415" s="49"/>
      <c r="N415" s="49"/>
      <c r="O415" s="49"/>
      <c r="P415" s="51">
        <f>Tableau2[[#This Row],[StockC (kgCeq/m²Sréf)]]*Tableau2[[#This Row],[Surface de référence -Sréf (m²)]]</f>
        <v>0</v>
      </c>
      <c r="Q415" s="49"/>
    </row>
    <row r="416" spans="1:17" x14ac:dyDescent="0.25">
      <c r="A416" s="39">
        <v>413</v>
      </c>
      <c r="B416" s="49"/>
      <c r="C416" s="49"/>
      <c r="D416" s="49"/>
      <c r="E416" s="49"/>
      <c r="F416" s="50"/>
      <c r="G416" s="49"/>
      <c r="H416" s="49"/>
      <c r="I416" s="49"/>
      <c r="J416" s="49"/>
      <c r="K416" s="49"/>
      <c r="L416" s="49"/>
      <c r="M416" s="49"/>
      <c r="N416" s="49"/>
      <c r="O416" s="49"/>
      <c r="P416" s="51">
        <f>Tableau2[[#This Row],[StockC (kgCeq/m²Sréf)]]*Tableau2[[#This Row],[Surface de référence -Sréf (m²)]]</f>
        <v>0</v>
      </c>
      <c r="Q416" s="49"/>
    </row>
    <row r="417" spans="1:17" x14ac:dyDescent="0.25">
      <c r="A417" s="39">
        <v>414</v>
      </c>
      <c r="B417" s="49"/>
      <c r="C417" s="49"/>
      <c r="D417" s="49"/>
      <c r="E417" s="49"/>
      <c r="F417" s="50"/>
      <c r="G417" s="49"/>
      <c r="H417" s="49"/>
      <c r="I417" s="49"/>
      <c r="J417" s="49"/>
      <c r="K417" s="49"/>
      <c r="L417" s="49"/>
      <c r="M417" s="49"/>
      <c r="N417" s="49"/>
      <c r="O417" s="49"/>
      <c r="P417" s="51">
        <f>Tableau2[[#This Row],[StockC (kgCeq/m²Sréf)]]*Tableau2[[#This Row],[Surface de référence -Sréf (m²)]]</f>
        <v>0</v>
      </c>
      <c r="Q417" s="49"/>
    </row>
    <row r="418" spans="1:17" x14ac:dyDescent="0.25">
      <c r="A418" s="39">
        <v>415</v>
      </c>
      <c r="B418" s="49"/>
      <c r="C418" s="49"/>
      <c r="D418" s="49"/>
      <c r="E418" s="49"/>
      <c r="F418" s="50"/>
      <c r="G418" s="49"/>
      <c r="H418" s="49"/>
      <c r="I418" s="49"/>
      <c r="J418" s="49"/>
      <c r="K418" s="49"/>
      <c r="L418" s="49"/>
      <c r="M418" s="49"/>
      <c r="N418" s="49"/>
      <c r="O418" s="49"/>
      <c r="P418" s="51">
        <f>Tableau2[[#This Row],[StockC (kgCeq/m²Sréf)]]*Tableau2[[#This Row],[Surface de référence -Sréf (m²)]]</f>
        <v>0</v>
      </c>
      <c r="Q418" s="49"/>
    </row>
    <row r="419" spans="1:17" x14ac:dyDescent="0.25">
      <c r="A419" s="39">
        <v>416</v>
      </c>
      <c r="B419" s="49"/>
      <c r="C419" s="49"/>
      <c r="D419" s="49"/>
      <c r="E419" s="49"/>
      <c r="F419" s="50"/>
      <c r="G419" s="49"/>
      <c r="H419" s="49"/>
      <c r="I419" s="49"/>
      <c r="J419" s="49"/>
      <c r="K419" s="49"/>
      <c r="L419" s="49"/>
      <c r="M419" s="49"/>
      <c r="N419" s="49"/>
      <c r="O419" s="49"/>
      <c r="P419" s="51">
        <f>Tableau2[[#This Row],[StockC (kgCeq/m²Sréf)]]*Tableau2[[#This Row],[Surface de référence -Sréf (m²)]]</f>
        <v>0</v>
      </c>
      <c r="Q419" s="49"/>
    </row>
    <row r="420" spans="1:17" x14ac:dyDescent="0.25">
      <c r="A420" s="39">
        <v>417</v>
      </c>
      <c r="B420" s="49"/>
      <c r="C420" s="49"/>
      <c r="D420" s="49"/>
      <c r="E420" s="49"/>
      <c r="F420" s="50"/>
      <c r="G420" s="49"/>
      <c r="H420" s="49"/>
      <c r="I420" s="49"/>
      <c r="J420" s="49"/>
      <c r="K420" s="49"/>
      <c r="L420" s="49"/>
      <c r="M420" s="49"/>
      <c r="N420" s="49"/>
      <c r="O420" s="49"/>
      <c r="P420" s="51">
        <f>Tableau2[[#This Row],[StockC (kgCeq/m²Sréf)]]*Tableau2[[#This Row],[Surface de référence -Sréf (m²)]]</f>
        <v>0</v>
      </c>
      <c r="Q420" s="49"/>
    </row>
    <row r="421" spans="1:17" x14ac:dyDescent="0.25">
      <c r="A421" s="39">
        <v>418</v>
      </c>
      <c r="B421" s="49"/>
      <c r="C421" s="49"/>
      <c r="D421" s="49"/>
      <c r="E421" s="49"/>
      <c r="F421" s="50"/>
      <c r="G421" s="49"/>
      <c r="H421" s="49"/>
      <c r="I421" s="49"/>
      <c r="J421" s="49"/>
      <c r="K421" s="49"/>
      <c r="L421" s="49"/>
      <c r="M421" s="49"/>
      <c r="N421" s="49"/>
      <c r="O421" s="49"/>
      <c r="P421" s="51">
        <f>Tableau2[[#This Row],[StockC (kgCeq/m²Sréf)]]*Tableau2[[#This Row],[Surface de référence -Sréf (m²)]]</f>
        <v>0</v>
      </c>
      <c r="Q421" s="49"/>
    </row>
    <row r="422" spans="1:17" x14ac:dyDescent="0.25">
      <c r="A422" s="39">
        <v>419</v>
      </c>
      <c r="B422" s="49"/>
      <c r="C422" s="49"/>
      <c r="D422" s="49"/>
      <c r="E422" s="49"/>
      <c r="F422" s="50"/>
      <c r="G422" s="49"/>
      <c r="H422" s="49"/>
      <c r="I422" s="49"/>
      <c r="J422" s="49"/>
      <c r="K422" s="49"/>
      <c r="L422" s="49"/>
      <c r="M422" s="49"/>
      <c r="N422" s="49"/>
      <c r="O422" s="49"/>
      <c r="P422" s="51">
        <f>Tableau2[[#This Row],[StockC (kgCeq/m²Sréf)]]*Tableau2[[#This Row],[Surface de référence -Sréf (m²)]]</f>
        <v>0</v>
      </c>
      <c r="Q422" s="49"/>
    </row>
    <row r="423" spans="1:17" x14ac:dyDescent="0.25">
      <c r="A423" s="39">
        <v>420</v>
      </c>
      <c r="B423" s="49"/>
      <c r="C423" s="49"/>
      <c r="D423" s="49"/>
      <c r="E423" s="49"/>
      <c r="F423" s="50"/>
      <c r="G423" s="49"/>
      <c r="H423" s="49"/>
      <c r="I423" s="49"/>
      <c r="J423" s="49"/>
      <c r="K423" s="49"/>
      <c r="L423" s="49"/>
      <c r="M423" s="49"/>
      <c r="N423" s="49"/>
      <c r="O423" s="49"/>
      <c r="P423" s="51">
        <f>Tableau2[[#This Row],[StockC (kgCeq/m²Sréf)]]*Tableau2[[#This Row],[Surface de référence -Sréf (m²)]]</f>
        <v>0</v>
      </c>
      <c r="Q423" s="49"/>
    </row>
    <row r="424" spans="1:17" x14ac:dyDescent="0.25">
      <c r="A424" s="39">
        <v>421</v>
      </c>
      <c r="B424" s="49"/>
      <c r="C424" s="49"/>
      <c r="D424" s="49"/>
      <c r="E424" s="49"/>
      <c r="F424" s="50"/>
      <c r="G424" s="49"/>
      <c r="H424" s="49"/>
      <c r="I424" s="49"/>
      <c r="J424" s="49"/>
      <c r="K424" s="49"/>
      <c r="L424" s="49"/>
      <c r="M424" s="49"/>
      <c r="N424" s="49"/>
      <c r="O424" s="49"/>
      <c r="P424" s="51">
        <f>Tableau2[[#This Row],[StockC (kgCeq/m²Sréf)]]*Tableau2[[#This Row],[Surface de référence -Sréf (m²)]]</f>
        <v>0</v>
      </c>
      <c r="Q424" s="49"/>
    </row>
    <row r="425" spans="1:17" x14ac:dyDescent="0.25">
      <c r="A425" s="39">
        <v>422</v>
      </c>
      <c r="B425" s="49"/>
      <c r="C425" s="49"/>
      <c r="D425" s="49"/>
      <c r="E425" s="49"/>
      <c r="F425" s="50"/>
      <c r="G425" s="49"/>
      <c r="H425" s="49"/>
      <c r="I425" s="49"/>
      <c r="J425" s="49"/>
      <c r="K425" s="49"/>
      <c r="L425" s="49"/>
      <c r="M425" s="49"/>
      <c r="N425" s="49"/>
      <c r="O425" s="49"/>
      <c r="P425" s="51">
        <f>Tableau2[[#This Row],[StockC (kgCeq/m²Sréf)]]*Tableau2[[#This Row],[Surface de référence -Sréf (m²)]]</f>
        <v>0</v>
      </c>
      <c r="Q425" s="49"/>
    </row>
    <row r="426" spans="1:17" x14ac:dyDescent="0.25">
      <c r="A426" s="39">
        <v>423</v>
      </c>
      <c r="B426" s="49"/>
      <c r="C426" s="49"/>
      <c r="D426" s="49"/>
      <c r="E426" s="49"/>
      <c r="F426" s="50"/>
      <c r="G426" s="49"/>
      <c r="H426" s="49"/>
      <c r="I426" s="49"/>
      <c r="J426" s="49"/>
      <c r="K426" s="49"/>
      <c r="L426" s="49"/>
      <c r="M426" s="49"/>
      <c r="N426" s="49"/>
      <c r="O426" s="49"/>
      <c r="P426" s="51">
        <f>Tableau2[[#This Row],[StockC (kgCeq/m²Sréf)]]*Tableau2[[#This Row],[Surface de référence -Sréf (m²)]]</f>
        <v>0</v>
      </c>
      <c r="Q426" s="49"/>
    </row>
    <row r="427" spans="1:17" x14ac:dyDescent="0.25">
      <c r="A427" s="39">
        <v>424</v>
      </c>
      <c r="B427" s="49"/>
      <c r="C427" s="49"/>
      <c r="D427" s="49"/>
      <c r="E427" s="49"/>
      <c r="F427" s="50"/>
      <c r="G427" s="49"/>
      <c r="H427" s="49"/>
      <c r="I427" s="49"/>
      <c r="J427" s="49"/>
      <c r="K427" s="49"/>
      <c r="L427" s="49"/>
      <c r="M427" s="49"/>
      <c r="N427" s="49"/>
      <c r="O427" s="49"/>
      <c r="P427" s="51">
        <f>Tableau2[[#This Row],[StockC (kgCeq/m²Sréf)]]*Tableau2[[#This Row],[Surface de référence -Sréf (m²)]]</f>
        <v>0</v>
      </c>
      <c r="Q427" s="49"/>
    </row>
    <row r="428" spans="1:17" x14ac:dyDescent="0.25">
      <c r="A428" s="39">
        <v>425</v>
      </c>
      <c r="B428" s="49"/>
      <c r="C428" s="49"/>
      <c r="D428" s="49"/>
      <c r="E428" s="49"/>
      <c r="F428" s="50"/>
      <c r="G428" s="49"/>
      <c r="H428" s="49"/>
      <c r="I428" s="49"/>
      <c r="J428" s="49"/>
      <c r="K428" s="49"/>
      <c r="L428" s="49"/>
      <c r="M428" s="49"/>
      <c r="N428" s="49"/>
      <c r="O428" s="49"/>
      <c r="P428" s="51">
        <f>Tableau2[[#This Row],[StockC (kgCeq/m²Sréf)]]*Tableau2[[#This Row],[Surface de référence -Sréf (m²)]]</f>
        <v>0</v>
      </c>
      <c r="Q428" s="49"/>
    </row>
    <row r="429" spans="1:17" x14ac:dyDescent="0.25">
      <c r="A429" s="39">
        <v>426</v>
      </c>
      <c r="B429" s="49"/>
      <c r="C429" s="49"/>
      <c r="D429" s="49"/>
      <c r="E429" s="49"/>
      <c r="F429" s="50"/>
      <c r="G429" s="49"/>
      <c r="H429" s="49"/>
      <c r="I429" s="49"/>
      <c r="J429" s="49"/>
      <c r="K429" s="49"/>
      <c r="L429" s="49"/>
      <c r="M429" s="49"/>
      <c r="N429" s="49"/>
      <c r="O429" s="49"/>
      <c r="P429" s="51">
        <f>Tableau2[[#This Row],[StockC (kgCeq/m²Sréf)]]*Tableau2[[#This Row],[Surface de référence -Sréf (m²)]]</f>
        <v>0</v>
      </c>
      <c r="Q429" s="49"/>
    </row>
    <row r="430" spans="1:17" x14ac:dyDescent="0.25">
      <c r="A430" s="39">
        <v>427</v>
      </c>
      <c r="B430" s="49"/>
      <c r="C430" s="49"/>
      <c r="D430" s="49"/>
      <c r="E430" s="49"/>
      <c r="F430" s="50"/>
      <c r="G430" s="49"/>
      <c r="H430" s="49"/>
      <c r="I430" s="49"/>
      <c r="J430" s="49"/>
      <c r="K430" s="49"/>
      <c r="L430" s="49"/>
      <c r="M430" s="49"/>
      <c r="N430" s="49"/>
      <c r="O430" s="49"/>
      <c r="P430" s="51">
        <f>Tableau2[[#This Row],[StockC (kgCeq/m²Sréf)]]*Tableau2[[#This Row],[Surface de référence -Sréf (m²)]]</f>
        <v>0</v>
      </c>
      <c r="Q430" s="49"/>
    </row>
    <row r="431" spans="1:17" x14ac:dyDescent="0.25">
      <c r="A431" s="39">
        <v>428</v>
      </c>
      <c r="B431" s="49"/>
      <c r="C431" s="49"/>
      <c r="D431" s="49"/>
      <c r="E431" s="49"/>
      <c r="F431" s="50"/>
      <c r="G431" s="49"/>
      <c r="H431" s="49"/>
      <c r="I431" s="49"/>
      <c r="J431" s="49"/>
      <c r="K431" s="49"/>
      <c r="L431" s="49"/>
      <c r="M431" s="49"/>
      <c r="N431" s="49"/>
      <c r="O431" s="49"/>
      <c r="P431" s="51">
        <f>Tableau2[[#This Row],[StockC (kgCeq/m²Sréf)]]*Tableau2[[#This Row],[Surface de référence -Sréf (m²)]]</f>
        <v>0</v>
      </c>
      <c r="Q431" s="49"/>
    </row>
    <row r="432" spans="1:17" x14ac:dyDescent="0.25">
      <c r="A432" s="39">
        <v>429</v>
      </c>
      <c r="B432" s="49"/>
      <c r="C432" s="49"/>
      <c r="D432" s="49"/>
      <c r="E432" s="49"/>
      <c r="F432" s="50"/>
      <c r="G432" s="49"/>
      <c r="H432" s="49"/>
      <c r="I432" s="49"/>
      <c r="J432" s="49"/>
      <c r="K432" s="49"/>
      <c r="L432" s="49"/>
      <c r="M432" s="49"/>
      <c r="N432" s="49"/>
      <c r="O432" s="49"/>
      <c r="P432" s="51">
        <f>Tableau2[[#This Row],[StockC (kgCeq/m²Sréf)]]*Tableau2[[#This Row],[Surface de référence -Sréf (m²)]]</f>
        <v>0</v>
      </c>
      <c r="Q432" s="49"/>
    </row>
    <row r="433" spans="1:17" x14ac:dyDescent="0.25">
      <c r="A433" s="39">
        <v>430</v>
      </c>
      <c r="B433" s="49"/>
      <c r="C433" s="49"/>
      <c r="D433" s="49"/>
      <c r="E433" s="49"/>
      <c r="F433" s="50"/>
      <c r="G433" s="49"/>
      <c r="H433" s="49"/>
      <c r="I433" s="49"/>
      <c r="J433" s="49"/>
      <c r="K433" s="49"/>
      <c r="L433" s="49"/>
      <c r="M433" s="49"/>
      <c r="N433" s="49"/>
      <c r="O433" s="49"/>
      <c r="P433" s="51">
        <f>Tableau2[[#This Row],[StockC (kgCeq/m²Sréf)]]*Tableau2[[#This Row],[Surface de référence -Sréf (m²)]]</f>
        <v>0</v>
      </c>
      <c r="Q433" s="49"/>
    </row>
    <row r="434" spans="1:17" x14ac:dyDescent="0.25">
      <c r="A434" s="39">
        <v>431</v>
      </c>
      <c r="B434" s="49"/>
      <c r="C434" s="49"/>
      <c r="D434" s="49"/>
      <c r="E434" s="49"/>
      <c r="F434" s="50"/>
      <c r="G434" s="49"/>
      <c r="H434" s="49"/>
      <c r="I434" s="49"/>
      <c r="J434" s="49"/>
      <c r="K434" s="49"/>
      <c r="L434" s="49"/>
      <c r="M434" s="49"/>
      <c r="N434" s="49"/>
      <c r="O434" s="49"/>
      <c r="P434" s="51">
        <f>Tableau2[[#This Row],[StockC (kgCeq/m²Sréf)]]*Tableau2[[#This Row],[Surface de référence -Sréf (m²)]]</f>
        <v>0</v>
      </c>
      <c r="Q434" s="49"/>
    </row>
    <row r="435" spans="1:17" x14ac:dyDescent="0.25">
      <c r="A435" s="39">
        <v>432</v>
      </c>
      <c r="B435" s="49"/>
      <c r="C435" s="49"/>
      <c r="D435" s="49"/>
      <c r="E435" s="49"/>
      <c r="F435" s="50"/>
      <c r="G435" s="49"/>
      <c r="H435" s="49"/>
      <c r="I435" s="49"/>
      <c r="J435" s="49"/>
      <c r="K435" s="49"/>
      <c r="L435" s="49"/>
      <c r="M435" s="49"/>
      <c r="N435" s="49"/>
      <c r="O435" s="49"/>
      <c r="P435" s="51">
        <f>Tableau2[[#This Row],[StockC (kgCeq/m²Sréf)]]*Tableau2[[#This Row],[Surface de référence -Sréf (m²)]]</f>
        <v>0</v>
      </c>
      <c r="Q435" s="49"/>
    </row>
    <row r="436" spans="1:17" x14ac:dyDescent="0.25">
      <c r="A436" s="39">
        <v>433</v>
      </c>
      <c r="B436" s="49"/>
      <c r="C436" s="49"/>
      <c r="D436" s="49"/>
      <c r="E436" s="49"/>
      <c r="F436" s="50"/>
      <c r="G436" s="49"/>
      <c r="H436" s="49"/>
      <c r="I436" s="49"/>
      <c r="J436" s="49"/>
      <c r="K436" s="49"/>
      <c r="L436" s="49"/>
      <c r="M436" s="49"/>
      <c r="N436" s="49"/>
      <c r="O436" s="49"/>
      <c r="P436" s="51">
        <f>Tableau2[[#This Row],[StockC (kgCeq/m²Sréf)]]*Tableau2[[#This Row],[Surface de référence -Sréf (m²)]]</f>
        <v>0</v>
      </c>
      <c r="Q436" s="49"/>
    </row>
    <row r="437" spans="1:17" x14ac:dyDescent="0.25">
      <c r="A437" s="39">
        <v>434</v>
      </c>
      <c r="B437" s="49"/>
      <c r="C437" s="49"/>
      <c r="D437" s="49"/>
      <c r="E437" s="49"/>
      <c r="F437" s="50"/>
      <c r="G437" s="49"/>
      <c r="H437" s="49"/>
      <c r="I437" s="49"/>
      <c r="J437" s="49"/>
      <c r="K437" s="49"/>
      <c r="L437" s="49"/>
      <c r="M437" s="49"/>
      <c r="N437" s="49"/>
      <c r="O437" s="49"/>
      <c r="P437" s="51">
        <f>Tableau2[[#This Row],[StockC (kgCeq/m²Sréf)]]*Tableau2[[#This Row],[Surface de référence -Sréf (m²)]]</f>
        <v>0</v>
      </c>
      <c r="Q437" s="49"/>
    </row>
    <row r="438" spans="1:17" x14ac:dyDescent="0.25">
      <c r="A438" s="39">
        <v>435</v>
      </c>
      <c r="B438" s="49"/>
      <c r="C438" s="49"/>
      <c r="D438" s="49"/>
      <c r="E438" s="49"/>
      <c r="F438" s="50"/>
      <c r="G438" s="49"/>
      <c r="H438" s="49"/>
      <c r="I438" s="49"/>
      <c r="J438" s="49"/>
      <c r="K438" s="49"/>
      <c r="L438" s="49"/>
      <c r="M438" s="49"/>
      <c r="N438" s="49"/>
      <c r="O438" s="49"/>
      <c r="P438" s="51">
        <f>Tableau2[[#This Row],[StockC (kgCeq/m²Sréf)]]*Tableau2[[#This Row],[Surface de référence -Sréf (m²)]]</f>
        <v>0</v>
      </c>
      <c r="Q438" s="49"/>
    </row>
    <row r="439" spans="1:17" x14ac:dyDescent="0.25">
      <c r="A439" s="39">
        <v>436</v>
      </c>
      <c r="B439" s="49"/>
      <c r="C439" s="49"/>
      <c r="D439" s="49"/>
      <c r="E439" s="49"/>
      <c r="F439" s="50"/>
      <c r="G439" s="49"/>
      <c r="H439" s="49"/>
      <c r="I439" s="49"/>
      <c r="J439" s="49"/>
      <c r="K439" s="49"/>
      <c r="L439" s="49"/>
      <c r="M439" s="49"/>
      <c r="N439" s="49"/>
      <c r="O439" s="49"/>
      <c r="P439" s="51">
        <f>Tableau2[[#This Row],[StockC (kgCeq/m²Sréf)]]*Tableau2[[#This Row],[Surface de référence -Sréf (m²)]]</f>
        <v>0</v>
      </c>
      <c r="Q439" s="49"/>
    </row>
    <row r="440" spans="1:17" x14ac:dyDescent="0.25">
      <c r="A440" s="39">
        <v>437</v>
      </c>
      <c r="B440" s="49"/>
      <c r="C440" s="49"/>
      <c r="D440" s="49"/>
      <c r="E440" s="49"/>
      <c r="F440" s="50"/>
      <c r="G440" s="49"/>
      <c r="H440" s="49"/>
      <c r="I440" s="49"/>
      <c r="J440" s="49"/>
      <c r="K440" s="49"/>
      <c r="L440" s="49"/>
      <c r="M440" s="49"/>
      <c r="N440" s="49"/>
      <c r="O440" s="49"/>
      <c r="P440" s="51">
        <f>Tableau2[[#This Row],[StockC (kgCeq/m²Sréf)]]*Tableau2[[#This Row],[Surface de référence -Sréf (m²)]]</f>
        <v>0</v>
      </c>
      <c r="Q440" s="49"/>
    </row>
    <row r="441" spans="1:17" x14ac:dyDescent="0.25">
      <c r="A441" s="39">
        <v>438</v>
      </c>
      <c r="B441" s="49"/>
      <c r="C441" s="49"/>
      <c r="D441" s="49"/>
      <c r="E441" s="49"/>
      <c r="F441" s="50"/>
      <c r="G441" s="49"/>
      <c r="H441" s="49"/>
      <c r="I441" s="49"/>
      <c r="J441" s="49"/>
      <c r="K441" s="49"/>
      <c r="L441" s="49"/>
      <c r="M441" s="49"/>
      <c r="N441" s="49"/>
      <c r="O441" s="49"/>
      <c r="P441" s="51">
        <f>Tableau2[[#This Row],[StockC (kgCeq/m²Sréf)]]*Tableau2[[#This Row],[Surface de référence -Sréf (m²)]]</f>
        <v>0</v>
      </c>
      <c r="Q441" s="49"/>
    </row>
    <row r="442" spans="1:17" x14ac:dyDescent="0.25">
      <c r="A442" s="39">
        <v>439</v>
      </c>
      <c r="B442" s="49"/>
      <c r="C442" s="49"/>
      <c r="D442" s="49"/>
      <c r="E442" s="49"/>
      <c r="F442" s="50"/>
      <c r="G442" s="49"/>
      <c r="H442" s="49"/>
      <c r="I442" s="49"/>
      <c r="J442" s="49"/>
      <c r="K442" s="49"/>
      <c r="L442" s="49"/>
      <c r="M442" s="49"/>
      <c r="N442" s="49"/>
      <c r="O442" s="49"/>
      <c r="P442" s="51">
        <f>Tableau2[[#This Row],[StockC (kgCeq/m²Sréf)]]*Tableau2[[#This Row],[Surface de référence -Sréf (m²)]]</f>
        <v>0</v>
      </c>
      <c r="Q442" s="49"/>
    </row>
    <row r="443" spans="1:17" x14ac:dyDescent="0.25">
      <c r="A443" s="39">
        <v>440</v>
      </c>
      <c r="B443" s="49"/>
      <c r="C443" s="49"/>
      <c r="D443" s="49"/>
      <c r="E443" s="49"/>
      <c r="F443" s="50"/>
      <c r="G443" s="49"/>
      <c r="H443" s="49"/>
      <c r="I443" s="49"/>
      <c r="J443" s="49"/>
      <c r="K443" s="49"/>
      <c r="L443" s="49"/>
      <c r="M443" s="49"/>
      <c r="N443" s="49"/>
      <c r="O443" s="49"/>
      <c r="P443" s="51">
        <f>Tableau2[[#This Row],[StockC (kgCeq/m²Sréf)]]*Tableau2[[#This Row],[Surface de référence -Sréf (m²)]]</f>
        <v>0</v>
      </c>
      <c r="Q443" s="49"/>
    </row>
    <row r="444" spans="1:17" x14ac:dyDescent="0.25">
      <c r="A444" s="39">
        <v>441</v>
      </c>
      <c r="B444" s="49"/>
      <c r="C444" s="49"/>
      <c r="D444" s="49"/>
      <c r="E444" s="49"/>
      <c r="F444" s="50"/>
      <c r="G444" s="49"/>
      <c r="H444" s="49"/>
      <c r="I444" s="49"/>
      <c r="J444" s="49"/>
      <c r="K444" s="49"/>
      <c r="L444" s="49"/>
      <c r="M444" s="49"/>
      <c r="N444" s="49"/>
      <c r="O444" s="49"/>
      <c r="P444" s="51">
        <f>Tableau2[[#This Row],[StockC (kgCeq/m²Sréf)]]*Tableau2[[#This Row],[Surface de référence -Sréf (m²)]]</f>
        <v>0</v>
      </c>
      <c r="Q444" s="49"/>
    </row>
    <row r="445" spans="1:17" x14ac:dyDescent="0.25">
      <c r="A445" s="39">
        <v>442</v>
      </c>
      <c r="B445" s="49"/>
      <c r="C445" s="49"/>
      <c r="D445" s="49"/>
      <c r="E445" s="49"/>
      <c r="F445" s="50"/>
      <c r="G445" s="49"/>
      <c r="H445" s="49"/>
      <c r="I445" s="49"/>
      <c r="J445" s="49"/>
      <c r="K445" s="49"/>
      <c r="L445" s="49"/>
      <c r="M445" s="49"/>
      <c r="N445" s="49"/>
      <c r="O445" s="49"/>
      <c r="P445" s="51">
        <f>Tableau2[[#This Row],[StockC (kgCeq/m²Sréf)]]*Tableau2[[#This Row],[Surface de référence -Sréf (m²)]]</f>
        <v>0</v>
      </c>
      <c r="Q445" s="49"/>
    </row>
    <row r="446" spans="1:17" x14ac:dyDescent="0.25">
      <c r="A446" s="39">
        <v>443</v>
      </c>
      <c r="B446" s="49"/>
      <c r="C446" s="49"/>
      <c r="D446" s="49"/>
      <c r="E446" s="49"/>
      <c r="F446" s="50"/>
      <c r="G446" s="49"/>
      <c r="H446" s="49"/>
      <c r="I446" s="49"/>
      <c r="J446" s="49"/>
      <c r="K446" s="49"/>
      <c r="L446" s="49"/>
      <c r="M446" s="49"/>
      <c r="N446" s="49"/>
      <c r="O446" s="49"/>
      <c r="P446" s="51">
        <f>Tableau2[[#This Row],[StockC (kgCeq/m²Sréf)]]*Tableau2[[#This Row],[Surface de référence -Sréf (m²)]]</f>
        <v>0</v>
      </c>
      <c r="Q446" s="49"/>
    </row>
    <row r="447" spans="1:17" x14ac:dyDescent="0.25">
      <c r="A447" s="39">
        <v>444</v>
      </c>
      <c r="B447" s="49"/>
      <c r="C447" s="49"/>
      <c r="D447" s="49"/>
      <c r="E447" s="49"/>
      <c r="F447" s="50"/>
      <c r="G447" s="49"/>
      <c r="H447" s="49"/>
      <c r="I447" s="49"/>
      <c r="J447" s="49"/>
      <c r="K447" s="49"/>
      <c r="L447" s="49"/>
      <c r="M447" s="49"/>
      <c r="N447" s="49"/>
      <c r="O447" s="49"/>
      <c r="P447" s="51">
        <f>Tableau2[[#This Row],[StockC (kgCeq/m²Sréf)]]*Tableau2[[#This Row],[Surface de référence -Sréf (m²)]]</f>
        <v>0</v>
      </c>
      <c r="Q447" s="49"/>
    </row>
    <row r="448" spans="1:17" x14ac:dyDescent="0.25">
      <c r="A448" s="39">
        <v>445</v>
      </c>
      <c r="B448" s="49"/>
      <c r="C448" s="49"/>
      <c r="D448" s="49"/>
      <c r="E448" s="49"/>
      <c r="F448" s="50"/>
      <c r="G448" s="49"/>
      <c r="H448" s="49"/>
      <c r="I448" s="49"/>
      <c r="J448" s="49"/>
      <c r="K448" s="49"/>
      <c r="L448" s="49"/>
      <c r="M448" s="49"/>
      <c r="N448" s="49"/>
      <c r="O448" s="49"/>
      <c r="P448" s="51">
        <f>Tableau2[[#This Row],[StockC (kgCeq/m²Sréf)]]*Tableau2[[#This Row],[Surface de référence -Sréf (m²)]]</f>
        <v>0</v>
      </c>
      <c r="Q448" s="49"/>
    </row>
    <row r="449" spans="1:17" x14ac:dyDescent="0.25">
      <c r="A449" s="39">
        <v>446</v>
      </c>
      <c r="B449" s="49"/>
      <c r="C449" s="49"/>
      <c r="D449" s="49"/>
      <c r="E449" s="49"/>
      <c r="F449" s="50"/>
      <c r="G449" s="49"/>
      <c r="H449" s="49"/>
      <c r="I449" s="49"/>
      <c r="J449" s="49"/>
      <c r="K449" s="49"/>
      <c r="L449" s="49"/>
      <c r="M449" s="49"/>
      <c r="N449" s="49"/>
      <c r="O449" s="49"/>
      <c r="P449" s="51">
        <f>Tableau2[[#This Row],[StockC (kgCeq/m²Sréf)]]*Tableau2[[#This Row],[Surface de référence -Sréf (m²)]]</f>
        <v>0</v>
      </c>
      <c r="Q449" s="49"/>
    </row>
    <row r="450" spans="1:17" x14ac:dyDescent="0.25">
      <c r="A450" s="39">
        <v>447</v>
      </c>
      <c r="B450" s="49"/>
      <c r="C450" s="49"/>
      <c r="D450" s="49"/>
      <c r="E450" s="49"/>
      <c r="F450" s="50"/>
      <c r="G450" s="49"/>
      <c r="H450" s="49"/>
      <c r="I450" s="49"/>
      <c r="J450" s="49"/>
      <c r="K450" s="49"/>
      <c r="L450" s="49"/>
      <c r="M450" s="49"/>
      <c r="N450" s="49"/>
      <c r="O450" s="49"/>
      <c r="P450" s="51">
        <f>Tableau2[[#This Row],[StockC (kgCeq/m²Sréf)]]*Tableau2[[#This Row],[Surface de référence -Sréf (m²)]]</f>
        <v>0</v>
      </c>
      <c r="Q450" s="49"/>
    </row>
    <row r="451" spans="1:17" x14ac:dyDescent="0.25">
      <c r="A451" s="39">
        <v>448</v>
      </c>
      <c r="B451" s="49"/>
      <c r="C451" s="49"/>
      <c r="D451" s="49"/>
      <c r="E451" s="49"/>
      <c r="F451" s="50"/>
      <c r="G451" s="49"/>
      <c r="H451" s="49"/>
      <c r="I451" s="49"/>
      <c r="J451" s="49"/>
      <c r="K451" s="49"/>
      <c r="L451" s="49"/>
      <c r="M451" s="49"/>
      <c r="N451" s="49"/>
      <c r="O451" s="49"/>
      <c r="P451" s="51">
        <f>Tableau2[[#This Row],[StockC (kgCeq/m²Sréf)]]*Tableau2[[#This Row],[Surface de référence -Sréf (m²)]]</f>
        <v>0</v>
      </c>
      <c r="Q451" s="49"/>
    </row>
    <row r="452" spans="1:17" x14ac:dyDescent="0.25">
      <c r="A452" s="39">
        <v>449</v>
      </c>
      <c r="B452" s="49"/>
      <c r="C452" s="49"/>
      <c r="D452" s="49"/>
      <c r="E452" s="49"/>
      <c r="F452" s="50"/>
      <c r="G452" s="49"/>
      <c r="H452" s="49"/>
      <c r="I452" s="49"/>
      <c r="J452" s="49"/>
      <c r="K452" s="49"/>
      <c r="L452" s="49"/>
      <c r="M452" s="49"/>
      <c r="N452" s="49"/>
      <c r="O452" s="49"/>
      <c r="P452" s="51">
        <f>Tableau2[[#This Row],[StockC (kgCeq/m²Sréf)]]*Tableau2[[#This Row],[Surface de référence -Sréf (m²)]]</f>
        <v>0</v>
      </c>
      <c r="Q452" s="49"/>
    </row>
    <row r="453" spans="1:17" x14ac:dyDescent="0.25">
      <c r="A453" s="39">
        <v>450</v>
      </c>
      <c r="B453" s="49"/>
      <c r="C453" s="49"/>
      <c r="D453" s="49"/>
      <c r="E453" s="49"/>
      <c r="F453" s="50"/>
      <c r="G453" s="49"/>
      <c r="H453" s="49"/>
      <c r="I453" s="49"/>
      <c r="J453" s="49"/>
      <c r="K453" s="49"/>
      <c r="L453" s="49"/>
      <c r="M453" s="49"/>
      <c r="N453" s="49"/>
      <c r="O453" s="49"/>
      <c r="P453" s="51">
        <f>Tableau2[[#This Row],[StockC (kgCeq/m²Sréf)]]*Tableau2[[#This Row],[Surface de référence -Sréf (m²)]]</f>
        <v>0</v>
      </c>
      <c r="Q453" s="49"/>
    </row>
    <row r="454" spans="1:17" x14ac:dyDescent="0.25">
      <c r="A454" s="39">
        <v>451</v>
      </c>
      <c r="B454" s="49"/>
      <c r="C454" s="49"/>
      <c r="D454" s="49"/>
      <c r="E454" s="49"/>
      <c r="F454" s="50"/>
      <c r="G454" s="49"/>
      <c r="H454" s="49"/>
      <c r="I454" s="49"/>
      <c r="J454" s="49"/>
      <c r="K454" s="49"/>
      <c r="L454" s="49"/>
      <c r="M454" s="49"/>
      <c r="N454" s="49"/>
      <c r="O454" s="49"/>
      <c r="P454" s="51">
        <f>Tableau2[[#This Row],[StockC (kgCeq/m²Sréf)]]*Tableau2[[#This Row],[Surface de référence -Sréf (m²)]]</f>
        <v>0</v>
      </c>
      <c r="Q454" s="49"/>
    </row>
    <row r="455" spans="1:17" x14ac:dyDescent="0.25">
      <c r="A455" s="39">
        <v>452</v>
      </c>
      <c r="B455" s="49"/>
      <c r="C455" s="49"/>
      <c r="D455" s="49"/>
      <c r="E455" s="49"/>
      <c r="F455" s="50"/>
      <c r="G455" s="49"/>
      <c r="H455" s="49"/>
      <c r="I455" s="49"/>
      <c r="J455" s="49"/>
      <c r="K455" s="49"/>
      <c r="L455" s="49"/>
      <c r="M455" s="49"/>
      <c r="N455" s="49"/>
      <c r="O455" s="49"/>
      <c r="P455" s="51">
        <f>Tableau2[[#This Row],[StockC (kgCeq/m²Sréf)]]*Tableau2[[#This Row],[Surface de référence -Sréf (m²)]]</f>
        <v>0</v>
      </c>
      <c r="Q455" s="49"/>
    </row>
    <row r="456" spans="1:17" x14ac:dyDescent="0.25">
      <c r="A456" s="39">
        <v>453</v>
      </c>
      <c r="B456" s="49"/>
      <c r="C456" s="49"/>
      <c r="D456" s="49"/>
      <c r="E456" s="49"/>
      <c r="F456" s="50"/>
      <c r="G456" s="49"/>
      <c r="H456" s="49"/>
      <c r="I456" s="49"/>
      <c r="J456" s="49"/>
      <c r="K456" s="49"/>
      <c r="L456" s="49"/>
      <c r="M456" s="49"/>
      <c r="N456" s="49"/>
      <c r="O456" s="49"/>
      <c r="P456" s="51">
        <f>Tableau2[[#This Row],[StockC (kgCeq/m²Sréf)]]*Tableau2[[#This Row],[Surface de référence -Sréf (m²)]]</f>
        <v>0</v>
      </c>
      <c r="Q456" s="49"/>
    </row>
    <row r="457" spans="1:17" x14ac:dyDescent="0.25">
      <c r="A457" s="39">
        <v>454</v>
      </c>
      <c r="B457" s="49"/>
      <c r="C457" s="49"/>
      <c r="D457" s="49"/>
      <c r="E457" s="49"/>
      <c r="F457" s="50"/>
      <c r="G457" s="49"/>
      <c r="H457" s="49"/>
      <c r="I457" s="49"/>
      <c r="J457" s="49"/>
      <c r="K457" s="49"/>
      <c r="L457" s="49"/>
      <c r="M457" s="49"/>
      <c r="N457" s="49"/>
      <c r="O457" s="49"/>
      <c r="P457" s="51">
        <f>Tableau2[[#This Row],[StockC (kgCeq/m²Sréf)]]*Tableau2[[#This Row],[Surface de référence -Sréf (m²)]]</f>
        <v>0</v>
      </c>
      <c r="Q457" s="49"/>
    </row>
    <row r="458" spans="1:17" x14ac:dyDescent="0.25">
      <c r="A458" s="39">
        <v>455</v>
      </c>
      <c r="B458" s="49"/>
      <c r="C458" s="49"/>
      <c r="D458" s="49"/>
      <c r="E458" s="49"/>
      <c r="F458" s="50"/>
      <c r="G458" s="49"/>
      <c r="H458" s="49"/>
      <c r="I458" s="49"/>
      <c r="J458" s="49"/>
      <c r="K458" s="49"/>
      <c r="L458" s="49"/>
      <c r="M458" s="49"/>
      <c r="N458" s="49"/>
      <c r="O458" s="49"/>
      <c r="P458" s="51">
        <f>Tableau2[[#This Row],[StockC (kgCeq/m²Sréf)]]*Tableau2[[#This Row],[Surface de référence -Sréf (m²)]]</f>
        <v>0</v>
      </c>
      <c r="Q458" s="49"/>
    </row>
    <row r="459" spans="1:17" x14ac:dyDescent="0.25">
      <c r="A459" s="39">
        <v>456</v>
      </c>
      <c r="B459" s="49"/>
      <c r="C459" s="49"/>
      <c r="D459" s="49"/>
      <c r="E459" s="49"/>
      <c r="F459" s="50"/>
      <c r="G459" s="49"/>
      <c r="H459" s="49"/>
      <c r="I459" s="49"/>
      <c r="J459" s="49"/>
      <c r="K459" s="49"/>
      <c r="L459" s="49"/>
      <c r="M459" s="49"/>
      <c r="N459" s="49"/>
      <c r="O459" s="49"/>
      <c r="P459" s="51">
        <f>Tableau2[[#This Row],[StockC (kgCeq/m²Sréf)]]*Tableau2[[#This Row],[Surface de référence -Sréf (m²)]]</f>
        <v>0</v>
      </c>
      <c r="Q459" s="49"/>
    </row>
    <row r="460" spans="1:17" x14ac:dyDescent="0.25">
      <c r="A460" s="39">
        <v>457</v>
      </c>
      <c r="B460" s="49"/>
      <c r="C460" s="49"/>
      <c r="D460" s="49"/>
      <c r="E460" s="49"/>
      <c r="F460" s="50"/>
      <c r="G460" s="49"/>
      <c r="H460" s="49"/>
      <c r="I460" s="49"/>
      <c r="J460" s="49"/>
      <c r="K460" s="49"/>
      <c r="L460" s="49"/>
      <c r="M460" s="49"/>
      <c r="N460" s="49"/>
      <c r="O460" s="49"/>
      <c r="P460" s="51">
        <f>Tableau2[[#This Row],[StockC (kgCeq/m²Sréf)]]*Tableau2[[#This Row],[Surface de référence -Sréf (m²)]]</f>
        <v>0</v>
      </c>
      <c r="Q460" s="49"/>
    </row>
    <row r="461" spans="1:17" x14ac:dyDescent="0.25">
      <c r="A461" s="39">
        <v>458</v>
      </c>
      <c r="B461" s="49"/>
      <c r="C461" s="49"/>
      <c r="D461" s="49"/>
      <c r="E461" s="49"/>
      <c r="F461" s="50"/>
      <c r="G461" s="49"/>
      <c r="H461" s="49"/>
      <c r="I461" s="49"/>
      <c r="J461" s="49"/>
      <c r="K461" s="49"/>
      <c r="L461" s="49"/>
      <c r="M461" s="49"/>
      <c r="N461" s="49"/>
      <c r="O461" s="49"/>
      <c r="P461" s="51">
        <f>Tableau2[[#This Row],[StockC (kgCeq/m²Sréf)]]*Tableau2[[#This Row],[Surface de référence -Sréf (m²)]]</f>
        <v>0</v>
      </c>
      <c r="Q461" s="49"/>
    </row>
    <row r="462" spans="1:17" x14ac:dyDescent="0.25">
      <c r="A462" s="39">
        <v>459</v>
      </c>
      <c r="B462" s="49"/>
      <c r="C462" s="49"/>
      <c r="D462" s="49"/>
      <c r="E462" s="49"/>
      <c r="F462" s="50"/>
      <c r="G462" s="49"/>
      <c r="H462" s="49"/>
      <c r="I462" s="49"/>
      <c r="J462" s="49"/>
      <c r="K462" s="49"/>
      <c r="L462" s="49"/>
      <c r="M462" s="49"/>
      <c r="N462" s="49"/>
      <c r="O462" s="49"/>
      <c r="P462" s="51">
        <f>Tableau2[[#This Row],[StockC (kgCeq/m²Sréf)]]*Tableau2[[#This Row],[Surface de référence -Sréf (m²)]]</f>
        <v>0</v>
      </c>
      <c r="Q462" s="49"/>
    </row>
    <row r="463" spans="1:17" x14ac:dyDescent="0.25">
      <c r="A463" s="39">
        <v>460</v>
      </c>
      <c r="B463" s="49"/>
      <c r="C463" s="49"/>
      <c r="D463" s="49"/>
      <c r="E463" s="49"/>
      <c r="F463" s="50"/>
      <c r="G463" s="49"/>
      <c r="H463" s="49"/>
      <c r="I463" s="49"/>
      <c r="J463" s="49"/>
      <c r="K463" s="49"/>
      <c r="L463" s="49"/>
      <c r="M463" s="49"/>
      <c r="N463" s="49"/>
      <c r="O463" s="49"/>
      <c r="P463" s="51">
        <f>Tableau2[[#This Row],[StockC (kgCeq/m²Sréf)]]*Tableau2[[#This Row],[Surface de référence -Sréf (m²)]]</f>
        <v>0</v>
      </c>
      <c r="Q463" s="49"/>
    </row>
    <row r="464" spans="1:17" x14ac:dyDescent="0.25">
      <c r="A464" s="39">
        <v>461</v>
      </c>
      <c r="B464" s="49"/>
      <c r="C464" s="49"/>
      <c r="D464" s="49"/>
      <c r="E464" s="49"/>
      <c r="F464" s="50"/>
      <c r="G464" s="49"/>
      <c r="H464" s="49"/>
      <c r="I464" s="49"/>
      <c r="J464" s="49"/>
      <c r="K464" s="49"/>
      <c r="L464" s="49"/>
      <c r="M464" s="49"/>
      <c r="N464" s="49"/>
      <c r="O464" s="49"/>
      <c r="P464" s="51">
        <f>Tableau2[[#This Row],[StockC (kgCeq/m²Sréf)]]*Tableau2[[#This Row],[Surface de référence -Sréf (m²)]]</f>
        <v>0</v>
      </c>
      <c r="Q464" s="49"/>
    </row>
    <row r="465" spans="1:17" x14ac:dyDescent="0.25">
      <c r="A465" s="39">
        <v>462</v>
      </c>
      <c r="B465" s="49"/>
      <c r="C465" s="49"/>
      <c r="D465" s="49"/>
      <c r="E465" s="49"/>
      <c r="F465" s="50"/>
      <c r="G465" s="49"/>
      <c r="H465" s="49"/>
      <c r="I465" s="49"/>
      <c r="J465" s="49"/>
      <c r="K465" s="49"/>
      <c r="L465" s="49"/>
      <c r="M465" s="49"/>
      <c r="N465" s="49"/>
      <c r="O465" s="49"/>
      <c r="P465" s="51">
        <f>Tableau2[[#This Row],[StockC (kgCeq/m²Sréf)]]*Tableau2[[#This Row],[Surface de référence -Sréf (m²)]]</f>
        <v>0</v>
      </c>
      <c r="Q465" s="49"/>
    </row>
    <row r="466" spans="1:17" x14ac:dyDescent="0.25">
      <c r="A466" s="39">
        <v>463</v>
      </c>
      <c r="B466" s="49"/>
      <c r="C466" s="49"/>
      <c r="D466" s="49"/>
      <c r="E466" s="49"/>
      <c r="F466" s="50"/>
      <c r="G466" s="49"/>
      <c r="H466" s="49"/>
      <c r="I466" s="49"/>
      <c r="J466" s="49"/>
      <c r="K466" s="49"/>
      <c r="L466" s="49"/>
      <c r="M466" s="49"/>
      <c r="N466" s="49"/>
      <c r="O466" s="49"/>
      <c r="P466" s="51">
        <f>Tableau2[[#This Row],[StockC (kgCeq/m²Sréf)]]*Tableau2[[#This Row],[Surface de référence -Sréf (m²)]]</f>
        <v>0</v>
      </c>
      <c r="Q466" s="49"/>
    </row>
    <row r="467" spans="1:17" x14ac:dyDescent="0.25">
      <c r="A467" s="39">
        <v>464</v>
      </c>
      <c r="B467" s="49"/>
      <c r="C467" s="49"/>
      <c r="D467" s="49"/>
      <c r="E467" s="49"/>
      <c r="F467" s="50"/>
      <c r="G467" s="49"/>
      <c r="H467" s="49"/>
      <c r="I467" s="49"/>
      <c r="J467" s="49"/>
      <c r="K467" s="49"/>
      <c r="L467" s="49"/>
      <c r="M467" s="49"/>
      <c r="N467" s="49"/>
      <c r="O467" s="49"/>
      <c r="P467" s="51">
        <f>Tableau2[[#This Row],[StockC (kgCeq/m²Sréf)]]*Tableau2[[#This Row],[Surface de référence -Sréf (m²)]]</f>
        <v>0</v>
      </c>
      <c r="Q467" s="49"/>
    </row>
    <row r="468" spans="1:17" x14ac:dyDescent="0.25">
      <c r="A468" s="39">
        <v>465</v>
      </c>
      <c r="B468" s="49"/>
      <c r="C468" s="49"/>
      <c r="D468" s="49"/>
      <c r="E468" s="49"/>
      <c r="F468" s="50"/>
      <c r="G468" s="49"/>
      <c r="H468" s="49"/>
      <c r="I468" s="49"/>
      <c r="J468" s="49"/>
      <c r="K468" s="49"/>
      <c r="L468" s="49"/>
      <c r="M468" s="49"/>
      <c r="N468" s="49"/>
      <c r="O468" s="49"/>
      <c r="P468" s="51">
        <f>Tableau2[[#This Row],[StockC (kgCeq/m²Sréf)]]*Tableau2[[#This Row],[Surface de référence -Sréf (m²)]]</f>
        <v>0</v>
      </c>
      <c r="Q468" s="49"/>
    </row>
    <row r="469" spans="1:17" x14ac:dyDescent="0.25">
      <c r="A469" s="39">
        <v>466</v>
      </c>
      <c r="B469" s="49"/>
      <c r="C469" s="49"/>
      <c r="D469" s="49"/>
      <c r="E469" s="49"/>
      <c r="F469" s="50"/>
      <c r="G469" s="49"/>
      <c r="H469" s="49"/>
      <c r="I469" s="49"/>
      <c r="J469" s="49"/>
      <c r="K469" s="49"/>
      <c r="L469" s="49"/>
      <c r="M469" s="49"/>
      <c r="N469" s="49"/>
      <c r="O469" s="49"/>
      <c r="P469" s="51">
        <f>Tableau2[[#This Row],[StockC (kgCeq/m²Sréf)]]*Tableau2[[#This Row],[Surface de référence -Sréf (m²)]]</f>
        <v>0</v>
      </c>
      <c r="Q469" s="49"/>
    </row>
    <row r="470" spans="1:17" x14ac:dyDescent="0.25">
      <c r="A470" s="39">
        <v>467</v>
      </c>
      <c r="B470" s="49"/>
      <c r="C470" s="49"/>
      <c r="D470" s="49"/>
      <c r="E470" s="49"/>
      <c r="F470" s="50"/>
      <c r="G470" s="49"/>
      <c r="H470" s="49"/>
      <c r="I470" s="49"/>
      <c r="J470" s="49"/>
      <c r="K470" s="49"/>
      <c r="L470" s="49"/>
      <c r="M470" s="49"/>
      <c r="N470" s="49"/>
      <c r="O470" s="49"/>
      <c r="P470" s="51">
        <f>Tableau2[[#This Row],[StockC (kgCeq/m²Sréf)]]*Tableau2[[#This Row],[Surface de référence -Sréf (m²)]]</f>
        <v>0</v>
      </c>
      <c r="Q470" s="49"/>
    </row>
    <row r="471" spans="1:17" x14ac:dyDescent="0.25">
      <c r="A471" s="39">
        <v>468</v>
      </c>
      <c r="B471" s="49"/>
      <c r="C471" s="49"/>
      <c r="D471" s="49"/>
      <c r="E471" s="49"/>
      <c r="F471" s="50"/>
      <c r="G471" s="49"/>
      <c r="H471" s="49"/>
      <c r="I471" s="49"/>
      <c r="J471" s="49"/>
      <c r="K471" s="49"/>
      <c r="L471" s="49"/>
      <c r="M471" s="49"/>
      <c r="N471" s="49"/>
      <c r="O471" s="49"/>
      <c r="P471" s="51">
        <f>Tableau2[[#This Row],[StockC (kgCeq/m²Sréf)]]*Tableau2[[#This Row],[Surface de référence -Sréf (m²)]]</f>
        <v>0</v>
      </c>
      <c r="Q471" s="49"/>
    </row>
    <row r="472" spans="1:17" x14ac:dyDescent="0.25">
      <c r="A472" s="39">
        <v>469</v>
      </c>
      <c r="B472" s="49"/>
      <c r="C472" s="49"/>
      <c r="D472" s="49"/>
      <c r="E472" s="49"/>
      <c r="F472" s="50"/>
      <c r="G472" s="49"/>
      <c r="H472" s="49"/>
      <c r="I472" s="49"/>
      <c r="J472" s="49"/>
      <c r="K472" s="49"/>
      <c r="L472" s="49"/>
      <c r="M472" s="49"/>
      <c r="N472" s="49"/>
      <c r="O472" s="49"/>
      <c r="P472" s="51">
        <f>Tableau2[[#This Row],[StockC (kgCeq/m²Sréf)]]*Tableau2[[#This Row],[Surface de référence -Sréf (m²)]]</f>
        <v>0</v>
      </c>
      <c r="Q472" s="49"/>
    </row>
    <row r="473" spans="1:17" x14ac:dyDescent="0.25">
      <c r="A473" s="39">
        <v>470</v>
      </c>
      <c r="B473" s="49"/>
      <c r="C473" s="49"/>
      <c r="D473" s="49"/>
      <c r="E473" s="49"/>
      <c r="F473" s="50"/>
      <c r="G473" s="49"/>
      <c r="H473" s="49"/>
      <c r="I473" s="49"/>
      <c r="J473" s="49"/>
      <c r="K473" s="49"/>
      <c r="L473" s="49"/>
      <c r="M473" s="49"/>
      <c r="N473" s="49"/>
      <c r="O473" s="49"/>
      <c r="P473" s="51">
        <f>Tableau2[[#This Row],[StockC (kgCeq/m²Sréf)]]*Tableau2[[#This Row],[Surface de référence -Sréf (m²)]]</f>
        <v>0</v>
      </c>
      <c r="Q473" s="49"/>
    </row>
    <row r="474" spans="1:17" x14ac:dyDescent="0.25">
      <c r="A474" s="39">
        <v>471</v>
      </c>
      <c r="B474" s="49"/>
      <c r="C474" s="49"/>
      <c r="D474" s="49"/>
      <c r="E474" s="49"/>
      <c r="F474" s="50"/>
      <c r="G474" s="49"/>
      <c r="H474" s="49"/>
      <c r="I474" s="49"/>
      <c r="J474" s="49"/>
      <c r="K474" s="49"/>
      <c r="L474" s="49"/>
      <c r="M474" s="49"/>
      <c r="N474" s="49"/>
      <c r="O474" s="49"/>
      <c r="P474" s="51">
        <f>Tableau2[[#This Row],[StockC (kgCeq/m²Sréf)]]*Tableau2[[#This Row],[Surface de référence -Sréf (m²)]]</f>
        <v>0</v>
      </c>
      <c r="Q474" s="49"/>
    </row>
    <row r="475" spans="1:17" x14ac:dyDescent="0.25">
      <c r="A475" s="39">
        <v>472</v>
      </c>
      <c r="B475" s="49"/>
      <c r="C475" s="49"/>
      <c r="D475" s="49"/>
      <c r="E475" s="49"/>
      <c r="F475" s="50"/>
      <c r="G475" s="49"/>
      <c r="H475" s="49"/>
      <c r="I475" s="49"/>
      <c r="J475" s="49"/>
      <c r="K475" s="49"/>
      <c r="L475" s="49"/>
      <c r="M475" s="49"/>
      <c r="N475" s="49"/>
      <c r="O475" s="49"/>
      <c r="P475" s="51">
        <f>Tableau2[[#This Row],[StockC (kgCeq/m²Sréf)]]*Tableau2[[#This Row],[Surface de référence -Sréf (m²)]]</f>
        <v>0</v>
      </c>
      <c r="Q475" s="49"/>
    </row>
    <row r="476" spans="1:17" x14ac:dyDescent="0.25">
      <c r="A476" s="39">
        <v>473</v>
      </c>
      <c r="B476" s="49"/>
      <c r="C476" s="49"/>
      <c r="D476" s="49"/>
      <c r="E476" s="49"/>
      <c r="F476" s="50"/>
      <c r="G476" s="49"/>
      <c r="H476" s="49"/>
      <c r="I476" s="49"/>
      <c r="J476" s="49"/>
      <c r="K476" s="49"/>
      <c r="L476" s="49"/>
      <c r="M476" s="49"/>
      <c r="N476" s="49"/>
      <c r="O476" s="49"/>
      <c r="P476" s="51">
        <f>Tableau2[[#This Row],[StockC (kgCeq/m²Sréf)]]*Tableau2[[#This Row],[Surface de référence -Sréf (m²)]]</f>
        <v>0</v>
      </c>
      <c r="Q476" s="49"/>
    </row>
    <row r="477" spans="1:17" x14ac:dyDescent="0.25">
      <c r="A477" s="39">
        <v>474</v>
      </c>
      <c r="B477" s="49"/>
      <c r="C477" s="49"/>
      <c r="D477" s="49"/>
      <c r="E477" s="49"/>
      <c r="F477" s="50"/>
      <c r="G477" s="49"/>
      <c r="H477" s="49"/>
      <c r="I477" s="49"/>
      <c r="J477" s="49"/>
      <c r="K477" s="49"/>
      <c r="L477" s="49"/>
      <c r="M477" s="49"/>
      <c r="N477" s="49"/>
      <c r="O477" s="49"/>
      <c r="P477" s="51">
        <f>Tableau2[[#This Row],[StockC (kgCeq/m²Sréf)]]*Tableau2[[#This Row],[Surface de référence -Sréf (m²)]]</f>
        <v>0</v>
      </c>
      <c r="Q477" s="49"/>
    </row>
    <row r="478" spans="1:17" x14ac:dyDescent="0.25">
      <c r="A478" s="39">
        <v>475</v>
      </c>
      <c r="B478" s="49"/>
      <c r="C478" s="49"/>
      <c r="D478" s="49"/>
      <c r="E478" s="49"/>
      <c r="F478" s="50"/>
      <c r="G478" s="49"/>
      <c r="H478" s="49"/>
      <c r="I478" s="49"/>
      <c r="J478" s="49"/>
      <c r="K478" s="49"/>
      <c r="L478" s="49"/>
      <c r="M478" s="49"/>
      <c r="N478" s="49"/>
      <c r="O478" s="49"/>
      <c r="P478" s="51">
        <f>Tableau2[[#This Row],[StockC (kgCeq/m²Sréf)]]*Tableau2[[#This Row],[Surface de référence -Sréf (m²)]]</f>
        <v>0</v>
      </c>
      <c r="Q478" s="49"/>
    </row>
    <row r="479" spans="1:17" x14ac:dyDescent="0.25">
      <c r="A479" s="39">
        <v>476</v>
      </c>
      <c r="B479" s="49"/>
      <c r="C479" s="49"/>
      <c r="D479" s="49"/>
      <c r="E479" s="49"/>
      <c r="F479" s="50"/>
      <c r="G479" s="49"/>
      <c r="H479" s="49"/>
      <c r="I479" s="49"/>
      <c r="J479" s="49"/>
      <c r="K479" s="49"/>
      <c r="L479" s="49"/>
      <c r="M479" s="49"/>
      <c r="N479" s="49"/>
      <c r="O479" s="49"/>
      <c r="P479" s="51">
        <f>Tableau2[[#This Row],[StockC (kgCeq/m²Sréf)]]*Tableau2[[#This Row],[Surface de référence -Sréf (m²)]]</f>
        <v>0</v>
      </c>
      <c r="Q479" s="49"/>
    </row>
    <row r="480" spans="1:17" x14ac:dyDescent="0.25">
      <c r="A480" s="39">
        <v>477</v>
      </c>
      <c r="B480" s="49"/>
      <c r="C480" s="49"/>
      <c r="D480" s="49"/>
      <c r="E480" s="49"/>
      <c r="F480" s="50"/>
      <c r="G480" s="49"/>
      <c r="H480" s="49"/>
      <c r="I480" s="49"/>
      <c r="J480" s="49"/>
      <c r="K480" s="49"/>
      <c r="L480" s="49"/>
      <c r="M480" s="49"/>
      <c r="N480" s="49"/>
      <c r="O480" s="49"/>
      <c r="P480" s="51">
        <f>Tableau2[[#This Row],[StockC (kgCeq/m²Sréf)]]*Tableau2[[#This Row],[Surface de référence -Sréf (m²)]]</f>
        <v>0</v>
      </c>
      <c r="Q480" s="49"/>
    </row>
    <row r="481" spans="1:17" x14ac:dyDescent="0.25">
      <c r="A481" s="39">
        <v>478</v>
      </c>
      <c r="B481" s="49"/>
      <c r="C481" s="49"/>
      <c r="D481" s="49"/>
      <c r="E481" s="49"/>
      <c r="F481" s="50"/>
      <c r="G481" s="49"/>
      <c r="H481" s="49"/>
      <c r="I481" s="49"/>
      <c r="J481" s="49"/>
      <c r="K481" s="49"/>
      <c r="L481" s="49"/>
      <c r="M481" s="49"/>
      <c r="N481" s="49"/>
      <c r="O481" s="49"/>
      <c r="P481" s="51">
        <f>Tableau2[[#This Row],[StockC (kgCeq/m²Sréf)]]*Tableau2[[#This Row],[Surface de référence -Sréf (m²)]]</f>
        <v>0</v>
      </c>
      <c r="Q481" s="49"/>
    </row>
    <row r="482" spans="1:17" x14ac:dyDescent="0.25">
      <c r="A482" s="39">
        <v>479</v>
      </c>
      <c r="B482" s="49"/>
      <c r="C482" s="49"/>
      <c r="D482" s="49"/>
      <c r="E482" s="49"/>
      <c r="F482" s="50"/>
      <c r="G482" s="49"/>
      <c r="H482" s="49"/>
      <c r="I482" s="49"/>
      <c r="J482" s="49"/>
      <c r="K482" s="49"/>
      <c r="L482" s="49"/>
      <c r="M482" s="49"/>
      <c r="N482" s="49"/>
      <c r="O482" s="49"/>
      <c r="P482" s="51">
        <f>Tableau2[[#This Row],[StockC (kgCeq/m²Sréf)]]*Tableau2[[#This Row],[Surface de référence -Sréf (m²)]]</f>
        <v>0</v>
      </c>
      <c r="Q482" s="49"/>
    </row>
    <row r="483" spans="1:17" x14ac:dyDescent="0.25">
      <c r="A483" s="39">
        <v>480</v>
      </c>
      <c r="B483" s="49"/>
      <c r="C483" s="49"/>
      <c r="D483" s="49"/>
      <c r="E483" s="49"/>
      <c r="F483" s="50"/>
      <c r="G483" s="49"/>
      <c r="H483" s="49"/>
      <c r="I483" s="49"/>
      <c r="J483" s="49"/>
      <c r="K483" s="49"/>
      <c r="L483" s="49"/>
      <c r="M483" s="49"/>
      <c r="N483" s="49"/>
      <c r="O483" s="49"/>
      <c r="P483" s="51">
        <f>Tableau2[[#This Row],[StockC (kgCeq/m²Sréf)]]*Tableau2[[#This Row],[Surface de référence -Sréf (m²)]]</f>
        <v>0</v>
      </c>
      <c r="Q483" s="49"/>
    </row>
    <row r="484" spans="1:17" x14ac:dyDescent="0.25">
      <c r="A484" s="39">
        <v>481</v>
      </c>
      <c r="B484" s="49"/>
      <c r="C484" s="49"/>
      <c r="D484" s="49"/>
      <c r="E484" s="49"/>
      <c r="F484" s="50"/>
      <c r="G484" s="49"/>
      <c r="H484" s="49"/>
      <c r="I484" s="49"/>
      <c r="J484" s="49"/>
      <c r="K484" s="49"/>
      <c r="L484" s="49"/>
      <c r="M484" s="49"/>
      <c r="N484" s="49"/>
      <c r="O484" s="49"/>
      <c r="P484" s="51">
        <f>Tableau2[[#This Row],[StockC (kgCeq/m²Sréf)]]*Tableau2[[#This Row],[Surface de référence -Sréf (m²)]]</f>
        <v>0</v>
      </c>
      <c r="Q484" s="49"/>
    </row>
    <row r="485" spans="1:17" x14ac:dyDescent="0.25">
      <c r="A485" s="39">
        <v>482</v>
      </c>
      <c r="B485" s="49"/>
      <c r="C485" s="49"/>
      <c r="D485" s="49"/>
      <c r="E485" s="49"/>
      <c r="F485" s="50"/>
      <c r="G485" s="49"/>
      <c r="H485" s="49"/>
      <c r="I485" s="49"/>
      <c r="J485" s="49"/>
      <c r="K485" s="49"/>
      <c r="L485" s="49"/>
      <c r="M485" s="49"/>
      <c r="N485" s="49"/>
      <c r="O485" s="49"/>
      <c r="P485" s="51">
        <f>Tableau2[[#This Row],[StockC (kgCeq/m²Sréf)]]*Tableau2[[#This Row],[Surface de référence -Sréf (m²)]]</f>
        <v>0</v>
      </c>
      <c r="Q485" s="49"/>
    </row>
    <row r="486" spans="1:17" x14ac:dyDescent="0.25">
      <c r="A486" s="39">
        <v>483</v>
      </c>
      <c r="B486" s="49"/>
      <c r="C486" s="49"/>
      <c r="D486" s="49"/>
      <c r="E486" s="49"/>
      <c r="F486" s="50"/>
      <c r="G486" s="49"/>
      <c r="H486" s="49"/>
      <c r="I486" s="49"/>
      <c r="J486" s="49"/>
      <c r="K486" s="49"/>
      <c r="L486" s="49"/>
      <c r="M486" s="49"/>
      <c r="N486" s="49"/>
      <c r="O486" s="49"/>
      <c r="P486" s="51">
        <f>Tableau2[[#This Row],[StockC (kgCeq/m²Sréf)]]*Tableau2[[#This Row],[Surface de référence -Sréf (m²)]]</f>
        <v>0</v>
      </c>
      <c r="Q486" s="49"/>
    </row>
    <row r="487" spans="1:17" x14ac:dyDescent="0.25">
      <c r="A487" s="39">
        <v>484</v>
      </c>
      <c r="B487" s="49"/>
      <c r="C487" s="49"/>
      <c r="D487" s="49"/>
      <c r="E487" s="49"/>
      <c r="F487" s="50"/>
      <c r="G487" s="49"/>
      <c r="H487" s="49"/>
      <c r="I487" s="49"/>
      <c r="J487" s="49"/>
      <c r="K487" s="49"/>
      <c r="L487" s="49"/>
      <c r="M487" s="49"/>
      <c r="N487" s="49"/>
      <c r="O487" s="49"/>
      <c r="P487" s="51">
        <f>Tableau2[[#This Row],[StockC (kgCeq/m²Sréf)]]*Tableau2[[#This Row],[Surface de référence -Sréf (m²)]]</f>
        <v>0</v>
      </c>
      <c r="Q487" s="49"/>
    </row>
    <row r="488" spans="1:17" x14ac:dyDescent="0.25">
      <c r="A488" s="39">
        <v>485</v>
      </c>
      <c r="B488" s="49"/>
      <c r="C488" s="49"/>
      <c r="D488" s="49"/>
      <c r="E488" s="49"/>
      <c r="F488" s="50"/>
      <c r="G488" s="49"/>
      <c r="H488" s="49"/>
      <c r="I488" s="49"/>
      <c r="J488" s="49"/>
      <c r="K488" s="49"/>
      <c r="L488" s="49"/>
      <c r="M488" s="49"/>
      <c r="N488" s="49"/>
      <c r="O488" s="49"/>
      <c r="P488" s="51">
        <f>Tableau2[[#This Row],[StockC (kgCeq/m²Sréf)]]*Tableau2[[#This Row],[Surface de référence -Sréf (m²)]]</f>
        <v>0</v>
      </c>
      <c r="Q488" s="49"/>
    </row>
    <row r="489" spans="1:17" x14ac:dyDescent="0.25">
      <c r="A489" s="39">
        <v>486</v>
      </c>
      <c r="B489" s="49"/>
      <c r="C489" s="49"/>
      <c r="D489" s="49"/>
      <c r="E489" s="49"/>
      <c r="F489" s="50"/>
      <c r="G489" s="49"/>
      <c r="H489" s="49"/>
      <c r="I489" s="49"/>
      <c r="J489" s="49"/>
      <c r="K489" s="49"/>
      <c r="L489" s="49"/>
      <c r="M489" s="49"/>
      <c r="N489" s="49"/>
      <c r="O489" s="49"/>
      <c r="P489" s="51">
        <f>Tableau2[[#This Row],[StockC (kgCeq/m²Sréf)]]*Tableau2[[#This Row],[Surface de référence -Sréf (m²)]]</f>
        <v>0</v>
      </c>
      <c r="Q489" s="49"/>
    </row>
    <row r="490" spans="1:17" x14ac:dyDescent="0.25">
      <c r="A490" s="39">
        <v>487</v>
      </c>
      <c r="B490" s="49"/>
      <c r="C490" s="49"/>
      <c r="D490" s="49"/>
      <c r="E490" s="49"/>
      <c r="F490" s="50"/>
      <c r="G490" s="49"/>
      <c r="H490" s="49"/>
      <c r="I490" s="49"/>
      <c r="J490" s="49"/>
      <c r="K490" s="49"/>
      <c r="L490" s="49"/>
      <c r="M490" s="49"/>
      <c r="N490" s="49"/>
      <c r="O490" s="49"/>
      <c r="P490" s="51">
        <f>Tableau2[[#This Row],[StockC (kgCeq/m²Sréf)]]*Tableau2[[#This Row],[Surface de référence -Sréf (m²)]]</f>
        <v>0</v>
      </c>
      <c r="Q490" s="49"/>
    </row>
    <row r="491" spans="1:17" x14ac:dyDescent="0.25">
      <c r="A491" s="39">
        <v>488</v>
      </c>
      <c r="B491" s="49"/>
      <c r="C491" s="49"/>
      <c r="D491" s="49"/>
      <c r="E491" s="49"/>
      <c r="F491" s="50"/>
      <c r="G491" s="49"/>
      <c r="H491" s="49"/>
      <c r="I491" s="49"/>
      <c r="J491" s="49"/>
      <c r="K491" s="49"/>
      <c r="L491" s="49"/>
      <c r="M491" s="49"/>
      <c r="N491" s="49"/>
      <c r="O491" s="49"/>
      <c r="P491" s="51">
        <f>Tableau2[[#This Row],[StockC (kgCeq/m²Sréf)]]*Tableau2[[#This Row],[Surface de référence -Sréf (m²)]]</f>
        <v>0</v>
      </c>
      <c r="Q491" s="49"/>
    </row>
    <row r="492" spans="1:17" x14ac:dyDescent="0.25">
      <c r="A492" s="39">
        <v>489</v>
      </c>
      <c r="B492" s="49"/>
      <c r="C492" s="49"/>
      <c r="D492" s="49"/>
      <c r="E492" s="49"/>
      <c r="F492" s="50"/>
      <c r="G492" s="49"/>
      <c r="H492" s="49"/>
      <c r="I492" s="49"/>
      <c r="J492" s="49"/>
      <c r="K492" s="49"/>
      <c r="L492" s="49"/>
      <c r="M492" s="49"/>
      <c r="N492" s="49"/>
      <c r="O492" s="49"/>
      <c r="P492" s="51">
        <f>Tableau2[[#This Row],[StockC (kgCeq/m²Sréf)]]*Tableau2[[#This Row],[Surface de référence -Sréf (m²)]]</f>
        <v>0</v>
      </c>
      <c r="Q492" s="49"/>
    </row>
    <row r="493" spans="1:17" x14ac:dyDescent="0.25">
      <c r="A493" s="39">
        <v>490</v>
      </c>
      <c r="B493" s="49"/>
      <c r="C493" s="49"/>
      <c r="D493" s="49"/>
      <c r="E493" s="49"/>
      <c r="F493" s="50"/>
      <c r="G493" s="49"/>
      <c r="H493" s="49"/>
      <c r="I493" s="49"/>
      <c r="J493" s="49"/>
      <c r="K493" s="49"/>
      <c r="L493" s="49"/>
      <c r="M493" s="49"/>
      <c r="N493" s="49"/>
      <c r="O493" s="49"/>
      <c r="P493" s="51">
        <f>Tableau2[[#This Row],[StockC (kgCeq/m²Sréf)]]*Tableau2[[#This Row],[Surface de référence -Sréf (m²)]]</f>
        <v>0</v>
      </c>
      <c r="Q493" s="49"/>
    </row>
    <row r="494" spans="1:17" x14ac:dyDescent="0.25">
      <c r="A494" s="39">
        <v>491</v>
      </c>
      <c r="B494" s="49"/>
      <c r="C494" s="49"/>
      <c r="D494" s="49"/>
      <c r="E494" s="49"/>
      <c r="F494" s="50"/>
      <c r="G494" s="49"/>
      <c r="H494" s="49"/>
      <c r="I494" s="49"/>
      <c r="J494" s="49"/>
      <c r="K494" s="49"/>
      <c r="L494" s="49"/>
      <c r="M494" s="49"/>
      <c r="N494" s="49"/>
      <c r="O494" s="49"/>
      <c r="P494" s="51">
        <f>Tableau2[[#This Row],[StockC (kgCeq/m²Sréf)]]*Tableau2[[#This Row],[Surface de référence -Sréf (m²)]]</f>
        <v>0</v>
      </c>
      <c r="Q494" s="49"/>
    </row>
    <row r="495" spans="1:17" x14ac:dyDescent="0.25">
      <c r="A495" s="39">
        <v>492</v>
      </c>
      <c r="B495" s="49"/>
      <c r="C495" s="49"/>
      <c r="D495" s="49"/>
      <c r="E495" s="49"/>
      <c r="F495" s="50"/>
      <c r="G495" s="49"/>
      <c r="H495" s="49"/>
      <c r="I495" s="49"/>
      <c r="J495" s="49"/>
      <c r="K495" s="49"/>
      <c r="L495" s="49"/>
      <c r="M495" s="49"/>
      <c r="N495" s="49"/>
      <c r="O495" s="49"/>
      <c r="P495" s="51">
        <f>Tableau2[[#This Row],[StockC (kgCeq/m²Sréf)]]*Tableau2[[#This Row],[Surface de référence -Sréf (m²)]]</f>
        <v>0</v>
      </c>
      <c r="Q495" s="49"/>
    </row>
    <row r="496" spans="1:17" x14ac:dyDescent="0.25">
      <c r="A496" s="39">
        <v>493</v>
      </c>
      <c r="B496" s="49"/>
      <c r="C496" s="49"/>
      <c r="D496" s="49"/>
      <c r="E496" s="49"/>
      <c r="F496" s="50"/>
      <c r="G496" s="49"/>
      <c r="H496" s="49"/>
      <c r="I496" s="49"/>
      <c r="J496" s="49"/>
      <c r="K496" s="49"/>
      <c r="L496" s="49"/>
      <c r="M496" s="49"/>
      <c r="N496" s="49"/>
      <c r="O496" s="49"/>
      <c r="P496" s="51">
        <f>Tableau2[[#This Row],[StockC (kgCeq/m²Sréf)]]*Tableau2[[#This Row],[Surface de référence -Sréf (m²)]]</f>
        <v>0</v>
      </c>
      <c r="Q496" s="49"/>
    </row>
    <row r="497" spans="1:17" x14ac:dyDescent="0.25">
      <c r="A497" s="39">
        <v>494</v>
      </c>
      <c r="B497" s="49"/>
      <c r="C497" s="49"/>
      <c r="D497" s="49"/>
      <c r="E497" s="49"/>
      <c r="F497" s="50"/>
      <c r="G497" s="49"/>
      <c r="H497" s="49"/>
      <c r="I497" s="49"/>
      <c r="J497" s="49"/>
      <c r="K497" s="49"/>
      <c r="L497" s="49"/>
      <c r="M497" s="49"/>
      <c r="N497" s="49"/>
      <c r="O497" s="49"/>
      <c r="P497" s="51">
        <f>Tableau2[[#This Row],[StockC (kgCeq/m²Sréf)]]*Tableau2[[#This Row],[Surface de référence -Sréf (m²)]]</f>
        <v>0</v>
      </c>
      <c r="Q497" s="49"/>
    </row>
    <row r="498" spans="1:17" x14ac:dyDescent="0.25">
      <c r="A498" s="39">
        <v>495</v>
      </c>
      <c r="B498" s="49"/>
      <c r="C498" s="49"/>
      <c r="D498" s="49"/>
      <c r="E498" s="49"/>
      <c r="F498" s="50"/>
      <c r="G498" s="49"/>
      <c r="H498" s="49"/>
      <c r="I498" s="49"/>
      <c r="J498" s="49"/>
      <c r="K498" s="49"/>
      <c r="L498" s="49"/>
      <c r="M498" s="49"/>
      <c r="N498" s="49"/>
      <c r="O498" s="49"/>
      <c r="P498" s="51">
        <f>Tableau2[[#This Row],[StockC (kgCeq/m²Sréf)]]*Tableau2[[#This Row],[Surface de référence -Sréf (m²)]]</f>
        <v>0</v>
      </c>
      <c r="Q498" s="49"/>
    </row>
    <row r="499" spans="1:17" x14ac:dyDescent="0.25">
      <c r="A499" s="39">
        <v>496</v>
      </c>
      <c r="B499" s="49"/>
      <c r="C499" s="49"/>
      <c r="D499" s="49"/>
      <c r="E499" s="49"/>
      <c r="F499" s="50"/>
      <c r="G499" s="49"/>
      <c r="H499" s="49"/>
      <c r="I499" s="49"/>
      <c r="J499" s="49"/>
      <c r="K499" s="49"/>
      <c r="L499" s="49"/>
      <c r="M499" s="49"/>
      <c r="N499" s="49"/>
      <c r="O499" s="49"/>
      <c r="P499" s="51">
        <f>Tableau2[[#This Row],[StockC (kgCeq/m²Sréf)]]*Tableau2[[#This Row],[Surface de référence -Sréf (m²)]]</f>
        <v>0</v>
      </c>
      <c r="Q499" s="49"/>
    </row>
    <row r="500" spans="1:17" x14ac:dyDescent="0.25">
      <c r="A500" s="39">
        <v>497</v>
      </c>
      <c r="B500" s="49"/>
      <c r="C500" s="49"/>
      <c r="D500" s="49"/>
      <c r="E500" s="49"/>
      <c r="F500" s="50"/>
      <c r="G500" s="49"/>
      <c r="H500" s="49"/>
      <c r="I500" s="49"/>
      <c r="J500" s="49"/>
      <c r="K500" s="49"/>
      <c r="L500" s="49"/>
      <c r="M500" s="49"/>
      <c r="N500" s="49"/>
      <c r="O500" s="49"/>
      <c r="P500" s="51">
        <f>Tableau2[[#This Row],[StockC (kgCeq/m²Sréf)]]*Tableau2[[#This Row],[Surface de référence -Sréf (m²)]]</f>
        <v>0</v>
      </c>
      <c r="Q500" s="49"/>
    </row>
    <row r="501" spans="1:17" x14ac:dyDescent="0.25">
      <c r="A501" s="39">
        <v>498</v>
      </c>
      <c r="B501" s="49"/>
      <c r="C501" s="49"/>
      <c r="D501" s="49"/>
      <c r="E501" s="49"/>
      <c r="F501" s="50"/>
      <c r="G501" s="49"/>
      <c r="H501" s="49"/>
      <c r="I501" s="49"/>
      <c r="J501" s="49"/>
      <c r="K501" s="49"/>
      <c r="L501" s="49"/>
      <c r="M501" s="49"/>
      <c r="N501" s="49"/>
      <c r="O501" s="49"/>
      <c r="P501" s="51">
        <f>Tableau2[[#This Row],[StockC (kgCeq/m²Sréf)]]*Tableau2[[#This Row],[Surface de référence -Sréf (m²)]]</f>
        <v>0</v>
      </c>
      <c r="Q501" s="49"/>
    </row>
    <row r="502" spans="1:17" x14ac:dyDescent="0.25">
      <c r="A502" s="39">
        <v>499</v>
      </c>
      <c r="B502" s="49"/>
      <c r="C502" s="49"/>
      <c r="D502" s="49"/>
      <c r="E502" s="49"/>
      <c r="F502" s="50"/>
      <c r="G502" s="49"/>
      <c r="H502" s="49"/>
      <c r="I502" s="49"/>
      <c r="J502" s="49"/>
      <c r="K502" s="49"/>
      <c r="L502" s="49"/>
      <c r="M502" s="49"/>
      <c r="N502" s="49"/>
      <c r="O502" s="49"/>
      <c r="P502" s="51">
        <f>Tableau2[[#This Row],[StockC (kgCeq/m²Sréf)]]*Tableau2[[#This Row],[Surface de référence -Sréf (m²)]]</f>
        <v>0</v>
      </c>
      <c r="Q502" s="49"/>
    </row>
    <row r="503" spans="1:17" x14ac:dyDescent="0.25">
      <c r="A503" s="39">
        <v>500</v>
      </c>
      <c r="B503" s="49"/>
      <c r="C503" s="49"/>
      <c r="D503" s="49"/>
      <c r="E503" s="49"/>
      <c r="F503" s="50"/>
      <c r="G503" s="49"/>
      <c r="H503" s="49"/>
      <c r="I503" s="49"/>
      <c r="J503" s="49"/>
      <c r="K503" s="49"/>
      <c r="L503" s="49"/>
      <c r="M503" s="49"/>
      <c r="N503" s="49"/>
      <c r="O503" s="49"/>
      <c r="P503" s="51">
        <f>Tableau2[[#This Row],[StockC (kgCeq/m²Sréf)]]*Tableau2[[#This Row],[Surface de référence -Sréf (m²)]]</f>
        <v>0</v>
      </c>
      <c r="Q503" s="49"/>
    </row>
    <row r="504" spans="1:17" x14ac:dyDescent="0.25">
      <c r="A504" s="39">
        <v>501</v>
      </c>
      <c r="B504" s="49"/>
      <c r="C504" s="49"/>
      <c r="D504" s="49"/>
      <c r="E504" s="49"/>
      <c r="F504" s="50"/>
      <c r="G504" s="49"/>
      <c r="H504" s="49"/>
      <c r="I504" s="49"/>
      <c r="J504" s="49"/>
      <c r="K504" s="49"/>
      <c r="L504" s="49"/>
      <c r="M504" s="49"/>
      <c r="N504" s="49"/>
      <c r="O504" s="49"/>
      <c r="P504" s="51">
        <f>Tableau2[[#This Row],[StockC (kgCeq/m²Sréf)]]*Tableau2[[#This Row],[Surface de référence -Sréf (m²)]]</f>
        <v>0</v>
      </c>
      <c r="Q504" s="49"/>
    </row>
    <row r="505" spans="1:17" x14ac:dyDescent="0.25">
      <c r="A505" s="39">
        <v>502</v>
      </c>
      <c r="B505" s="49"/>
      <c r="C505" s="49"/>
      <c r="D505" s="49"/>
      <c r="E505" s="49"/>
      <c r="F505" s="50"/>
      <c r="G505" s="49"/>
      <c r="H505" s="49"/>
      <c r="I505" s="49"/>
      <c r="J505" s="49"/>
      <c r="K505" s="49"/>
      <c r="L505" s="49"/>
      <c r="M505" s="49"/>
      <c r="N505" s="49"/>
      <c r="O505" s="49"/>
      <c r="P505" s="51">
        <f>Tableau2[[#This Row],[StockC (kgCeq/m²Sréf)]]*Tableau2[[#This Row],[Surface de référence -Sréf (m²)]]</f>
        <v>0</v>
      </c>
      <c r="Q505" s="49"/>
    </row>
    <row r="506" spans="1:17" x14ac:dyDescent="0.25">
      <c r="A506" s="39">
        <v>503</v>
      </c>
      <c r="B506" s="49"/>
      <c r="C506" s="49"/>
      <c r="D506" s="49"/>
      <c r="E506" s="49"/>
      <c r="F506" s="50"/>
      <c r="G506" s="49"/>
      <c r="H506" s="49"/>
      <c r="I506" s="49"/>
      <c r="J506" s="49"/>
      <c r="K506" s="49"/>
      <c r="L506" s="49"/>
      <c r="M506" s="49"/>
      <c r="N506" s="49"/>
      <c r="O506" s="49"/>
      <c r="P506" s="51">
        <f>Tableau2[[#This Row],[StockC (kgCeq/m²Sréf)]]*Tableau2[[#This Row],[Surface de référence -Sréf (m²)]]</f>
        <v>0</v>
      </c>
      <c r="Q506" s="49"/>
    </row>
    <row r="507" spans="1:17" x14ac:dyDescent="0.25">
      <c r="A507" s="39">
        <v>504</v>
      </c>
      <c r="B507" s="49"/>
      <c r="C507" s="49"/>
      <c r="D507" s="49"/>
      <c r="E507" s="49"/>
      <c r="F507" s="50"/>
      <c r="G507" s="49"/>
      <c r="H507" s="49"/>
      <c r="I507" s="49"/>
      <c r="J507" s="49"/>
      <c r="K507" s="49"/>
      <c r="L507" s="49"/>
      <c r="M507" s="49"/>
      <c r="N507" s="49"/>
      <c r="O507" s="49"/>
      <c r="P507" s="51">
        <f>Tableau2[[#This Row],[StockC (kgCeq/m²Sréf)]]*Tableau2[[#This Row],[Surface de référence -Sréf (m²)]]</f>
        <v>0</v>
      </c>
      <c r="Q507" s="49"/>
    </row>
    <row r="508" spans="1:17" x14ac:dyDescent="0.25">
      <c r="A508" s="39">
        <v>505</v>
      </c>
      <c r="B508" s="49"/>
      <c r="C508" s="49"/>
      <c r="D508" s="49"/>
      <c r="E508" s="49"/>
      <c r="F508" s="50"/>
      <c r="G508" s="49"/>
      <c r="H508" s="49"/>
      <c r="I508" s="49"/>
      <c r="J508" s="49"/>
      <c r="K508" s="49"/>
      <c r="L508" s="49"/>
      <c r="M508" s="49"/>
      <c r="N508" s="49"/>
      <c r="O508" s="49"/>
      <c r="P508" s="51">
        <f>Tableau2[[#This Row],[StockC (kgCeq/m²Sréf)]]*Tableau2[[#This Row],[Surface de référence -Sréf (m²)]]</f>
        <v>0</v>
      </c>
      <c r="Q508" s="49"/>
    </row>
    <row r="509" spans="1:17" x14ac:dyDescent="0.25">
      <c r="A509" s="39">
        <v>506</v>
      </c>
      <c r="B509" s="49"/>
      <c r="C509" s="49"/>
      <c r="D509" s="49"/>
      <c r="E509" s="49"/>
      <c r="F509" s="50"/>
      <c r="G509" s="49"/>
      <c r="H509" s="49"/>
      <c r="I509" s="49"/>
      <c r="J509" s="49"/>
      <c r="K509" s="49"/>
      <c r="L509" s="49"/>
      <c r="M509" s="49"/>
      <c r="N509" s="49"/>
      <c r="O509" s="49"/>
      <c r="P509" s="51">
        <f>Tableau2[[#This Row],[StockC (kgCeq/m²Sréf)]]*Tableau2[[#This Row],[Surface de référence -Sréf (m²)]]</f>
        <v>0</v>
      </c>
      <c r="Q509" s="49"/>
    </row>
    <row r="510" spans="1:17" x14ac:dyDescent="0.25">
      <c r="A510" s="39">
        <v>507</v>
      </c>
      <c r="B510" s="49"/>
      <c r="C510" s="49"/>
      <c r="D510" s="49"/>
      <c r="E510" s="49"/>
      <c r="F510" s="50"/>
      <c r="G510" s="49"/>
      <c r="H510" s="49"/>
      <c r="I510" s="49"/>
      <c r="J510" s="49"/>
      <c r="K510" s="49"/>
      <c r="L510" s="49"/>
      <c r="M510" s="49"/>
      <c r="N510" s="49"/>
      <c r="O510" s="49"/>
      <c r="P510" s="51">
        <f>Tableau2[[#This Row],[StockC (kgCeq/m²Sréf)]]*Tableau2[[#This Row],[Surface de référence -Sréf (m²)]]</f>
        <v>0</v>
      </c>
      <c r="Q510" s="49"/>
    </row>
    <row r="511" spans="1:17" x14ac:dyDescent="0.25">
      <c r="A511" s="39">
        <v>508</v>
      </c>
      <c r="B511" s="49"/>
      <c r="C511" s="49"/>
      <c r="D511" s="49"/>
      <c r="E511" s="49"/>
      <c r="F511" s="50"/>
      <c r="G511" s="49"/>
      <c r="H511" s="49"/>
      <c r="I511" s="49"/>
      <c r="J511" s="49"/>
      <c r="K511" s="49"/>
      <c r="L511" s="49"/>
      <c r="M511" s="49"/>
      <c r="N511" s="49"/>
      <c r="O511" s="49"/>
      <c r="P511" s="51">
        <f>Tableau2[[#This Row],[StockC (kgCeq/m²Sréf)]]*Tableau2[[#This Row],[Surface de référence -Sréf (m²)]]</f>
        <v>0</v>
      </c>
      <c r="Q511" s="49"/>
    </row>
    <row r="512" spans="1:17" x14ac:dyDescent="0.25">
      <c r="A512" s="39">
        <v>509</v>
      </c>
      <c r="B512" s="49"/>
      <c r="C512" s="49"/>
      <c r="D512" s="49"/>
      <c r="E512" s="49"/>
      <c r="F512" s="50"/>
      <c r="G512" s="49"/>
      <c r="H512" s="49"/>
      <c r="I512" s="49"/>
      <c r="J512" s="49"/>
      <c r="K512" s="49"/>
      <c r="L512" s="49"/>
      <c r="M512" s="49"/>
      <c r="N512" s="49"/>
      <c r="O512" s="49"/>
      <c r="P512" s="51">
        <f>Tableau2[[#This Row],[StockC (kgCeq/m²Sréf)]]*Tableau2[[#This Row],[Surface de référence -Sréf (m²)]]</f>
        <v>0</v>
      </c>
      <c r="Q512" s="49"/>
    </row>
    <row r="513" spans="1:17" x14ac:dyDescent="0.25">
      <c r="A513" s="39">
        <v>510</v>
      </c>
      <c r="B513" s="49"/>
      <c r="C513" s="49"/>
      <c r="D513" s="49"/>
      <c r="E513" s="49"/>
      <c r="F513" s="50"/>
      <c r="G513" s="49"/>
      <c r="H513" s="49"/>
      <c r="I513" s="49"/>
      <c r="J513" s="49"/>
      <c r="K513" s="49"/>
      <c r="L513" s="49"/>
      <c r="M513" s="49"/>
      <c r="N513" s="49"/>
      <c r="O513" s="49"/>
      <c r="P513" s="51">
        <f>Tableau2[[#This Row],[StockC (kgCeq/m²Sréf)]]*Tableau2[[#This Row],[Surface de référence -Sréf (m²)]]</f>
        <v>0</v>
      </c>
      <c r="Q513" s="49"/>
    </row>
    <row r="514" spans="1:17" x14ac:dyDescent="0.25">
      <c r="A514" s="39">
        <v>511</v>
      </c>
      <c r="B514" s="49"/>
      <c r="C514" s="49"/>
      <c r="D514" s="49"/>
      <c r="E514" s="49"/>
      <c r="F514" s="50"/>
      <c r="G514" s="49"/>
      <c r="H514" s="49"/>
      <c r="I514" s="49"/>
      <c r="J514" s="49"/>
      <c r="K514" s="49"/>
      <c r="L514" s="49"/>
      <c r="M514" s="49"/>
      <c r="N514" s="49"/>
      <c r="O514" s="49"/>
      <c r="P514" s="51">
        <f>Tableau2[[#This Row],[StockC (kgCeq/m²Sréf)]]*Tableau2[[#This Row],[Surface de référence -Sréf (m²)]]</f>
        <v>0</v>
      </c>
      <c r="Q514" s="49"/>
    </row>
    <row r="515" spans="1:17" x14ac:dyDescent="0.25">
      <c r="A515" s="39">
        <v>512</v>
      </c>
      <c r="B515" s="49"/>
      <c r="C515" s="49"/>
      <c r="D515" s="49"/>
      <c r="E515" s="49"/>
      <c r="F515" s="50"/>
      <c r="G515" s="49"/>
      <c r="H515" s="49"/>
      <c r="I515" s="49"/>
      <c r="J515" s="49"/>
      <c r="K515" s="49"/>
      <c r="L515" s="49"/>
      <c r="M515" s="49"/>
      <c r="N515" s="49"/>
      <c r="O515" s="49"/>
      <c r="P515" s="51">
        <f>Tableau2[[#This Row],[StockC (kgCeq/m²Sréf)]]*Tableau2[[#This Row],[Surface de référence -Sréf (m²)]]</f>
        <v>0</v>
      </c>
      <c r="Q515" s="49"/>
    </row>
    <row r="516" spans="1:17" x14ac:dyDescent="0.25">
      <c r="A516" s="39">
        <v>513</v>
      </c>
      <c r="B516" s="49"/>
      <c r="C516" s="49"/>
      <c r="D516" s="49"/>
      <c r="E516" s="49"/>
      <c r="F516" s="50"/>
      <c r="G516" s="49"/>
      <c r="H516" s="49"/>
      <c r="I516" s="49"/>
      <c r="J516" s="49"/>
      <c r="K516" s="49"/>
      <c r="L516" s="49"/>
      <c r="M516" s="49"/>
      <c r="N516" s="49"/>
      <c r="O516" s="49"/>
      <c r="P516" s="51">
        <f>Tableau2[[#This Row],[StockC (kgCeq/m²Sréf)]]*Tableau2[[#This Row],[Surface de référence -Sréf (m²)]]</f>
        <v>0</v>
      </c>
      <c r="Q516" s="49"/>
    </row>
    <row r="517" spans="1:17" x14ac:dyDescent="0.25">
      <c r="A517" s="39">
        <v>514</v>
      </c>
      <c r="B517" s="49"/>
      <c r="C517" s="49"/>
      <c r="D517" s="49"/>
      <c r="E517" s="49"/>
      <c r="F517" s="50"/>
      <c r="G517" s="49"/>
      <c r="H517" s="49"/>
      <c r="I517" s="49"/>
      <c r="J517" s="49"/>
      <c r="K517" s="49"/>
      <c r="L517" s="49"/>
      <c r="M517" s="49"/>
      <c r="N517" s="49"/>
      <c r="O517" s="49"/>
      <c r="P517" s="51">
        <f>Tableau2[[#This Row],[StockC (kgCeq/m²Sréf)]]*Tableau2[[#This Row],[Surface de référence -Sréf (m²)]]</f>
        <v>0</v>
      </c>
      <c r="Q517" s="49"/>
    </row>
    <row r="518" spans="1:17" x14ac:dyDescent="0.25">
      <c r="A518" s="39">
        <v>515</v>
      </c>
      <c r="B518" s="49"/>
      <c r="C518" s="49"/>
      <c r="D518" s="49"/>
      <c r="E518" s="49"/>
      <c r="F518" s="50"/>
      <c r="G518" s="49"/>
      <c r="H518" s="49"/>
      <c r="I518" s="49"/>
      <c r="J518" s="49"/>
      <c r="K518" s="49"/>
      <c r="L518" s="49"/>
      <c r="M518" s="49"/>
      <c r="N518" s="49"/>
      <c r="O518" s="49"/>
      <c r="P518" s="51">
        <f>Tableau2[[#This Row],[StockC (kgCeq/m²Sréf)]]*Tableau2[[#This Row],[Surface de référence -Sréf (m²)]]</f>
        <v>0</v>
      </c>
      <c r="Q518" s="49"/>
    </row>
    <row r="519" spans="1:17" x14ac:dyDescent="0.25">
      <c r="A519" s="39">
        <v>516</v>
      </c>
      <c r="B519" s="49"/>
      <c r="C519" s="49"/>
      <c r="D519" s="49"/>
      <c r="E519" s="49"/>
      <c r="F519" s="50"/>
      <c r="G519" s="49"/>
      <c r="H519" s="49"/>
      <c r="I519" s="49"/>
      <c r="J519" s="49"/>
      <c r="K519" s="49"/>
      <c r="L519" s="49"/>
      <c r="M519" s="49"/>
      <c r="N519" s="49"/>
      <c r="O519" s="49"/>
      <c r="P519" s="51">
        <f>Tableau2[[#This Row],[StockC (kgCeq/m²Sréf)]]*Tableau2[[#This Row],[Surface de référence -Sréf (m²)]]</f>
        <v>0</v>
      </c>
      <c r="Q519" s="49"/>
    </row>
    <row r="520" spans="1:17" x14ac:dyDescent="0.25">
      <c r="A520" s="39">
        <v>517</v>
      </c>
      <c r="B520" s="49"/>
      <c r="C520" s="49"/>
      <c r="D520" s="49"/>
      <c r="E520" s="49"/>
      <c r="F520" s="50"/>
      <c r="G520" s="49"/>
      <c r="H520" s="49"/>
      <c r="I520" s="49"/>
      <c r="J520" s="49"/>
      <c r="K520" s="49"/>
      <c r="L520" s="49"/>
      <c r="M520" s="49"/>
      <c r="N520" s="49"/>
      <c r="O520" s="49"/>
      <c r="P520" s="51">
        <f>Tableau2[[#This Row],[StockC (kgCeq/m²Sréf)]]*Tableau2[[#This Row],[Surface de référence -Sréf (m²)]]</f>
        <v>0</v>
      </c>
      <c r="Q520" s="49"/>
    </row>
    <row r="521" spans="1:17" x14ac:dyDescent="0.25">
      <c r="A521" s="39">
        <v>518</v>
      </c>
      <c r="B521" s="49"/>
      <c r="C521" s="49"/>
      <c r="D521" s="49"/>
      <c r="E521" s="49"/>
      <c r="F521" s="50"/>
      <c r="G521" s="49"/>
      <c r="H521" s="49"/>
      <c r="I521" s="49"/>
      <c r="J521" s="49"/>
      <c r="K521" s="49"/>
      <c r="L521" s="49"/>
      <c r="M521" s="49"/>
      <c r="N521" s="49"/>
      <c r="O521" s="49"/>
      <c r="P521" s="51">
        <f>Tableau2[[#This Row],[StockC (kgCeq/m²Sréf)]]*Tableau2[[#This Row],[Surface de référence -Sréf (m²)]]</f>
        <v>0</v>
      </c>
      <c r="Q521" s="49"/>
    </row>
    <row r="522" spans="1:17" x14ac:dyDescent="0.25">
      <c r="A522" s="39">
        <v>519</v>
      </c>
      <c r="B522" s="49"/>
      <c r="C522" s="49"/>
      <c r="D522" s="49"/>
      <c r="E522" s="49"/>
      <c r="F522" s="50"/>
      <c r="G522" s="49"/>
      <c r="H522" s="49"/>
      <c r="I522" s="49"/>
      <c r="J522" s="49"/>
      <c r="K522" s="49"/>
      <c r="L522" s="49"/>
      <c r="M522" s="49"/>
      <c r="N522" s="49"/>
      <c r="O522" s="49"/>
      <c r="P522" s="51">
        <f>Tableau2[[#This Row],[StockC (kgCeq/m²Sréf)]]*Tableau2[[#This Row],[Surface de référence -Sréf (m²)]]</f>
        <v>0</v>
      </c>
      <c r="Q522" s="49"/>
    </row>
    <row r="523" spans="1:17" x14ac:dyDescent="0.25">
      <c r="A523" s="39">
        <v>520</v>
      </c>
      <c r="B523" s="49"/>
      <c r="C523" s="49"/>
      <c r="D523" s="49"/>
      <c r="E523" s="49"/>
      <c r="F523" s="50"/>
      <c r="G523" s="49"/>
      <c r="H523" s="49"/>
      <c r="I523" s="49"/>
      <c r="J523" s="49"/>
      <c r="K523" s="49"/>
      <c r="L523" s="49"/>
      <c r="M523" s="49"/>
      <c r="N523" s="49"/>
      <c r="O523" s="49"/>
      <c r="P523" s="51">
        <f>Tableau2[[#This Row],[StockC (kgCeq/m²Sréf)]]*Tableau2[[#This Row],[Surface de référence -Sréf (m²)]]</f>
        <v>0</v>
      </c>
      <c r="Q523" s="49"/>
    </row>
    <row r="524" spans="1:17" x14ac:dyDescent="0.25">
      <c r="A524" s="39">
        <v>521</v>
      </c>
      <c r="B524" s="49"/>
      <c r="C524" s="49"/>
      <c r="D524" s="49"/>
      <c r="E524" s="49"/>
      <c r="F524" s="50"/>
      <c r="G524" s="49"/>
      <c r="H524" s="49"/>
      <c r="I524" s="49"/>
      <c r="J524" s="49"/>
      <c r="K524" s="49"/>
      <c r="L524" s="49"/>
      <c r="M524" s="49"/>
      <c r="N524" s="49"/>
      <c r="O524" s="49"/>
      <c r="P524" s="51">
        <f>Tableau2[[#This Row],[StockC (kgCeq/m²Sréf)]]*Tableau2[[#This Row],[Surface de référence -Sréf (m²)]]</f>
        <v>0</v>
      </c>
      <c r="Q524" s="49"/>
    </row>
    <row r="525" spans="1:17" x14ac:dyDescent="0.25">
      <c r="A525" s="39">
        <v>522</v>
      </c>
      <c r="B525" s="49"/>
      <c r="C525" s="49"/>
      <c r="D525" s="49"/>
      <c r="E525" s="49"/>
      <c r="F525" s="50"/>
      <c r="G525" s="49"/>
      <c r="H525" s="49"/>
      <c r="I525" s="49"/>
      <c r="J525" s="49"/>
      <c r="K525" s="49"/>
      <c r="L525" s="49"/>
      <c r="M525" s="49"/>
      <c r="N525" s="49"/>
      <c r="O525" s="49"/>
      <c r="P525" s="51">
        <f>Tableau2[[#This Row],[StockC (kgCeq/m²Sréf)]]*Tableau2[[#This Row],[Surface de référence -Sréf (m²)]]</f>
        <v>0</v>
      </c>
      <c r="Q525" s="49"/>
    </row>
    <row r="526" spans="1:17" x14ac:dyDescent="0.25">
      <c r="A526" s="39">
        <v>523</v>
      </c>
      <c r="B526" s="49"/>
      <c r="C526" s="49"/>
      <c r="D526" s="49"/>
      <c r="E526" s="49"/>
      <c r="F526" s="50"/>
      <c r="G526" s="49"/>
      <c r="H526" s="49"/>
      <c r="I526" s="49"/>
      <c r="J526" s="49"/>
      <c r="K526" s="49"/>
      <c r="L526" s="49"/>
      <c r="M526" s="49"/>
      <c r="N526" s="49"/>
      <c r="O526" s="49"/>
      <c r="P526" s="51">
        <f>Tableau2[[#This Row],[StockC (kgCeq/m²Sréf)]]*Tableau2[[#This Row],[Surface de référence -Sréf (m²)]]</f>
        <v>0</v>
      </c>
      <c r="Q526" s="49"/>
    </row>
    <row r="527" spans="1:17" x14ac:dyDescent="0.25">
      <c r="A527" s="39">
        <v>524</v>
      </c>
      <c r="B527" s="49"/>
      <c r="C527" s="49"/>
      <c r="D527" s="49"/>
      <c r="E527" s="49"/>
      <c r="F527" s="50"/>
      <c r="G527" s="49"/>
      <c r="H527" s="49"/>
      <c r="I527" s="49"/>
      <c r="J527" s="49"/>
      <c r="K527" s="49"/>
      <c r="L527" s="49"/>
      <c r="M527" s="49"/>
      <c r="N527" s="49"/>
      <c r="O527" s="49"/>
      <c r="P527" s="51">
        <f>Tableau2[[#This Row],[StockC (kgCeq/m²Sréf)]]*Tableau2[[#This Row],[Surface de référence -Sréf (m²)]]</f>
        <v>0</v>
      </c>
      <c r="Q527" s="49"/>
    </row>
    <row r="528" spans="1:17" x14ac:dyDescent="0.25">
      <c r="A528" s="39">
        <v>525</v>
      </c>
      <c r="B528" s="49"/>
      <c r="C528" s="49"/>
      <c r="D528" s="49"/>
      <c r="E528" s="49"/>
      <c r="F528" s="50"/>
      <c r="G528" s="49"/>
      <c r="H528" s="49"/>
      <c r="I528" s="49"/>
      <c r="J528" s="49"/>
      <c r="K528" s="49"/>
      <c r="L528" s="49"/>
      <c r="M528" s="49"/>
      <c r="N528" s="49"/>
      <c r="O528" s="49"/>
      <c r="P528" s="51">
        <f>Tableau2[[#This Row],[StockC (kgCeq/m²Sréf)]]*Tableau2[[#This Row],[Surface de référence -Sréf (m²)]]</f>
        <v>0</v>
      </c>
      <c r="Q528" s="49"/>
    </row>
    <row r="529" spans="1:17" x14ac:dyDescent="0.25">
      <c r="A529" s="39">
        <v>526</v>
      </c>
      <c r="B529" s="49"/>
      <c r="C529" s="49"/>
      <c r="D529" s="49"/>
      <c r="E529" s="49"/>
      <c r="F529" s="50"/>
      <c r="G529" s="49"/>
      <c r="H529" s="49"/>
      <c r="I529" s="49"/>
      <c r="J529" s="49"/>
      <c r="K529" s="49"/>
      <c r="L529" s="49"/>
      <c r="M529" s="49"/>
      <c r="N529" s="49"/>
      <c r="O529" s="49"/>
      <c r="P529" s="51">
        <f>Tableau2[[#This Row],[StockC (kgCeq/m²Sréf)]]*Tableau2[[#This Row],[Surface de référence -Sréf (m²)]]</f>
        <v>0</v>
      </c>
      <c r="Q529" s="49"/>
    </row>
    <row r="530" spans="1:17" x14ac:dyDescent="0.25">
      <c r="A530" s="39">
        <v>527</v>
      </c>
      <c r="B530" s="49"/>
      <c r="C530" s="49"/>
      <c r="D530" s="49"/>
      <c r="E530" s="49"/>
      <c r="F530" s="50"/>
      <c r="G530" s="49"/>
      <c r="H530" s="49"/>
      <c r="I530" s="49"/>
      <c r="J530" s="49"/>
      <c r="K530" s="49"/>
      <c r="L530" s="49"/>
      <c r="M530" s="49"/>
      <c r="N530" s="49"/>
      <c r="O530" s="49"/>
      <c r="P530" s="51">
        <f>Tableau2[[#This Row],[StockC (kgCeq/m²Sréf)]]*Tableau2[[#This Row],[Surface de référence -Sréf (m²)]]</f>
        <v>0</v>
      </c>
      <c r="Q530" s="49"/>
    </row>
    <row r="531" spans="1:17" x14ac:dyDescent="0.25">
      <c r="A531" s="39">
        <v>528</v>
      </c>
      <c r="B531" s="49"/>
      <c r="C531" s="49"/>
      <c r="D531" s="49"/>
      <c r="E531" s="49"/>
      <c r="F531" s="50"/>
      <c r="G531" s="49"/>
      <c r="H531" s="49"/>
      <c r="I531" s="49"/>
      <c r="J531" s="49"/>
      <c r="K531" s="49"/>
      <c r="L531" s="49"/>
      <c r="M531" s="49"/>
      <c r="N531" s="49"/>
      <c r="O531" s="49"/>
      <c r="P531" s="51">
        <f>Tableau2[[#This Row],[StockC (kgCeq/m²Sréf)]]*Tableau2[[#This Row],[Surface de référence -Sréf (m²)]]</f>
        <v>0</v>
      </c>
      <c r="Q531" s="49"/>
    </row>
    <row r="532" spans="1:17" x14ac:dyDescent="0.25">
      <c r="A532" s="39">
        <v>529</v>
      </c>
      <c r="B532" s="49"/>
      <c r="C532" s="49"/>
      <c r="D532" s="49"/>
      <c r="E532" s="49"/>
      <c r="F532" s="50"/>
      <c r="G532" s="49"/>
      <c r="H532" s="49"/>
      <c r="I532" s="49"/>
      <c r="J532" s="49"/>
      <c r="K532" s="49"/>
      <c r="L532" s="49"/>
      <c r="M532" s="49"/>
      <c r="N532" s="49"/>
      <c r="O532" s="49"/>
      <c r="P532" s="51">
        <f>Tableau2[[#This Row],[StockC (kgCeq/m²Sréf)]]*Tableau2[[#This Row],[Surface de référence -Sréf (m²)]]</f>
        <v>0</v>
      </c>
      <c r="Q532" s="49"/>
    </row>
    <row r="533" spans="1:17" x14ac:dyDescent="0.25">
      <c r="A533" s="39">
        <v>530</v>
      </c>
      <c r="B533" s="49"/>
      <c r="C533" s="49"/>
      <c r="D533" s="49"/>
      <c r="E533" s="49"/>
      <c r="F533" s="50"/>
      <c r="G533" s="49"/>
      <c r="H533" s="49"/>
      <c r="I533" s="49"/>
      <c r="J533" s="49"/>
      <c r="K533" s="49"/>
      <c r="L533" s="49"/>
      <c r="M533" s="49"/>
      <c r="N533" s="49"/>
      <c r="O533" s="49"/>
      <c r="P533" s="51">
        <f>Tableau2[[#This Row],[StockC (kgCeq/m²Sréf)]]*Tableau2[[#This Row],[Surface de référence -Sréf (m²)]]</f>
        <v>0</v>
      </c>
      <c r="Q533" s="49"/>
    </row>
    <row r="534" spans="1:17" x14ac:dyDescent="0.25">
      <c r="A534" s="39">
        <v>531</v>
      </c>
      <c r="B534" s="49"/>
      <c r="C534" s="49"/>
      <c r="D534" s="49"/>
      <c r="E534" s="49"/>
      <c r="F534" s="50"/>
      <c r="G534" s="49"/>
      <c r="H534" s="49"/>
      <c r="I534" s="49"/>
      <c r="J534" s="49"/>
      <c r="K534" s="49"/>
      <c r="L534" s="49"/>
      <c r="M534" s="49"/>
      <c r="N534" s="49"/>
      <c r="O534" s="49"/>
      <c r="P534" s="51">
        <f>Tableau2[[#This Row],[StockC (kgCeq/m²Sréf)]]*Tableau2[[#This Row],[Surface de référence -Sréf (m²)]]</f>
        <v>0</v>
      </c>
      <c r="Q534" s="49"/>
    </row>
    <row r="535" spans="1:17" x14ac:dyDescent="0.25">
      <c r="A535" s="39">
        <v>532</v>
      </c>
      <c r="B535" s="49"/>
      <c r="C535" s="49"/>
      <c r="D535" s="49"/>
      <c r="E535" s="49"/>
      <c r="F535" s="50"/>
      <c r="G535" s="49"/>
      <c r="H535" s="49"/>
      <c r="I535" s="49"/>
      <c r="J535" s="49"/>
      <c r="K535" s="49"/>
      <c r="L535" s="49"/>
      <c r="M535" s="49"/>
      <c r="N535" s="49"/>
      <c r="O535" s="49"/>
      <c r="P535" s="51">
        <f>Tableau2[[#This Row],[StockC (kgCeq/m²Sréf)]]*Tableau2[[#This Row],[Surface de référence -Sréf (m²)]]</f>
        <v>0</v>
      </c>
      <c r="Q535" s="49"/>
    </row>
    <row r="536" spans="1:17" x14ac:dyDescent="0.25">
      <c r="A536" s="39">
        <v>533</v>
      </c>
      <c r="B536" s="49"/>
      <c r="C536" s="49"/>
      <c r="D536" s="49"/>
      <c r="E536" s="49"/>
      <c r="F536" s="50"/>
      <c r="G536" s="49"/>
      <c r="H536" s="49"/>
      <c r="I536" s="49"/>
      <c r="J536" s="49"/>
      <c r="K536" s="49"/>
      <c r="L536" s="49"/>
      <c r="M536" s="49"/>
      <c r="N536" s="49"/>
      <c r="O536" s="49"/>
      <c r="P536" s="51">
        <f>Tableau2[[#This Row],[StockC (kgCeq/m²Sréf)]]*Tableau2[[#This Row],[Surface de référence -Sréf (m²)]]</f>
        <v>0</v>
      </c>
      <c r="Q536" s="49"/>
    </row>
    <row r="537" spans="1:17" x14ac:dyDescent="0.25">
      <c r="A537" s="39">
        <v>534</v>
      </c>
      <c r="B537" s="49"/>
      <c r="C537" s="49"/>
      <c r="D537" s="49"/>
      <c r="E537" s="49"/>
      <c r="F537" s="50"/>
      <c r="G537" s="49"/>
      <c r="H537" s="49"/>
      <c r="I537" s="49"/>
      <c r="J537" s="49"/>
      <c r="K537" s="49"/>
      <c r="L537" s="49"/>
      <c r="M537" s="49"/>
      <c r="N537" s="49"/>
      <c r="O537" s="49"/>
      <c r="P537" s="51">
        <f>Tableau2[[#This Row],[StockC (kgCeq/m²Sréf)]]*Tableau2[[#This Row],[Surface de référence -Sréf (m²)]]</f>
        <v>0</v>
      </c>
      <c r="Q537" s="49"/>
    </row>
    <row r="538" spans="1:17" x14ac:dyDescent="0.25">
      <c r="A538" s="39">
        <v>535</v>
      </c>
      <c r="B538" s="49"/>
      <c r="C538" s="49"/>
      <c r="D538" s="49"/>
      <c r="E538" s="49"/>
      <c r="F538" s="50"/>
      <c r="G538" s="49"/>
      <c r="H538" s="49"/>
      <c r="I538" s="49"/>
      <c r="J538" s="49"/>
      <c r="K538" s="49"/>
      <c r="L538" s="49"/>
      <c r="M538" s="49"/>
      <c r="N538" s="49"/>
      <c r="O538" s="49"/>
      <c r="P538" s="51">
        <f>Tableau2[[#This Row],[StockC (kgCeq/m²Sréf)]]*Tableau2[[#This Row],[Surface de référence -Sréf (m²)]]</f>
        <v>0</v>
      </c>
      <c r="Q538" s="49"/>
    </row>
    <row r="539" spans="1:17" x14ac:dyDescent="0.25">
      <c r="A539" s="39">
        <v>536</v>
      </c>
      <c r="B539" s="49"/>
      <c r="C539" s="49"/>
      <c r="D539" s="49"/>
      <c r="E539" s="49"/>
      <c r="F539" s="50"/>
      <c r="G539" s="49"/>
      <c r="H539" s="49"/>
      <c r="I539" s="49"/>
      <c r="J539" s="49"/>
      <c r="K539" s="49"/>
      <c r="L539" s="49"/>
      <c r="M539" s="49"/>
      <c r="N539" s="49"/>
      <c r="O539" s="49"/>
      <c r="P539" s="51">
        <f>Tableau2[[#This Row],[StockC (kgCeq/m²Sréf)]]*Tableau2[[#This Row],[Surface de référence -Sréf (m²)]]</f>
        <v>0</v>
      </c>
      <c r="Q539" s="49"/>
    </row>
    <row r="540" spans="1:17" x14ac:dyDescent="0.25">
      <c r="A540" s="39">
        <v>537</v>
      </c>
      <c r="B540" s="49"/>
      <c r="C540" s="49"/>
      <c r="D540" s="49"/>
      <c r="E540" s="49"/>
      <c r="F540" s="50"/>
      <c r="G540" s="49"/>
      <c r="H540" s="49"/>
      <c r="I540" s="49"/>
      <c r="J540" s="49"/>
      <c r="K540" s="49"/>
      <c r="L540" s="49"/>
      <c r="M540" s="49"/>
      <c r="N540" s="49"/>
      <c r="O540" s="49"/>
      <c r="P540" s="51">
        <f>Tableau2[[#This Row],[StockC (kgCeq/m²Sréf)]]*Tableau2[[#This Row],[Surface de référence -Sréf (m²)]]</f>
        <v>0</v>
      </c>
      <c r="Q540" s="49"/>
    </row>
  </sheetData>
  <sheetProtection algorithmName="SHA-512" hashValue="cdDJT+ifrbxt2UNscINWYO89F0Rtx3Yt8hDi9BoaKzK4L77aWSgWz/sB5Jgg+RPy9YiiX6fp/wIkbgkT4qEQzg==" saltValue="CbXn2c8NXfRuQhCZyoJcUg==" spinCount="100000" sheet="1" objects="1" scenarios="1"/>
  <dataValidations count="3">
    <dataValidation type="list" allowBlank="1" showInputMessage="1" showErrorMessage="1" sqref="J4:J540" xr:uid="{00000000-0002-0000-0100-000000000000}">
      <formula1>"Oui ,Non"</formula1>
    </dataValidation>
    <dataValidation type="list" allowBlank="1" showInputMessage="1" showErrorMessage="1" sqref="C4:C540" xr:uid="{00000000-0002-0000-0100-000001000000}">
      <formula1>"Logement , Tertiaire ,Industrie + Stockage"</formula1>
    </dataValidation>
    <dataValidation type="whole" operator="greaterThanOrEqual" allowBlank="1" showInputMessage="1" showErrorMessage="1" sqref="K4:O540" xr:uid="{00000000-0002-0000-0100-000002000000}">
      <formula1>0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3000000}">
          <x14:formula1>
            <xm:f>'L:\6_Label bas-carbone\03. Formulaires\4. Démarches simplifiées\PJ_Rénovation\[Liste_Rénovation(NomduProjet).xlsx]données-listes'!#REF!</xm:f>
          </x14:formula1>
          <xm:sqref>Q541:Q1048576 G2:H3 G541:H1048576</xm:sqref>
        </x14:dataValidation>
        <x14:dataValidation type="list" allowBlank="1" showInputMessage="1" showErrorMessage="1" xr:uid="{00000000-0002-0000-0100-000004000000}">
          <x14:formula1>
            <xm:f>'données-listes'!$B$2:$B$102</xm:f>
          </x14:formula1>
          <xm:sqref>G4:G540</xm:sqref>
        </x14:dataValidation>
        <x14:dataValidation type="list" allowBlank="1" showInputMessage="1" showErrorMessage="1" xr:uid="{00000000-0002-0000-0100-000005000000}">
          <x14:formula1>
            <xm:f>'données-listes'!$F$2:$F$19</xm:f>
          </x14:formula1>
          <xm:sqref>H4:H540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06"/>
  <sheetViews>
    <sheetView showGridLines="0" tabSelected="1" topLeftCell="A52" zoomScale="89" zoomScaleNormal="145" workbookViewId="0">
      <selection activeCell="E68" sqref="E68"/>
    </sheetView>
  </sheetViews>
  <sheetFormatPr baseColWidth="10" defaultColWidth="10.85546875" defaultRowHeight="15" x14ac:dyDescent="0.25"/>
  <cols>
    <col min="2" max="2" width="60" customWidth="1"/>
    <col min="3" max="3" width="14.42578125" customWidth="1"/>
    <col min="4" max="4" width="19" customWidth="1"/>
    <col min="5" max="5" width="18.5703125" customWidth="1"/>
    <col min="6" max="7" width="17.7109375" customWidth="1"/>
    <col min="8" max="8" width="115.5703125" bestFit="1" customWidth="1"/>
  </cols>
  <sheetData>
    <row r="1" spans="1:13" x14ac:dyDescent="0.25">
      <c r="A1" s="4" t="s">
        <v>2</v>
      </c>
      <c r="B1" s="5"/>
      <c r="C1" s="5"/>
      <c r="D1" s="6"/>
      <c r="E1" s="6"/>
      <c r="F1" s="6"/>
      <c r="G1" s="6"/>
      <c r="H1" s="6"/>
    </row>
    <row r="2" spans="1:13" x14ac:dyDescent="0.25">
      <c r="B2" s="7"/>
      <c r="C2" s="1"/>
    </row>
    <row r="3" spans="1:13" ht="16.5" x14ac:dyDescent="0.3">
      <c r="B3" s="69" t="s">
        <v>50</v>
      </c>
      <c r="C3" s="70">
        <f>(Général!P1*44/12)/1000</f>
        <v>485.1586666666667</v>
      </c>
      <c r="D3" s="14" t="s">
        <v>52</v>
      </c>
    </row>
    <row r="4" spans="1:13" ht="16.5" x14ac:dyDescent="0.3">
      <c r="B4" s="73"/>
      <c r="C4" s="74"/>
      <c r="D4" s="14"/>
    </row>
    <row r="5" spans="1:13" x14ac:dyDescent="0.25">
      <c r="B5" s="7"/>
      <c r="C5" s="8"/>
    </row>
    <row r="6" spans="1:13" x14ac:dyDescent="0.25">
      <c r="B6" s="69" t="s">
        <v>41</v>
      </c>
      <c r="C6" s="71">
        <f>IF(MAX(Tableau2[Date de livraison du bâtiment (jj/mm/aaaa)])&lt;&gt;0,YEAR(MAX(Tableau2[Date de livraison du bâtiment (jj/mm/aaaa)])),"")</f>
        <v>2027</v>
      </c>
    </row>
    <row r="7" spans="1:13" x14ac:dyDescent="0.25">
      <c r="B7" s="73"/>
      <c r="C7" s="8"/>
      <c r="D7" s="13"/>
    </row>
    <row r="8" spans="1:13" x14ac:dyDescent="0.25">
      <c r="B8" s="69" t="s">
        <v>42</v>
      </c>
      <c r="C8" s="71">
        <f>Général!I1</f>
        <v>6000</v>
      </c>
      <c r="D8" s="13"/>
    </row>
    <row r="9" spans="1:13" x14ac:dyDescent="0.25">
      <c r="B9" s="69" t="s">
        <v>43</v>
      </c>
      <c r="C9" s="72">
        <f>Général!L1</f>
        <v>5666</v>
      </c>
      <c r="D9" s="13"/>
      <c r="F9" s="46" t="s">
        <v>44</v>
      </c>
    </row>
    <row r="10" spans="1:13" x14ac:dyDescent="0.25">
      <c r="B10" s="7"/>
      <c r="C10" s="8"/>
    </row>
    <row r="11" spans="1:13" x14ac:dyDescent="0.25">
      <c r="B11" s="1" t="s">
        <v>3</v>
      </c>
      <c r="C11" s="1"/>
    </row>
    <row r="12" spans="1:13" ht="42.75" x14ac:dyDescent="0.3">
      <c r="A12" s="28" t="s">
        <v>38</v>
      </c>
      <c r="B12" s="28" t="s">
        <v>4</v>
      </c>
      <c r="C12" s="29" t="s">
        <v>5</v>
      </c>
      <c r="D12" s="29" t="s">
        <v>6</v>
      </c>
      <c r="E12" s="29" t="s">
        <v>7</v>
      </c>
      <c r="F12" s="29" t="s">
        <v>8</v>
      </c>
      <c r="G12" s="29" t="s">
        <v>9</v>
      </c>
      <c r="H12" s="29" t="s">
        <v>10</v>
      </c>
      <c r="K12" s="2"/>
      <c r="L12" s="2"/>
      <c r="M12" s="2"/>
    </row>
    <row r="13" spans="1:13" ht="16.5" x14ac:dyDescent="0.3">
      <c r="A13" s="75">
        <v>1</v>
      </c>
      <c r="B13" s="75" t="s">
        <v>200</v>
      </c>
      <c r="C13" s="76" t="s">
        <v>198</v>
      </c>
      <c r="D13" s="77">
        <f>65.03+12.27</f>
        <v>77.3</v>
      </c>
      <c r="E13" s="75">
        <f>240.14/0.28</f>
        <v>857.642857142857</v>
      </c>
      <c r="F13" s="27">
        <f>E13*D13</f>
        <v>66295.792857142849</v>
      </c>
      <c r="G13" s="75">
        <v>100</v>
      </c>
      <c r="H13" s="91">
        <v>41753</v>
      </c>
      <c r="I13" s="2"/>
      <c r="J13" s="2"/>
      <c r="K13" s="2"/>
      <c r="L13" s="2"/>
      <c r="M13" s="2"/>
    </row>
    <row r="14" spans="1:13" ht="16.5" x14ac:dyDescent="0.3">
      <c r="A14" s="75">
        <v>1</v>
      </c>
      <c r="B14" s="90" t="s">
        <v>225</v>
      </c>
      <c r="C14" s="76" t="s">
        <v>197</v>
      </c>
      <c r="D14" s="77">
        <f>593.92+112.08</f>
        <v>706</v>
      </c>
      <c r="E14" s="75">
        <f>6.53/0.28</f>
        <v>23.321428571428569</v>
      </c>
      <c r="F14" s="27">
        <f>E14*D14</f>
        <v>16464.928571428569</v>
      </c>
      <c r="G14" s="75">
        <v>100</v>
      </c>
      <c r="H14" s="91">
        <v>41806</v>
      </c>
      <c r="I14" s="2"/>
      <c r="J14" s="2"/>
      <c r="K14" s="2"/>
      <c r="L14" s="2"/>
      <c r="M14" s="2"/>
    </row>
    <row r="15" spans="1:13" ht="16.5" x14ac:dyDescent="0.3">
      <c r="A15" s="75">
        <v>1</v>
      </c>
      <c r="B15" s="75" t="s">
        <v>201</v>
      </c>
      <c r="C15" s="76" t="s">
        <v>202</v>
      </c>
      <c r="D15" s="77">
        <f>10.6+2</f>
        <v>12.6</v>
      </c>
      <c r="E15" s="75">
        <f>104/0.28</f>
        <v>371.42857142857139</v>
      </c>
      <c r="F15" s="27">
        <f t="shared" ref="F15:F104" si="0">E15*D15</f>
        <v>4679.9999999999991</v>
      </c>
      <c r="G15" s="75">
        <v>100</v>
      </c>
      <c r="H15" s="91">
        <v>34814</v>
      </c>
      <c r="I15" s="2"/>
      <c r="J15" s="2"/>
      <c r="K15" s="2"/>
      <c r="L15" s="2"/>
      <c r="M15" s="2"/>
    </row>
    <row r="16" spans="1:13" ht="16.5" x14ac:dyDescent="0.3">
      <c r="A16" s="75">
        <v>1</v>
      </c>
      <c r="B16" s="75" t="s">
        <v>231</v>
      </c>
      <c r="C16" s="76" t="s">
        <v>197</v>
      </c>
      <c r="D16" s="77">
        <f>96.31+18.18</f>
        <v>114.49000000000001</v>
      </c>
      <c r="E16" s="75">
        <f>2.564/0.28</f>
        <v>9.1571428571428566</v>
      </c>
      <c r="F16" s="27">
        <f t="shared" si="0"/>
        <v>1048.4012857142857</v>
      </c>
      <c r="G16" s="75">
        <v>50</v>
      </c>
      <c r="H16" s="91">
        <v>41874</v>
      </c>
      <c r="I16" s="2"/>
      <c r="J16" s="2"/>
      <c r="K16" s="2"/>
      <c r="L16" s="2"/>
      <c r="M16" s="2"/>
    </row>
    <row r="17" spans="1:13" ht="16.5" x14ac:dyDescent="0.3">
      <c r="A17" s="75">
        <v>1</v>
      </c>
      <c r="B17" s="75" t="s">
        <v>203</v>
      </c>
      <c r="C17" s="76" t="s">
        <v>197</v>
      </c>
      <c r="D17" s="77">
        <f>759.21+975.85+184.15</f>
        <v>1919.21</v>
      </c>
      <c r="E17" s="75">
        <f>0.06/0.28</f>
        <v>0.21428571428571425</v>
      </c>
      <c r="F17" s="27">
        <f t="shared" ref="F17:F49" si="1">E17*D17</f>
        <v>411.25928571428562</v>
      </c>
      <c r="G17" s="75">
        <v>50</v>
      </c>
      <c r="H17" s="78">
        <v>38998</v>
      </c>
      <c r="I17" s="2"/>
      <c r="J17" s="2"/>
      <c r="K17" s="2"/>
      <c r="L17" s="2"/>
      <c r="M17" s="2"/>
    </row>
    <row r="18" spans="1:13" ht="33" x14ac:dyDescent="0.3">
      <c r="A18" s="75">
        <v>1</v>
      </c>
      <c r="B18" s="92" t="s">
        <v>204</v>
      </c>
      <c r="C18" s="76" t="s">
        <v>197</v>
      </c>
      <c r="D18" s="77">
        <f>75.01+14.16</f>
        <v>89.17</v>
      </c>
      <c r="E18" s="75">
        <f>5.87/0.28</f>
        <v>20.964285714285712</v>
      </c>
      <c r="F18" s="27">
        <f t="shared" si="1"/>
        <v>1869.3853571428569</v>
      </c>
      <c r="G18" s="75">
        <v>30</v>
      </c>
      <c r="H18" s="91">
        <v>29577</v>
      </c>
      <c r="I18" s="2"/>
      <c r="J18" s="2"/>
      <c r="K18" s="2"/>
      <c r="L18" s="2"/>
      <c r="M18" s="2"/>
    </row>
    <row r="19" spans="1:13" ht="16.5" x14ac:dyDescent="0.3">
      <c r="A19" s="75">
        <v>1</v>
      </c>
      <c r="B19" s="75" t="s">
        <v>205</v>
      </c>
      <c r="C19" s="76" t="s">
        <v>197</v>
      </c>
      <c r="D19" s="77">
        <f>252.12+47.58</f>
        <v>299.7</v>
      </c>
      <c r="E19" s="75">
        <f>8.05/0.28</f>
        <v>28.75</v>
      </c>
      <c r="F19" s="27">
        <f t="shared" si="1"/>
        <v>8616.375</v>
      </c>
      <c r="G19" s="75">
        <v>30</v>
      </c>
      <c r="H19" s="91">
        <v>46692</v>
      </c>
      <c r="I19" s="2"/>
      <c r="J19" s="2"/>
      <c r="K19" s="2"/>
      <c r="L19" s="2"/>
      <c r="M19" s="2"/>
    </row>
    <row r="20" spans="1:13" ht="16.5" x14ac:dyDescent="0.3">
      <c r="A20" s="75">
        <v>1</v>
      </c>
      <c r="B20" s="75" t="s">
        <v>206</v>
      </c>
      <c r="C20" s="76" t="s">
        <v>197</v>
      </c>
      <c r="D20" s="77">
        <f>19.26+3.63</f>
        <v>22.89</v>
      </c>
      <c r="E20" s="75">
        <f>26.91/0.28</f>
        <v>96.107142857142847</v>
      </c>
      <c r="F20" s="27">
        <f t="shared" si="1"/>
        <v>2199.8924999999999</v>
      </c>
      <c r="G20" s="75">
        <v>25</v>
      </c>
      <c r="H20" s="91">
        <v>41797</v>
      </c>
      <c r="I20" s="2"/>
      <c r="J20" s="2"/>
      <c r="K20" s="2"/>
      <c r="L20" s="2"/>
      <c r="M20" s="2"/>
    </row>
    <row r="21" spans="1:13" ht="16.5" x14ac:dyDescent="0.3">
      <c r="A21" s="75">
        <v>1</v>
      </c>
      <c r="B21" s="75" t="s">
        <v>207</v>
      </c>
      <c r="C21" s="76" t="s">
        <v>197</v>
      </c>
      <c r="D21" s="77">
        <f>53.81+10.15</f>
        <v>63.96</v>
      </c>
      <c r="E21" s="75">
        <f>43.24/0.28</f>
        <v>154.42857142857142</v>
      </c>
      <c r="F21" s="27">
        <f t="shared" si="1"/>
        <v>9877.2514285714278</v>
      </c>
      <c r="G21" s="75">
        <v>25</v>
      </c>
      <c r="H21" s="91">
        <v>41799</v>
      </c>
      <c r="I21" s="2"/>
      <c r="J21" s="2"/>
      <c r="K21" s="2"/>
      <c r="L21" s="2"/>
      <c r="M21" s="2"/>
    </row>
    <row r="22" spans="1:13" ht="49.5" x14ac:dyDescent="0.3">
      <c r="A22" s="75">
        <v>1</v>
      </c>
      <c r="B22" s="92" t="s">
        <v>208</v>
      </c>
      <c r="C22" s="76" t="s">
        <v>197</v>
      </c>
      <c r="D22" s="77">
        <f>89.17+16.83</f>
        <v>106</v>
      </c>
      <c r="E22" s="75">
        <f>4.87/0.28</f>
        <v>17.392857142857142</v>
      </c>
      <c r="F22" s="27">
        <f t="shared" si="1"/>
        <v>1843.6428571428571</v>
      </c>
      <c r="G22" s="75">
        <v>100</v>
      </c>
      <c r="H22" s="91">
        <v>28977</v>
      </c>
      <c r="I22" s="2"/>
      <c r="J22" s="2"/>
      <c r="K22" s="2"/>
      <c r="L22" s="2"/>
      <c r="M22" s="2"/>
    </row>
    <row r="23" spans="1:13" ht="16.5" x14ac:dyDescent="0.3">
      <c r="A23" s="75">
        <v>1</v>
      </c>
      <c r="B23" s="75" t="s">
        <v>209</v>
      </c>
      <c r="C23" s="76" t="s">
        <v>197</v>
      </c>
      <c r="D23" s="77">
        <f>244.57+46.15</f>
        <v>290.71999999999997</v>
      </c>
      <c r="E23" s="75">
        <f>0.168/0.28</f>
        <v>0.6</v>
      </c>
      <c r="F23" s="27">
        <f t="shared" si="1"/>
        <v>174.43199999999999</v>
      </c>
      <c r="G23" s="75">
        <v>50</v>
      </c>
      <c r="H23" s="91">
        <v>35558</v>
      </c>
      <c r="I23" s="2"/>
      <c r="J23" s="2"/>
      <c r="K23" s="2"/>
      <c r="L23" s="2"/>
      <c r="M23" s="2"/>
    </row>
    <row r="24" spans="1:13" ht="16.5" x14ac:dyDescent="0.3">
      <c r="A24" s="75">
        <v>1</v>
      </c>
      <c r="B24" s="90" t="s">
        <v>210</v>
      </c>
      <c r="C24" s="76" t="s">
        <v>197</v>
      </c>
      <c r="D24" s="77">
        <f>368.29+1951.71</f>
        <v>2320</v>
      </c>
      <c r="E24" s="75">
        <f>0.174/0.28</f>
        <v>0.62142857142857133</v>
      </c>
      <c r="F24" s="27">
        <f t="shared" si="1"/>
        <v>1441.7142857142856</v>
      </c>
      <c r="G24" s="75">
        <v>50</v>
      </c>
      <c r="H24" s="91">
        <v>34266</v>
      </c>
      <c r="I24" s="2"/>
      <c r="J24" s="2"/>
      <c r="K24" s="2"/>
      <c r="L24" s="2"/>
      <c r="M24" s="2"/>
    </row>
    <row r="25" spans="1:13" ht="16.5" x14ac:dyDescent="0.3">
      <c r="A25" s="75">
        <v>1</v>
      </c>
      <c r="B25" s="94" t="s">
        <v>211</v>
      </c>
      <c r="C25" s="76" t="s">
        <v>197</v>
      </c>
      <c r="D25" s="77">
        <f>173.3+32.7</f>
        <v>206</v>
      </c>
      <c r="E25" s="75">
        <f>0.088/0.28</f>
        <v>0.31428571428571422</v>
      </c>
      <c r="F25" s="27">
        <f t="shared" si="1"/>
        <v>64.742857142857133</v>
      </c>
      <c r="G25" s="75">
        <v>50</v>
      </c>
      <c r="H25" s="91">
        <v>47430</v>
      </c>
      <c r="I25" s="2"/>
      <c r="J25" s="2"/>
      <c r="K25" s="2"/>
      <c r="L25" s="2"/>
      <c r="M25" s="2"/>
    </row>
    <row r="26" spans="1:13" ht="16.5" x14ac:dyDescent="0.3">
      <c r="A26" s="75">
        <v>1</v>
      </c>
      <c r="B26" s="75" t="s">
        <v>212</v>
      </c>
      <c r="C26" s="76" t="s">
        <v>197</v>
      </c>
      <c r="D26" s="77">
        <f>975.85+20.17+3.81</f>
        <v>999.82999999999993</v>
      </c>
      <c r="E26" s="75">
        <f>0.123/0.28</f>
        <v>0.43928571428571422</v>
      </c>
      <c r="F26" s="27">
        <f t="shared" si="1"/>
        <v>439.21103571428563</v>
      </c>
      <c r="G26" s="75">
        <v>50</v>
      </c>
      <c r="H26" s="91">
        <v>33290</v>
      </c>
      <c r="I26" s="2"/>
      <c r="J26" s="2"/>
      <c r="K26" s="2"/>
      <c r="L26" s="2"/>
      <c r="M26" s="2"/>
    </row>
    <row r="27" spans="1:13" ht="16.5" x14ac:dyDescent="0.3">
      <c r="A27" s="75">
        <v>1</v>
      </c>
      <c r="B27" s="75" t="s">
        <v>213</v>
      </c>
      <c r="C27" s="76" t="s">
        <v>197</v>
      </c>
      <c r="D27" s="77">
        <f>221.68+41.83</f>
        <v>263.51</v>
      </c>
      <c r="E27" s="75">
        <f>3.13/0.28</f>
        <v>11.178571428571427</v>
      </c>
      <c r="F27" s="27">
        <f t="shared" si="1"/>
        <v>2945.6653571428565</v>
      </c>
      <c r="G27" s="75">
        <v>15</v>
      </c>
      <c r="H27" s="91" t="s">
        <v>214</v>
      </c>
      <c r="I27" s="2"/>
      <c r="J27" s="2"/>
      <c r="K27" s="2"/>
      <c r="L27" s="2"/>
      <c r="M27" s="2"/>
    </row>
    <row r="28" spans="1:13" ht="16.5" x14ac:dyDescent="0.3">
      <c r="A28" s="75">
        <v>1</v>
      </c>
      <c r="B28" s="94" t="s">
        <v>215</v>
      </c>
      <c r="C28" s="76" t="s">
        <v>197</v>
      </c>
      <c r="D28" s="77">
        <f>359.21+67.79</f>
        <v>427</v>
      </c>
      <c r="E28" s="75">
        <f>4.607/0.28</f>
        <v>16.453571428571429</v>
      </c>
      <c r="F28" s="27">
        <f t="shared" si="1"/>
        <v>7025.6750000000002</v>
      </c>
      <c r="G28" s="75">
        <v>50</v>
      </c>
      <c r="H28" s="78">
        <v>47079</v>
      </c>
      <c r="I28" s="2"/>
      <c r="J28" s="2"/>
      <c r="K28" s="2"/>
      <c r="L28" s="2"/>
      <c r="M28" s="2"/>
    </row>
    <row r="29" spans="1:13" ht="16.5" x14ac:dyDescent="0.3">
      <c r="A29" s="75">
        <v>1</v>
      </c>
      <c r="B29" s="75" t="s">
        <v>216</v>
      </c>
      <c r="C29" s="76" t="s">
        <v>197</v>
      </c>
      <c r="D29" s="77">
        <f>376.88+71.12</f>
        <v>448</v>
      </c>
      <c r="E29" s="75">
        <f>5.386/0.28</f>
        <v>19.235714285714284</v>
      </c>
      <c r="F29" s="27">
        <f t="shared" si="1"/>
        <v>8617.5999999999985</v>
      </c>
      <c r="G29" s="75">
        <v>50</v>
      </c>
      <c r="H29" s="91">
        <v>47069</v>
      </c>
      <c r="I29" s="2"/>
      <c r="J29" s="2"/>
      <c r="K29" s="2"/>
      <c r="L29" s="2"/>
      <c r="M29" s="2"/>
    </row>
    <row r="30" spans="1:13" ht="16.5" x14ac:dyDescent="0.3">
      <c r="A30" s="75">
        <v>1</v>
      </c>
      <c r="B30" s="75" t="s">
        <v>217</v>
      </c>
      <c r="C30" s="76" t="s">
        <v>197</v>
      </c>
      <c r="D30" s="77">
        <f>1457.05+274.95</f>
        <v>1732</v>
      </c>
      <c r="E30" s="75">
        <f>5.4/0.28</f>
        <v>19.285714285714285</v>
      </c>
      <c r="F30" s="27">
        <f t="shared" si="1"/>
        <v>33402.857142857138</v>
      </c>
      <c r="G30" s="75">
        <v>50</v>
      </c>
      <c r="H30" s="91">
        <v>30446</v>
      </c>
      <c r="I30" s="2"/>
      <c r="J30" s="2"/>
      <c r="K30" s="2"/>
      <c r="L30" s="2"/>
      <c r="M30" s="2"/>
    </row>
    <row r="31" spans="1:13" ht="49.5" x14ac:dyDescent="0.3">
      <c r="A31" s="75">
        <v>1</v>
      </c>
      <c r="B31" s="92" t="s">
        <v>224</v>
      </c>
      <c r="C31" s="76" t="s">
        <v>199</v>
      </c>
      <c r="D31" s="77">
        <f>3163.68+60.64+16765.32</f>
        <v>19989.64</v>
      </c>
      <c r="E31" s="75">
        <f>0.00237/0.28</f>
        <v>8.4642857142857141E-3</v>
      </c>
      <c r="F31" s="27">
        <f t="shared" si="1"/>
        <v>169.19802428571427</v>
      </c>
      <c r="G31" s="75">
        <v>100</v>
      </c>
      <c r="H31" s="95">
        <v>35841</v>
      </c>
      <c r="I31" s="2"/>
      <c r="J31" s="2"/>
      <c r="K31" s="2"/>
      <c r="L31" s="2"/>
      <c r="M31" s="2"/>
    </row>
    <row r="32" spans="1:13" ht="16.5" x14ac:dyDescent="0.3">
      <c r="A32" s="75">
        <v>1</v>
      </c>
      <c r="B32" s="75" t="s">
        <v>218</v>
      </c>
      <c r="C32" s="76" t="s">
        <v>197</v>
      </c>
      <c r="D32" s="77">
        <f>420.63+79.37</f>
        <v>500</v>
      </c>
      <c r="E32" s="75">
        <f>3.77/0.28</f>
        <v>13.464285714285714</v>
      </c>
      <c r="F32" s="27">
        <f t="shared" si="1"/>
        <v>6732.1428571428569</v>
      </c>
      <c r="G32" s="75">
        <v>30</v>
      </c>
      <c r="H32" s="78">
        <v>44079</v>
      </c>
      <c r="I32" s="2"/>
      <c r="J32" s="2"/>
      <c r="K32" s="2"/>
      <c r="L32" s="2"/>
      <c r="M32" s="2"/>
    </row>
    <row r="33" spans="1:13" ht="16.5" x14ac:dyDescent="0.3">
      <c r="A33" s="75">
        <v>1</v>
      </c>
      <c r="B33" s="75" t="s">
        <v>219</v>
      </c>
      <c r="C33" s="76" t="s">
        <v>197</v>
      </c>
      <c r="D33" s="77">
        <f>84.13+15.87</f>
        <v>100</v>
      </c>
      <c r="E33" s="75">
        <f>4.42/0.28</f>
        <v>15.785714285714285</v>
      </c>
      <c r="F33" s="27">
        <f t="shared" si="1"/>
        <v>1578.5714285714284</v>
      </c>
      <c r="G33" s="75">
        <v>50</v>
      </c>
      <c r="H33" s="78">
        <v>29966</v>
      </c>
      <c r="I33" s="2"/>
      <c r="J33" s="2"/>
      <c r="K33" s="2"/>
      <c r="L33" s="2"/>
      <c r="M33" s="2"/>
    </row>
    <row r="34" spans="1:13" ht="16.5" x14ac:dyDescent="0.3">
      <c r="A34" s="75">
        <v>1</v>
      </c>
      <c r="B34" s="75" t="s">
        <v>222</v>
      </c>
      <c r="C34" s="76" t="s">
        <v>221</v>
      </c>
      <c r="D34" s="77">
        <f>2798.01+527.99</f>
        <v>3326</v>
      </c>
      <c r="E34" s="75">
        <f>0.47/0.28</f>
        <v>1.6785714285714284</v>
      </c>
      <c r="F34" s="27">
        <f t="shared" si="1"/>
        <v>5582.9285714285706</v>
      </c>
      <c r="G34" s="75">
        <v>30</v>
      </c>
      <c r="H34" s="91" t="s">
        <v>220</v>
      </c>
      <c r="I34" s="2"/>
      <c r="J34" s="2"/>
      <c r="K34" s="2"/>
      <c r="L34" s="2"/>
      <c r="M34" s="2"/>
    </row>
    <row r="35" spans="1:13" ht="16.5" x14ac:dyDescent="0.3">
      <c r="A35" s="75">
        <v>1</v>
      </c>
      <c r="B35" s="75" t="s">
        <v>223</v>
      </c>
      <c r="C35" s="76" t="s">
        <v>197</v>
      </c>
      <c r="D35" s="77">
        <f>2254.56+424.44</f>
        <v>2679</v>
      </c>
      <c r="E35" s="75">
        <f>3.12/0.28</f>
        <v>11.142857142857142</v>
      </c>
      <c r="F35" s="27">
        <f t="shared" si="1"/>
        <v>29851.714285714283</v>
      </c>
      <c r="G35" s="75">
        <v>20</v>
      </c>
      <c r="H35" s="78">
        <v>34478</v>
      </c>
      <c r="I35" s="2"/>
      <c r="J35" s="2"/>
      <c r="K35" s="2"/>
      <c r="L35" s="2"/>
      <c r="M35" s="2"/>
    </row>
    <row r="36" spans="1:13" ht="49.5" x14ac:dyDescent="0.3">
      <c r="A36" s="75">
        <v>1</v>
      </c>
      <c r="B36" s="92" t="s">
        <v>234</v>
      </c>
      <c r="C36" s="76" t="s">
        <v>5</v>
      </c>
      <c r="D36" s="77">
        <f>23.56+4.44</f>
        <v>28</v>
      </c>
      <c r="E36" s="75">
        <f>0.61/0.28</f>
        <v>2.1785714285714284</v>
      </c>
      <c r="F36" s="27">
        <f t="shared" si="1"/>
        <v>60.999999999999993</v>
      </c>
      <c r="G36" s="75">
        <v>20</v>
      </c>
      <c r="H36" s="91">
        <v>45285</v>
      </c>
      <c r="I36" s="2"/>
      <c r="J36" s="2"/>
      <c r="K36" s="2"/>
      <c r="L36" s="2"/>
      <c r="M36" s="2"/>
    </row>
    <row r="37" spans="1:13" ht="16.5" x14ac:dyDescent="0.3">
      <c r="A37" s="75">
        <v>1</v>
      </c>
      <c r="B37" s="92" t="s">
        <v>228</v>
      </c>
      <c r="C37" s="76" t="s">
        <v>197</v>
      </c>
      <c r="D37" s="77">
        <f>1143.59+215.8+520.72+96.26</f>
        <v>1976.37</v>
      </c>
      <c r="E37" s="75">
        <f>0.167/0.28</f>
        <v>0.59642857142857142</v>
      </c>
      <c r="F37" s="27">
        <f t="shared" si="1"/>
        <v>1178.7635357142856</v>
      </c>
      <c r="G37" s="75">
        <v>50</v>
      </c>
      <c r="H37" s="91">
        <v>34919</v>
      </c>
      <c r="I37" s="2"/>
      <c r="J37" s="2"/>
      <c r="K37" s="2"/>
      <c r="L37" s="2"/>
      <c r="M37" s="2"/>
    </row>
    <row r="38" spans="1:13" ht="16.5" x14ac:dyDescent="0.3">
      <c r="A38" s="75">
        <v>1</v>
      </c>
      <c r="B38" s="75" t="s">
        <v>229</v>
      </c>
      <c r="C38" s="76" t="s">
        <v>197</v>
      </c>
      <c r="D38" s="77">
        <f>1018.87+192.26</f>
        <v>1211.1300000000001</v>
      </c>
      <c r="E38" s="75">
        <f>0.167/0.28</f>
        <v>0.59642857142857142</v>
      </c>
      <c r="F38" s="27">
        <f t="shared" si="1"/>
        <v>722.35253571428575</v>
      </c>
      <c r="G38" s="75">
        <v>50</v>
      </c>
      <c r="H38" s="91">
        <v>34257</v>
      </c>
      <c r="I38" s="2"/>
      <c r="J38" s="2"/>
      <c r="K38" s="2"/>
      <c r="L38" s="2"/>
      <c r="M38" s="2"/>
    </row>
    <row r="39" spans="1:13" ht="16.5" x14ac:dyDescent="0.3">
      <c r="A39" s="75">
        <v>1</v>
      </c>
      <c r="B39" s="75" t="s">
        <v>230</v>
      </c>
      <c r="C39" s="76" t="s">
        <v>197</v>
      </c>
      <c r="D39" s="77">
        <f>191.37+36.11</f>
        <v>227.48000000000002</v>
      </c>
      <c r="E39" s="75">
        <f>0.164/0.28</f>
        <v>0.58571428571428563</v>
      </c>
      <c r="F39" s="27">
        <f t="shared" si="1"/>
        <v>133.23828571428569</v>
      </c>
      <c r="G39" s="75">
        <v>50</v>
      </c>
      <c r="H39" s="91">
        <v>39033</v>
      </c>
      <c r="I39" s="2"/>
      <c r="J39" s="2"/>
      <c r="K39" s="2"/>
      <c r="L39" s="2"/>
      <c r="M39" s="2"/>
    </row>
    <row r="40" spans="1:13" ht="16.5" x14ac:dyDescent="0.3">
      <c r="A40" s="75">
        <v>2</v>
      </c>
      <c r="B40" s="75" t="s">
        <v>200</v>
      </c>
      <c r="C40" s="76" t="s">
        <v>198</v>
      </c>
      <c r="D40" s="77">
        <f>71.41+39.59</f>
        <v>111</v>
      </c>
      <c r="E40" s="75">
        <f>240.14/0.28</f>
        <v>857.642857142857</v>
      </c>
      <c r="F40" s="27">
        <f t="shared" si="1"/>
        <v>95198.35714285713</v>
      </c>
      <c r="G40" s="75">
        <v>100</v>
      </c>
      <c r="H40" s="78">
        <v>41753</v>
      </c>
      <c r="I40" s="2"/>
      <c r="J40" s="2"/>
      <c r="K40" s="2"/>
      <c r="L40" s="2"/>
      <c r="M40" s="2"/>
    </row>
    <row r="41" spans="1:13" ht="16.5" x14ac:dyDescent="0.3">
      <c r="A41" s="75">
        <v>2</v>
      </c>
      <c r="B41" s="75" t="s">
        <v>225</v>
      </c>
      <c r="C41" s="76" t="s">
        <v>197</v>
      </c>
      <c r="D41" s="77">
        <f>570.63+316.37</f>
        <v>887</v>
      </c>
      <c r="E41" s="75">
        <f>6.53/0.28</f>
        <v>23.321428571428569</v>
      </c>
      <c r="F41" s="27">
        <f t="shared" si="1"/>
        <v>20686.107142857141</v>
      </c>
      <c r="G41" s="75">
        <v>100</v>
      </c>
      <c r="H41" s="78">
        <v>41806</v>
      </c>
      <c r="I41" s="2"/>
      <c r="J41" s="2"/>
      <c r="K41" s="2"/>
      <c r="L41" s="2"/>
      <c r="M41" s="2"/>
    </row>
    <row r="42" spans="1:13" ht="16.5" x14ac:dyDescent="0.3">
      <c r="A42" s="75">
        <v>2</v>
      </c>
      <c r="B42" s="93" t="s">
        <v>226</v>
      </c>
      <c r="C42" s="76" t="s">
        <v>197</v>
      </c>
      <c r="D42" s="77">
        <f>6.8+3.77</f>
        <v>10.57</v>
      </c>
      <c r="E42" s="75">
        <f>1.216/0.28</f>
        <v>4.3428571428571425</v>
      </c>
      <c r="F42" s="27">
        <f t="shared" si="1"/>
        <v>45.903999999999996</v>
      </c>
      <c r="G42" s="75">
        <v>50</v>
      </c>
      <c r="H42" s="91">
        <v>35900</v>
      </c>
      <c r="I42" s="2"/>
      <c r="J42" s="2"/>
      <c r="K42" s="2"/>
      <c r="L42" s="2"/>
      <c r="M42" s="2"/>
    </row>
    <row r="43" spans="1:13" ht="16.5" x14ac:dyDescent="0.3">
      <c r="A43" s="75">
        <v>2</v>
      </c>
      <c r="B43" s="75" t="s">
        <v>231</v>
      </c>
      <c r="C43" s="76" t="s">
        <v>197</v>
      </c>
      <c r="D43" s="77">
        <f>44.86+24.87</f>
        <v>69.73</v>
      </c>
      <c r="E43" s="75">
        <f>1.282/0.28</f>
        <v>4.5785714285714283</v>
      </c>
      <c r="F43" s="27">
        <f t="shared" si="1"/>
        <v>319.26378571428569</v>
      </c>
      <c r="G43" s="75">
        <v>50</v>
      </c>
      <c r="H43" s="91">
        <v>41874</v>
      </c>
      <c r="I43" s="2"/>
      <c r="J43" s="2"/>
      <c r="K43" s="2"/>
      <c r="L43" s="2"/>
      <c r="M43" s="2"/>
    </row>
    <row r="44" spans="1:13" ht="16.5" x14ac:dyDescent="0.3">
      <c r="A44" s="75">
        <v>2</v>
      </c>
      <c r="B44" s="75" t="s">
        <v>227</v>
      </c>
      <c r="C44" s="76" t="s">
        <v>197</v>
      </c>
      <c r="D44" s="77">
        <f>155.04+85.96</f>
        <v>241</v>
      </c>
      <c r="E44" s="75">
        <f>2.564/0.28</f>
        <v>9.1571428571428566</v>
      </c>
      <c r="F44" s="27">
        <f t="shared" si="1"/>
        <v>2206.8714285714286</v>
      </c>
      <c r="G44" s="75">
        <v>50</v>
      </c>
      <c r="H44" s="78">
        <v>41973</v>
      </c>
      <c r="I44" s="2"/>
      <c r="J44" s="2"/>
      <c r="K44" s="2"/>
      <c r="L44" s="2"/>
      <c r="M44" s="2"/>
    </row>
    <row r="45" spans="1:13" ht="16.5" x14ac:dyDescent="0.3">
      <c r="A45" s="75">
        <v>2</v>
      </c>
      <c r="B45" s="75" t="s">
        <v>228</v>
      </c>
      <c r="C45" s="76" t="s">
        <v>197</v>
      </c>
      <c r="D45" s="77">
        <f>623.15+823.52+345.48+456.57</f>
        <v>2248.7200000000003</v>
      </c>
      <c r="E45" s="75">
        <f>0.167/0.28</f>
        <v>0.59642857142857142</v>
      </c>
      <c r="F45" s="27">
        <f t="shared" si="1"/>
        <v>1341.2008571428573</v>
      </c>
      <c r="G45" s="75">
        <v>50</v>
      </c>
      <c r="H45" s="78">
        <v>34919</v>
      </c>
      <c r="I45" s="2"/>
      <c r="J45" s="2"/>
      <c r="K45" s="2"/>
      <c r="L45" s="2"/>
      <c r="M45" s="2"/>
    </row>
    <row r="46" spans="1:13" ht="16.5" x14ac:dyDescent="0.3">
      <c r="A46" s="75">
        <v>2</v>
      </c>
      <c r="B46" s="75" t="s">
        <v>229</v>
      </c>
      <c r="C46" s="76" t="s">
        <v>197</v>
      </c>
      <c r="D46" s="77">
        <f>697.68+386.8</f>
        <v>1084.48</v>
      </c>
      <c r="E46" s="75">
        <f>0.167/0.28</f>
        <v>0.59642857142857142</v>
      </c>
      <c r="F46" s="27">
        <f t="shared" si="1"/>
        <v>646.81485714285714</v>
      </c>
      <c r="G46" s="75">
        <v>50</v>
      </c>
      <c r="H46" s="78">
        <v>34257</v>
      </c>
      <c r="I46" s="2"/>
      <c r="J46" s="2"/>
      <c r="K46" s="2"/>
      <c r="L46" s="2"/>
      <c r="M46" s="2"/>
    </row>
    <row r="47" spans="1:13" ht="16.5" x14ac:dyDescent="0.3">
      <c r="A47" s="75">
        <v>2</v>
      </c>
      <c r="B47" s="75" t="s">
        <v>230</v>
      </c>
      <c r="C47" s="76" t="s">
        <v>197</v>
      </c>
      <c r="D47" s="77">
        <f>153.58+85.15</f>
        <v>238.73000000000002</v>
      </c>
      <c r="E47" s="75">
        <f>0.164/0.28</f>
        <v>0.58571428571428563</v>
      </c>
      <c r="F47" s="27">
        <f t="shared" si="1"/>
        <v>139.82757142857142</v>
      </c>
      <c r="G47" s="75">
        <v>50</v>
      </c>
      <c r="H47" s="78">
        <v>39033</v>
      </c>
      <c r="I47" s="2"/>
      <c r="J47" s="2"/>
      <c r="K47" s="2"/>
      <c r="L47" s="2"/>
      <c r="M47" s="2"/>
    </row>
    <row r="48" spans="1:13" ht="16.5" x14ac:dyDescent="0.3">
      <c r="A48" s="75">
        <v>2</v>
      </c>
      <c r="B48" s="75" t="s">
        <v>203</v>
      </c>
      <c r="C48" s="76" t="s">
        <v>197</v>
      </c>
      <c r="D48" s="77">
        <f>505.77+559.7+280.4+310.3+19.65</f>
        <v>1675.82</v>
      </c>
      <c r="E48" s="75">
        <f>0.06/0.28</f>
        <v>0.21428571428571425</v>
      </c>
      <c r="F48" s="27">
        <f t="shared" si="1"/>
        <v>359.10428571428565</v>
      </c>
      <c r="G48" s="75">
        <v>50</v>
      </c>
      <c r="H48" s="78">
        <v>38998</v>
      </c>
      <c r="I48" s="2"/>
      <c r="J48" s="2"/>
      <c r="K48" s="2"/>
      <c r="L48" s="2"/>
      <c r="M48" s="2"/>
    </row>
    <row r="49" spans="1:13" ht="16.5" x14ac:dyDescent="0.3">
      <c r="A49" s="75">
        <v>2</v>
      </c>
      <c r="B49" s="75" t="s">
        <v>204</v>
      </c>
      <c r="C49" s="76" t="s">
        <v>197</v>
      </c>
      <c r="D49" s="77">
        <f>53.7+29.77</f>
        <v>83.47</v>
      </c>
      <c r="E49" s="75">
        <f>5.87/0.28</f>
        <v>20.964285714285712</v>
      </c>
      <c r="F49" s="27">
        <f t="shared" si="1"/>
        <v>1749.8889285714283</v>
      </c>
      <c r="G49" s="75">
        <v>30</v>
      </c>
      <c r="H49" s="78">
        <v>29577</v>
      </c>
      <c r="I49" s="2"/>
      <c r="J49" s="2"/>
      <c r="K49" s="2"/>
      <c r="L49" s="2"/>
      <c r="M49" s="2"/>
    </row>
    <row r="50" spans="1:13" ht="16.5" x14ac:dyDescent="0.3">
      <c r="A50" s="75">
        <v>2</v>
      </c>
      <c r="B50" s="75" t="s">
        <v>205</v>
      </c>
      <c r="C50" s="76" t="s">
        <v>197</v>
      </c>
      <c r="D50" s="77">
        <f>191.18+105.99</f>
        <v>297.17</v>
      </c>
      <c r="E50" s="75">
        <f>8.05/0.28</f>
        <v>28.75</v>
      </c>
      <c r="F50" s="27">
        <f t="shared" si="0"/>
        <v>8543.6375000000007</v>
      </c>
      <c r="G50" s="75">
        <v>30</v>
      </c>
      <c r="H50" s="78">
        <v>46692</v>
      </c>
      <c r="I50" s="2"/>
      <c r="J50" s="2"/>
      <c r="K50" s="2"/>
      <c r="L50" s="2"/>
      <c r="M50" s="2"/>
    </row>
    <row r="51" spans="1:13" ht="16.5" x14ac:dyDescent="0.3">
      <c r="A51" s="75">
        <v>2</v>
      </c>
      <c r="B51" s="75" t="s">
        <v>206</v>
      </c>
      <c r="C51" s="76" t="s">
        <v>197</v>
      </c>
      <c r="D51" s="77">
        <f>27.97+15.55</f>
        <v>43.519999999999996</v>
      </c>
      <c r="E51" s="75">
        <f>26.91/0.28</f>
        <v>96.107142857142847</v>
      </c>
      <c r="F51" s="27">
        <f t="shared" si="0"/>
        <v>4182.5828571428565</v>
      </c>
      <c r="G51" s="75">
        <v>25</v>
      </c>
      <c r="H51" s="78">
        <v>41797</v>
      </c>
      <c r="I51" s="2"/>
      <c r="J51" s="2"/>
      <c r="K51" s="2"/>
      <c r="L51" s="2"/>
      <c r="M51" s="2"/>
    </row>
    <row r="52" spans="1:13" ht="16.5" x14ac:dyDescent="0.3">
      <c r="A52" s="75">
        <v>2</v>
      </c>
      <c r="B52" s="75" t="s">
        <v>207</v>
      </c>
      <c r="C52" s="76" t="s">
        <v>197</v>
      </c>
      <c r="D52" s="77">
        <f>53.48+29.65</f>
        <v>83.13</v>
      </c>
      <c r="E52" s="75">
        <f>43.24/0.28</f>
        <v>154.42857142857142</v>
      </c>
      <c r="F52" s="27">
        <f t="shared" si="0"/>
        <v>12837.64714285714</v>
      </c>
      <c r="G52" s="75">
        <v>25</v>
      </c>
      <c r="H52" s="78">
        <v>41799</v>
      </c>
      <c r="I52" s="2"/>
      <c r="J52" s="2"/>
      <c r="K52" s="2"/>
      <c r="L52" s="2"/>
      <c r="M52" s="2"/>
    </row>
    <row r="53" spans="1:13" ht="16.5" x14ac:dyDescent="0.3">
      <c r="A53" s="75">
        <v>2</v>
      </c>
      <c r="B53" s="75" t="s">
        <v>208</v>
      </c>
      <c r="C53" s="76" t="s">
        <v>197</v>
      </c>
      <c r="D53" s="77">
        <f>73.34+40.66</f>
        <v>114</v>
      </c>
      <c r="E53" s="75">
        <f>4.87/0.28</f>
        <v>17.392857142857142</v>
      </c>
      <c r="F53" s="27">
        <f t="shared" si="0"/>
        <v>1982.7857142857142</v>
      </c>
      <c r="G53" s="75">
        <v>100</v>
      </c>
      <c r="H53" s="78">
        <v>28977</v>
      </c>
      <c r="I53" s="2"/>
      <c r="J53" s="2"/>
      <c r="K53" s="2"/>
      <c r="L53" s="2"/>
      <c r="M53" s="2"/>
    </row>
    <row r="54" spans="1:13" ht="16.5" x14ac:dyDescent="0.3">
      <c r="A54" s="75">
        <v>2</v>
      </c>
      <c r="B54" s="75" t="s">
        <v>209</v>
      </c>
      <c r="C54" s="76" t="s">
        <v>197</v>
      </c>
      <c r="D54" s="77">
        <f>249.36+138.25</f>
        <v>387.61</v>
      </c>
      <c r="E54" s="75">
        <f>0.168/0.28</f>
        <v>0.6</v>
      </c>
      <c r="F54" s="27">
        <f t="shared" si="0"/>
        <v>232.566</v>
      </c>
      <c r="G54" s="75">
        <v>50</v>
      </c>
      <c r="H54" s="78">
        <v>35558</v>
      </c>
      <c r="I54" s="2"/>
      <c r="J54" s="2"/>
      <c r="K54" s="2"/>
      <c r="L54" s="2"/>
      <c r="M54" s="2"/>
    </row>
    <row r="55" spans="1:13" ht="16.5" x14ac:dyDescent="0.3">
      <c r="A55" s="75">
        <v>2</v>
      </c>
      <c r="B55" s="75" t="s">
        <v>210</v>
      </c>
      <c r="C55" s="76" t="s">
        <v>197</v>
      </c>
      <c r="D55" s="77">
        <f>1119.39+620.61</f>
        <v>1740</v>
      </c>
      <c r="E55" s="75">
        <f>0.174/0.28</f>
        <v>0.62142857142857133</v>
      </c>
      <c r="F55" s="27">
        <f t="shared" si="0"/>
        <v>1081.2857142857142</v>
      </c>
      <c r="G55" s="75">
        <v>50</v>
      </c>
      <c r="H55" s="78">
        <v>34266</v>
      </c>
      <c r="I55" s="2"/>
      <c r="J55" s="2"/>
      <c r="K55" s="2"/>
      <c r="L55" s="2"/>
      <c r="M55" s="2"/>
    </row>
    <row r="56" spans="1:13" ht="16.5" x14ac:dyDescent="0.3">
      <c r="A56" s="75">
        <v>2</v>
      </c>
      <c r="B56" s="75" t="s">
        <v>212</v>
      </c>
      <c r="C56" s="76" t="s">
        <v>197</v>
      </c>
      <c r="D56" s="77">
        <f>35.44</f>
        <v>35.44</v>
      </c>
      <c r="E56" s="75">
        <f>0.123/0.28</f>
        <v>0.43928571428571422</v>
      </c>
      <c r="F56" s="27">
        <f t="shared" si="0"/>
        <v>15.568285714285711</v>
      </c>
      <c r="G56" s="75">
        <v>50</v>
      </c>
      <c r="H56" s="78">
        <v>33290</v>
      </c>
      <c r="I56" s="2"/>
      <c r="J56" s="2"/>
      <c r="K56" s="2"/>
      <c r="L56" s="2"/>
      <c r="M56" s="2"/>
    </row>
    <row r="57" spans="1:13" ht="16.5" x14ac:dyDescent="0.3">
      <c r="A57" s="75">
        <v>2</v>
      </c>
      <c r="B57" s="75" t="s">
        <v>232</v>
      </c>
      <c r="C57" s="76" t="s">
        <v>197</v>
      </c>
      <c r="D57" s="77">
        <f>16.08+8.92</f>
        <v>25</v>
      </c>
      <c r="E57" s="75">
        <f>0.188/0.28</f>
        <v>0.67142857142857137</v>
      </c>
      <c r="F57" s="27">
        <f t="shared" si="0"/>
        <v>16.785714285714285</v>
      </c>
      <c r="G57" s="75">
        <v>50</v>
      </c>
      <c r="H57" s="78">
        <v>34422</v>
      </c>
      <c r="I57" s="2"/>
      <c r="J57" s="2"/>
      <c r="K57" s="2"/>
      <c r="L57" s="2"/>
      <c r="M57" s="2"/>
    </row>
    <row r="58" spans="1:13" ht="16.5" x14ac:dyDescent="0.3">
      <c r="A58" s="75">
        <v>2</v>
      </c>
      <c r="B58" s="75" t="s">
        <v>233</v>
      </c>
      <c r="C58" s="76" t="s">
        <v>197</v>
      </c>
      <c r="D58" s="77">
        <f>127.38+70.62</f>
        <v>198</v>
      </c>
      <c r="E58" s="75">
        <f>0.191/0.28</f>
        <v>0.68214285714285705</v>
      </c>
      <c r="F58" s="27">
        <f t="shared" si="0"/>
        <v>135.06428571428569</v>
      </c>
      <c r="G58" s="75">
        <v>50</v>
      </c>
      <c r="H58" s="78">
        <v>33323</v>
      </c>
      <c r="I58" s="2"/>
      <c r="J58" s="2"/>
      <c r="K58" s="2"/>
      <c r="L58" s="2"/>
      <c r="M58" s="2"/>
    </row>
    <row r="59" spans="1:13" ht="16.5" x14ac:dyDescent="0.3">
      <c r="A59" s="75">
        <v>2</v>
      </c>
      <c r="B59" s="75" t="s">
        <v>213</v>
      </c>
      <c r="C59" s="76" t="s">
        <v>197</v>
      </c>
      <c r="D59" s="77">
        <f>124.71+69.14</f>
        <v>193.85</v>
      </c>
      <c r="E59" s="75">
        <f>3.13/0.28</f>
        <v>11.178571428571427</v>
      </c>
      <c r="F59" s="27">
        <f t="shared" si="0"/>
        <v>2166.966071428571</v>
      </c>
      <c r="G59" s="75">
        <v>15</v>
      </c>
      <c r="H59" s="78" t="s">
        <v>214</v>
      </c>
      <c r="I59" s="2"/>
      <c r="J59" s="2"/>
      <c r="K59" s="2"/>
      <c r="L59" s="2"/>
      <c r="M59" s="2"/>
    </row>
    <row r="60" spans="1:13" ht="16.5" x14ac:dyDescent="0.3">
      <c r="A60" s="75">
        <v>2</v>
      </c>
      <c r="B60" s="75" t="s">
        <v>215</v>
      </c>
      <c r="C60" s="76" t="s">
        <v>197</v>
      </c>
      <c r="D60" s="77">
        <f>162.76+90.24</f>
        <v>253</v>
      </c>
      <c r="E60" s="75">
        <f>4.607/0.28</f>
        <v>16.453571428571429</v>
      </c>
      <c r="F60" s="27">
        <f t="shared" si="0"/>
        <v>4162.7535714285714</v>
      </c>
      <c r="G60" s="75">
        <v>50</v>
      </c>
      <c r="H60" s="78">
        <v>47079</v>
      </c>
      <c r="I60" s="2"/>
      <c r="J60" s="2"/>
      <c r="K60" s="2"/>
      <c r="L60" s="2"/>
      <c r="M60" s="2"/>
    </row>
    <row r="61" spans="1:13" ht="16.5" x14ac:dyDescent="0.3">
      <c r="A61" s="75">
        <v>2</v>
      </c>
      <c r="B61" s="75" t="s">
        <v>216</v>
      </c>
      <c r="C61" s="76" t="s">
        <v>197</v>
      </c>
      <c r="D61" s="77">
        <f>260.55+144.45</f>
        <v>405</v>
      </c>
      <c r="E61" s="75">
        <f>5.386/0.28</f>
        <v>19.235714285714284</v>
      </c>
      <c r="F61" s="27">
        <f t="shared" si="0"/>
        <v>7790.4642857142853</v>
      </c>
      <c r="G61" s="75">
        <v>50</v>
      </c>
      <c r="H61" s="78">
        <v>47069</v>
      </c>
      <c r="I61" s="2"/>
      <c r="J61" s="2"/>
      <c r="K61" s="2"/>
      <c r="L61" s="2"/>
      <c r="M61" s="2"/>
    </row>
    <row r="62" spans="1:13" ht="16.5" x14ac:dyDescent="0.3">
      <c r="A62" s="75">
        <v>2</v>
      </c>
      <c r="B62" s="75" t="s">
        <v>217</v>
      </c>
      <c r="C62" s="76" t="s">
        <v>197</v>
      </c>
      <c r="D62" s="77">
        <f>831.83+461.17</f>
        <v>1293</v>
      </c>
      <c r="E62" s="75">
        <f>5.4/0.28</f>
        <v>19.285714285714285</v>
      </c>
      <c r="F62" s="27">
        <f t="shared" si="0"/>
        <v>24936.428571428569</v>
      </c>
      <c r="G62" s="75">
        <v>50</v>
      </c>
      <c r="H62" s="78">
        <v>30446</v>
      </c>
      <c r="I62" s="2"/>
      <c r="J62" s="2"/>
      <c r="K62" s="2"/>
      <c r="L62" s="2"/>
      <c r="M62" s="2"/>
    </row>
    <row r="63" spans="1:13" ht="16.5" x14ac:dyDescent="0.3">
      <c r="A63" s="75">
        <v>2</v>
      </c>
      <c r="B63" s="75" t="s">
        <v>224</v>
      </c>
      <c r="C63" s="76" t="s">
        <v>199</v>
      </c>
      <c r="D63" s="77">
        <f>1402.46+777.54+12474.82+6916.18</f>
        <v>21571</v>
      </c>
      <c r="E63" s="75">
        <f>0.00237/0.28</f>
        <v>8.4642857142857141E-3</v>
      </c>
      <c r="F63" s="27">
        <f t="shared" si="0"/>
        <v>182.58310714285713</v>
      </c>
      <c r="G63" s="75">
        <v>100</v>
      </c>
      <c r="H63" s="78">
        <v>35841</v>
      </c>
      <c r="I63" s="2"/>
      <c r="J63" s="2"/>
      <c r="K63" s="2"/>
      <c r="L63" s="2"/>
      <c r="M63" s="2"/>
    </row>
    <row r="64" spans="1:13" ht="16.5" x14ac:dyDescent="0.3">
      <c r="A64" s="75">
        <v>2</v>
      </c>
      <c r="B64" s="75" t="s">
        <v>218</v>
      </c>
      <c r="C64" s="76" t="s">
        <v>197</v>
      </c>
      <c r="D64" s="77">
        <f>305.58+169.42</f>
        <v>475</v>
      </c>
      <c r="E64" s="75">
        <f>3.77/0.28</f>
        <v>13.464285714285714</v>
      </c>
      <c r="F64" s="27">
        <f t="shared" si="0"/>
        <v>6395.5357142857138</v>
      </c>
      <c r="G64" s="75">
        <v>30</v>
      </c>
      <c r="H64" s="78">
        <v>44079</v>
      </c>
      <c r="I64" s="2"/>
      <c r="J64" s="2"/>
      <c r="K64" s="2"/>
      <c r="L64" s="2"/>
      <c r="M64" s="2"/>
    </row>
    <row r="65" spans="1:13" ht="16.5" x14ac:dyDescent="0.3">
      <c r="A65" s="75">
        <v>2</v>
      </c>
      <c r="B65" s="75" t="s">
        <v>222</v>
      </c>
      <c r="C65" s="76" t="s">
        <v>221</v>
      </c>
      <c r="D65" s="77">
        <f>1682.31+932.69</f>
        <v>2615</v>
      </c>
      <c r="E65" s="75">
        <f>0.47/0.28</f>
        <v>1.6785714285714284</v>
      </c>
      <c r="F65" s="27">
        <f t="shared" si="0"/>
        <v>4389.4642857142853</v>
      </c>
      <c r="G65" s="75">
        <v>30</v>
      </c>
      <c r="H65" s="78" t="s">
        <v>220</v>
      </c>
      <c r="I65" s="2"/>
      <c r="J65" s="2"/>
      <c r="K65" s="2"/>
      <c r="L65" s="2"/>
      <c r="M65" s="2"/>
    </row>
    <row r="66" spans="1:13" ht="16.5" x14ac:dyDescent="0.3">
      <c r="A66" s="75">
        <v>2</v>
      </c>
      <c r="B66" s="75" t="s">
        <v>223</v>
      </c>
      <c r="C66" s="76" t="s">
        <v>197</v>
      </c>
      <c r="D66" s="77">
        <f>1535.63+851.37</f>
        <v>2387</v>
      </c>
      <c r="E66" s="75">
        <f>3.12/0.28</f>
        <v>11.142857142857142</v>
      </c>
      <c r="F66" s="27">
        <f t="shared" si="0"/>
        <v>26598</v>
      </c>
      <c r="G66" s="75">
        <v>20</v>
      </c>
      <c r="H66" s="78">
        <v>34478</v>
      </c>
      <c r="I66" s="2"/>
      <c r="J66" s="2"/>
      <c r="K66" s="2"/>
      <c r="L66" s="2"/>
      <c r="M66" s="2"/>
    </row>
    <row r="67" spans="1:13" ht="49.5" x14ac:dyDescent="0.3">
      <c r="A67" s="75">
        <v>2</v>
      </c>
      <c r="B67" s="92" t="s">
        <v>234</v>
      </c>
      <c r="C67" s="76" t="s">
        <v>5</v>
      </c>
      <c r="D67" s="77">
        <f>18.01+9.99</f>
        <v>28</v>
      </c>
      <c r="E67" s="75">
        <f>0.61/0.28</f>
        <v>2.1785714285714284</v>
      </c>
      <c r="F67" s="27">
        <f t="shared" si="0"/>
        <v>60.999999999999993</v>
      </c>
      <c r="G67" s="75">
        <v>20</v>
      </c>
      <c r="H67" s="78">
        <v>45285</v>
      </c>
      <c r="I67" s="2"/>
      <c r="J67" s="2"/>
      <c r="K67" s="2"/>
      <c r="L67" s="2"/>
      <c r="M67" s="2"/>
    </row>
    <row r="68" spans="1:13" ht="16.5" x14ac:dyDescent="0.3">
      <c r="A68" s="75"/>
      <c r="B68" s="75"/>
      <c r="C68" s="76"/>
      <c r="D68" s="77"/>
      <c r="E68" s="75"/>
      <c r="F68" s="27">
        <f t="shared" si="0"/>
        <v>0</v>
      </c>
      <c r="G68" s="75"/>
      <c r="H68" s="78"/>
      <c r="I68" s="2"/>
      <c r="J68" s="2"/>
      <c r="K68" s="2"/>
      <c r="L68" s="2"/>
      <c r="M68" s="2"/>
    </row>
    <row r="69" spans="1:13" ht="16.5" x14ac:dyDescent="0.3">
      <c r="A69" s="75"/>
      <c r="B69" s="75"/>
      <c r="C69" s="76"/>
      <c r="D69" s="77"/>
      <c r="E69" s="75"/>
      <c r="F69" s="27">
        <f t="shared" si="0"/>
        <v>0</v>
      </c>
      <c r="G69" s="75"/>
      <c r="H69" s="78"/>
      <c r="I69" s="2"/>
      <c r="J69" s="2"/>
      <c r="K69" s="2"/>
      <c r="L69" s="2"/>
      <c r="M69" s="2"/>
    </row>
    <row r="70" spans="1:13" ht="16.5" x14ac:dyDescent="0.3">
      <c r="A70" s="75"/>
      <c r="B70" s="75"/>
      <c r="C70" s="76"/>
      <c r="D70" s="77"/>
      <c r="E70" s="75"/>
      <c r="F70" s="27">
        <f t="shared" si="0"/>
        <v>0</v>
      </c>
      <c r="G70" s="75"/>
      <c r="H70" s="78"/>
      <c r="I70" s="2"/>
      <c r="J70" s="2"/>
      <c r="K70" s="2"/>
      <c r="L70" s="2"/>
      <c r="M70" s="2"/>
    </row>
    <row r="71" spans="1:13" ht="16.5" x14ac:dyDescent="0.3">
      <c r="A71" s="75"/>
      <c r="B71" s="75"/>
      <c r="C71" s="76"/>
      <c r="D71" s="77"/>
      <c r="E71" s="75"/>
      <c r="F71" s="27">
        <f t="shared" si="0"/>
        <v>0</v>
      </c>
      <c r="G71" s="75"/>
      <c r="H71" s="78"/>
      <c r="I71" s="2"/>
      <c r="J71" s="2"/>
      <c r="K71" s="2"/>
      <c r="L71" s="2"/>
      <c r="M71" s="2"/>
    </row>
    <row r="72" spans="1:13" ht="16.5" x14ac:dyDescent="0.3">
      <c r="A72" s="75"/>
      <c r="B72" s="75"/>
      <c r="C72" s="76"/>
      <c r="D72" s="77"/>
      <c r="E72" s="75"/>
      <c r="F72" s="27">
        <f t="shared" si="0"/>
        <v>0</v>
      </c>
      <c r="G72" s="75"/>
      <c r="H72" s="78"/>
      <c r="I72" s="2"/>
      <c r="J72" s="2"/>
      <c r="K72" s="2"/>
      <c r="L72" s="2"/>
      <c r="M72" s="2"/>
    </row>
    <row r="73" spans="1:13" ht="16.5" x14ac:dyDescent="0.3">
      <c r="A73" s="75"/>
      <c r="B73" s="75"/>
      <c r="C73" s="76"/>
      <c r="D73" s="77"/>
      <c r="E73" s="75"/>
      <c r="F73" s="27">
        <f t="shared" si="0"/>
        <v>0</v>
      </c>
      <c r="G73" s="75"/>
      <c r="H73" s="78"/>
      <c r="I73" s="2"/>
      <c r="J73" s="2"/>
      <c r="K73" s="2"/>
      <c r="L73" s="2"/>
      <c r="M73" s="2"/>
    </row>
    <row r="74" spans="1:13" ht="16.5" x14ac:dyDescent="0.3">
      <c r="A74" s="75"/>
      <c r="B74" s="75"/>
      <c r="C74" s="76"/>
      <c r="D74" s="77"/>
      <c r="E74" s="75"/>
      <c r="F74" s="27">
        <f t="shared" si="0"/>
        <v>0</v>
      </c>
      <c r="G74" s="75"/>
      <c r="H74" s="78"/>
      <c r="I74" s="2"/>
      <c r="J74" s="2"/>
      <c r="K74" s="2"/>
      <c r="L74" s="2"/>
      <c r="M74" s="2"/>
    </row>
    <row r="75" spans="1:13" ht="16.5" x14ac:dyDescent="0.3">
      <c r="A75" s="75"/>
      <c r="B75" s="75"/>
      <c r="C75" s="76"/>
      <c r="D75" s="77"/>
      <c r="E75" s="75"/>
      <c r="F75" s="27">
        <f t="shared" si="0"/>
        <v>0</v>
      </c>
      <c r="G75" s="75"/>
      <c r="H75" s="78"/>
      <c r="I75" s="2"/>
      <c r="J75" s="2"/>
      <c r="K75" s="2"/>
      <c r="L75" s="2"/>
      <c r="M75" s="2"/>
    </row>
    <row r="76" spans="1:13" ht="16.5" x14ac:dyDescent="0.3">
      <c r="A76" s="75"/>
      <c r="B76" s="75"/>
      <c r="C76" s="76"/>
      <c r="D76" s="77"/>
      <c r="E76" s="75"/>
      <c r="F76" s="27">
        <f t="shared" si="0"/>
        <v>0</v>
      </c>
      <c r="G76" s="75"/>
      <c r="H76" s="78"/>
      <c r="I76" s="2"/>
      <c r="J76" s="2"/>
      <c r="K76" s="2"/>
      <c r="L76" s="2"/>
      <c r="M76" s="2"/>
    </row>
    <row r="77" spans="1:13" ht="16.5" x14ac:dyDescent="0.3">
      <c r="A77" s="75"/>
      <c r="B77" s="75"/>
      <c r="C77" s="76"/>
      <c r="D77" s="77"/>
      <c r="E77" s="75"/>
      <c r="F77" s="27">
        <f t="shared" si="0"/>
        <v>0</v>
      </c>
      <c r="G77" s="75"/>
      <c r="H77" s="78"/>
      <c r="I77" s="2"/>
      <c r="J77" s="2"/>
      <c r="K77" s="2"/>
      <c r="L77" s="2"/>
      <c r="M77" s="2"/>
    </row>
    <row r="78" spans="1:13" ht="16.5" x14ac:dyDescent="0.3">
      <c r="A78" s="75"/>
      <c r="B78" s="75"/>
      <c r="C78" s="76"/>
      <c r="D78" s="77"/>
      <c r="E78" s="75"/>
      <c r="F78" s="27">
        <f t="shared" si="0"/>
        <v>0</v>
      </c>
      <c r="G78" s="75"/>
      <c r="H78" s="78"/>
      <c r="I78" s="2"/>
      <c r="J78" s="2"/>
      <c r="K78" s="2"/>
      <c r="L78" s="2"/>
      <c r="M78" s="2"/>
    </row>
    <row r="79" spans="1:13" ht="16.5" x14ac:dyDescent="0.3">
      <c r="A79" s="75"/>
      <c r="B79" s="75"/>
      <c r="C79" s="76"/>
      <c r="D79" s="77"/>
      <c r="E79" s="75"/>
      <c r="F79" s="27">
        <f t="shared" si="0"/>
        <v>0</v>
      </c>
      <c r="G79" s="75"/>
      <c r="H79" s="78"/>
      <c r="I79" s="2"/>
      <c r="J79" s="2"/>
      <c r="K79" s="2"/>
      <c r="L79" s="2"/>
      <c r="M79" s="2"/>
    </row>
    <row r="80" spans="1:13" ht="16.5" x14ac:dyDescent="0.3">
      <c r="A80" s="75"/>
      <c r="B80" s="75"/>
      <c r="C80" s="76"/>
      <c r="D80" s="77"/>
      <c r="E80" s="75"/>
      <c r="F80" s="27">
        <f t="shared" si="0"/>
        <v>0</v>
      </c>
      <c r="G80" s="75"/>
      <c r="H80" s="78"/>
      <c r="I80" s="2"/>
      <c r="J80" s="2"/>
      <c r="K80" s="2"/>
      <c r="L80" s="2"/>
      <c r="M80" s="2"/>
    </row>
    <row r="81" spans="1:13" ht="16.5" x14ac:dyDescent="0.3">
      <c r="A81" s="75"/>
      <c r="B81" s="75"/>
      <c r="C81" s="76"/>
      <c r="D81" s="77"/>
      <c r="E81" s="75"/>
      <c r="F81" s="27">
        <f t="shared" si="0"/>
        <v>0</v>
      </c>
      <c r="G81" s="75"/>
      <c r="H81" s="78"/>
      <c r="I81" s="2"/>
      <c r="J81" s="2"/>
      <c r="K81" s="2"/>
      <c r="L81" s="2"/>
      <c r="M81" s="2"/>
    </row>
    <row r="82" spans="1:13" ht="16.5" x14ac:dyDescent="0.3">
      <c r="A82" s="75"/>
      <c r="B82" s="75"/>
      <c r="C82" s="76"/>
      <c r="D82" s="77"/>
      <c r="E82" s="75"/>
      <c r="F82" s="27">
        <f t="shared" si="0"/>
        <v>0</v>
      </c>
      <c r="G82" s="75"/>
      <c r="H82" s="78"/>
      <c r="I82" s="2"/>
      <c r="J82" s="2"/>
      <c r="K82" s="2"/>
      <c r="L82" s="2"/>
      <c r="M82" s="2"/>
    </row>
    <row r="83" spans="1:13" ht="16.5" x14ac:dyDescent="0.3">
      <c r="A83" s="75"/>
      <c r="B83" s="75"/>
      <c r="C83" s="76"/>
      <c r="D83" s="77"/>
      <c r="E83" s="75"/>
      <c r="F83" s="27">
        <f t="shared" si="0"/>
        <v>0</v>
      </c>
      <c r="G83" s="75"/>
      <c r="H83" s="78"/>
      <c r="I83" s="2"/>
      <c r="J83" s="2"/>
      <c r="K83" s="2"/>
      <c r="L83" s="2"/>
      <c r="M83" s="2"/>
    </row>
    <row r="84" spans="1:13" ht="16.5" x14ac:dyDescent="0.3">
      <c r="A84" s="75"/>
      <c r="B84" s="75"/>
      <c r="C84" s="76"/>
      <c r="D84" s="77"/>
      <c r="E84" s="75"/>
      <c r="F84" s="27">
        <f t="shared" si="0"/>
        <v>0</v>
      </c>
      <c r="G84" s="75"/>
      <c r="H84" s="78"/>
      <c r="I84" s="2"/>
      <c r="J84" s="2"/>
      <c r="K84" s="2"/>
      <c r="L84" s="2"/>
      <c r="M84" s="2"/>
    </row>
    <row r="85" spans="1:13" ht="16.5" x14ac:dyDescent="0.3">
      <c r="A85" s="75"/>
      <c r="B85" s="75"/>
      <c r="C85" s="76"/>
      <c r="D85" s="77"/>
      <c r="E85" s="75"/>
      <c r="F85" s="27">
        <f t="shared" si="0"/>
        <v>0</v>
      </c>
      <c r="G85" s="75"/>
      <c r="H85" s="78"/>
      <c r="I85" s="2"/>
      <c r="J85" s="2"/>
      <c r="K85" s="2"/>
      <c r="L85" s="2"/>
      <c r="M85" s="2"/>
    </row>
    <row r="86" spans="1:13" ht="16.5" x14ac:dyDescent="0.3">
      <c r="A86" s="75"/>
      <c r="B86" s="75"/>
      <c r="C86" s="76"/>
      <c r="D86" s="77"/>
      <c r="E86" s="75"/>
      <c r="F86" s="27">
        <f t="shared" si="0"/>
        <v>0</v>
      </c>
      <c r="G86" s="75"/>
      <c r="H86" s="78"/>
      <c r="I86" s="2"/>
      <c r="J86" s="2"/>
      <c r="K86" s="2"/>
      <c r="L86" s="2"/>
      <c r="M86" s="2"/>
    </row>
    <row r="87" spans="1:13" ht="16.5" x14ac:dyDescent="0.3">
      <c r="A87" s="75"/>
      <c r="B87" s="75"/>
      <c r="C87" s="76"/>
      <c r="D87" s="77"/>
      <c r="E87" s="75"/>
      <c r="F87" s="27">
        <f t="shared" si="0"/>
        <v>0</v>
      </c>
      <c r="G87" s="75"/>
      <c r="H87" s="78"/>
      <c r="I87" s="2"/>
      <c r="J87" s="2"/>
      <c r="K87" s="2"/>
      <c r="L87" s="2"/>
      <c r="M87" s="2"/>
    </row>
    <row r="88" spans="1:13" ht="16.5" x14ac:dyDescent="0.3">
      <c r="A88" s="75"/>
      <c r="B88" s="75"/>
      <c r="C88" s="76"/>
      <c r="D88" s="77"/>
      <c r="E88" s="75"/>
      <c r="F88" s="27">
        <f t="shared" si="0"/>
        <v>0</v>
      </c>
      <c r="G88" s="75"/>
      <c r="H88" s="78"/>
      <c r="I88" s="2"/>
      <c r="J88" s="2"/>
      <c r="K88" s="2"/>
      <c r="L88" s="2"/>
      <c r="M88" s="2"/>
    </row>
    <row r="89" spans="1:13" ht="16.5" x14ac:dyDescent="0.3">
      <c r="A89" s="75"/>
      <c r="B89" s="75"/>
      <c r="C89" s="76"/>
      <c r="D89" s="77"/>
      <c r="E89" s="75"/>
      <c r="F89" s="27">
        <f t="shared" si="0"/>
        <v>0</v>
      </c>
      <c r="G89" s="75"/>
      <c r="H89" s="78"/>
      <c r="I89" s="2"/>
      <c r="J89" s="2"/>
      <c r="K89" s="2"/>
      <c r="L89" s="2"/>
      <c r="M89" s="2"/>
    </row>
    <row r="90" spans="1:13" ht="16.5" x14ac:dyDescent="0.3">
      <c r="A90" s="75"/>
      <c r="B90" s="75"/>
      <c r="C90" s="76"/>
      <c r="D90" s="77"/>
      <c r="E90" s="75"/>
      <c r="F90" s="27">
        <f t="shared" si="0"/>
        <v>0</v>
      </c>
      <c r="G90" s="75"/>
      <c r="H90" s="78"/>
      <c r="I90" s="2"/>
      <c r="J90" s="2"/>
      <c r="K90" s="2"/>
      <c r="L90" s="2"/>
      <c r="M90" s="2"/>
    </row>
    <row r="91" spans="1:13" ht="16.5" x14ac:dyDescent="0.3">
      <c r="A91" s="75"/>
      <c r="B91" s="75"/>
      <c r="C91" s="76"/>
      <c r="D91" s="77"/>
      <c r="E91" s="75"/>
      <c r="F91" s="27">
        <f t="shared" si="0"/>
        <v>0</v>
      </c>
      <c r="G91" s="75"/>
      <c r="H91" s="78"/>
      <c r="I91" s="2"/>
      <c r="J91" s="2"/>
      <c r="K91" s="2"/>
      <c r="L91" s="2"/>
      <c r="M91" s="2"/>
    </row>
    <row r="92" spans="1:13" ht="16.5" x14ac:dyDescent="0.3">
      <c r="A92" s="75"/>
      <c r="B92" s="75"/>
      <c r="C92" s="76"/>
      <c r="D92" s="77"/>
      <c r="E92" s="75"/>
      <c r="F92" s="27">
        <f t="shared" si="0"/>
        <v>0</v>
      </c>
      <c r="G92" s="75"/>
      <c r="H92" s="78"/>
      <c r="I92" s="2"/>
      <c r="J92" s="2"/>
      <c r="K92" s="2"/>
      <c r="L92" s="2"/>
      <c r="M92" s="2"/>
    </row>
    <row r="93" spans="1:13" ht="16.5" x14ac:dyDescent="0.3">
      <c r="A93" s="75"/>
      <c r="B93" s="75"/>
      <c r="C93" s="76"/>
      <c r="D93" s="77"/>
      <c r="E93" s="75"/>
      <c r="F93" s="27">
        <f t="shared" si="0"/>
        <v>0</v>
      </c>
      <c r="G93" s="75"/>
      <c r="H93" s="78"/>
      <c r="I93" s="2"/>
      <c r="J93" s="2"/>
      <c r="K93" s="2"/>
      <c r="L93" s="2"/>
      <c r="M93" s="2"/>
    </row>
    <row r="94" spans="1:13" ht="16.5" x14ac:dyDescent="0.3">
      <c r="A94" s="75"/>
      <c r="B94" s="75"/>
      <c r="C94" s="76"/>
      <c r="D94" s="77"/>
      <c r="E94" s="75"/>
      <c r="F94" s="27">
        <f t="shared" si="0"/>
        <v>0</v>
      </c>
      <c r="G94" s="75"/>
      <c r="H94" s="78"/>
      <c r="I94" s="2"/>
      <c r="J94" s="2"/>
      <c r="K94" s="2"/>
      <c r="L94" s="2"/>
      <c r="M94" s="2"/>
    </row>
    <row r="95" spans="1:13" ht="16.5" x14ac:dyDescent="0.3">
      <c r="A95" s="75"/>
      <c r="B95" s="75"/>
      <c r="C95" s="76"/>
      <c r="D95" s="77"/>
      <c r="E95" s="75"/>
      <c r="F95" s="27">
        <f t="shared" si="0"/>
        <v>0</v>
      </c>
      <c r="G95" s="75"/>
      <c r="H95" s="78"/>
      <c r="I95" s="2"/>
      <c r="J95" s="2"/>
      <c r="K95" s="2"/>
      <c r="L95" s="2"/>
      <c r="M95" s="2"/>
    </row>
    <row r="96" spans="1:13" ht="16.5" x14ac:dyDescent="0.3">
      <c r="A96" s="75"/>
      <c r="B96" s="75"/>
      <c r="C96" s="76"/>
      <c r="D96" s="77"/>
      <c r="E96" s="75"/>
      <c r="F96" s="27">
        <f t="shared" si="0"/>
        <v>0</v>
      </c>
      <c r="G96" s="75"/>
      <c r="H96" s="78"/>
      <c r="I96" s="2"/>
      <c r="J96" s="2"/>
      <c r="K96" s="2"/>
      <c r="L96" s="2"/>
      <c r="M96" s="2"/>
    </row>
    <row r="97" spans="1:13" ht="16.5" x14ac:dyDescent="0.3">
      <c r="A97" s="75"/>
      <c r="B97" s="75"/>
      <c r="C97" s="76"/>
      <c r="D97" s="77"/>
      <c r="E97" s="75"/>
      <c r="F97" s="27">
        <f t="shared" si="0"/>
        <v>0</v>
      </c>
      <c r="G97" s="75"/>
      <c r="H97" s="78"/>
      <c r="I97" s="2"/>
      <c r="J97" s="2"/>
      <c r="K97" s="2"/>
      <c r="L97" s="2"/>
      <c r="M97" s="2"/>
    </row>
    <row r="98" spans="1:13" ht="16.5" x14ac:dyDescent="0.3">
      <c r="A98" s="75"/>
      <c r="B98" s="75"/>
      <c r="C98" s="76"/>
      <c r="D98" s="77"/>
      <c r="E98" s="75"/>
      <c r="F98" s="27">
        <f t="shared" si="0"/>
        <v>0</v>
      </c>
      <c r="G98" s="75"/>
      <c r="H98" s="78"/>
      <c r="I98" s="2"/>
      <c r="J98" s="2"/>
      <c r="K98" s="2"/>
      <c r="L98" s="2"/>
      <c r="M98" s="2"/>
    </row>
    <row r="99" spans="1:13" ht="16.5" x14ac:dyDescent="0.3">
      <c r="A99" s="75"/>
      <c r="B99" s="75"/>
      <c r="C99" s="76"/>
      <c r="D99" s="77"/>
      <c r="E99" s="75"/>
      <c r="F99" s="27">
        <f t="shared" si="0"/>
        <v>0</v>
      </c>
      <c r="G99" s="75"/>
      <c r="H99" s="78"/>
      <c r="I99" s="2"/>
      <c r="J99" s="2"/>
      <c r="K99" s="2"/>
      <c r="L99" s="2"/>
      <c r="M99" s="2"/>
    </row>
    <row r="100" spans="1:13" ht="16.5" x14ac:dyDescent="0.3">
      <c r="A100" s="75"/>
      <c r="B100" s="75"/>
      <c r="C100" s="76"/>
      <c r="D100" s="77"/>
      <c r="E100" s="75"/>
      <c r="F100" s="27">
        <f t="shared" si="0"/>
        <v>0</v>
      </c>
      <c r="G100" s="75"/>
      <c r="H100" s="78"/>
      <c r="I100" s="2"/>
      <c r="J100" s="2"/>
      <c r="K100" s="2"/>
      <c r="L100" s="2"/>
      <c r="M100" s="2"/>
    </row>
    <row r="101" spans="1:13" ht="16.5" x14ac:dyDescent="0.3">
      <c r="A101" s="75"/>
      <c r="B101" s="75"/>
      <c r="C101" s="76"/>
      <c r="D101" s="77"/>
      <c r="E101" s="75"/>
      <c r="F101" s="27">
        <f t="shared" si="0"/>
        <v>0</v>
      </c>
      <c r="G101" s="75"/>
      <c r="H101" s="78"/>
      <c r="I101" s="2"/>
      <c r="J101" s="2"/>
      <c r="K101" s="2"/>
      <c r="L101" s="2"/>
      <c r="M101" s="2"/>
    </row>
    <row r="102" spans="1:13" ht="16.5" x14ac:dyDescent="0.3">
      <c r="A102" s="75"/>
      <c r="B102" s="75"/>
      <c r="C102" s="76"/>
      <c r="D102" s="77"/>
      <c r="E102" s="75"/>
      <c r="F102" s="27">
        <f t="shared" si="0"/>
        <v>0</v>
      </c>
      <c r="G102" s="75"/>
      <c r="H102" s="78"/>
      <c r="I102" s="2"/>
      <c r="J102" s="2"/>
      <c r="K102" s="2"/>
      <c r="L102" s="2"/>
      <c r="M102" s="2"/>
    </row>
    <row r="103" spans="1:13" ht="16.5" x14ac:dyDescent="0.3">
      <c r="A103" s="75"/>
      <c r="B103" s="75"/>
      <c r="C103" s="76"/>
      <c r="D103" s="77"/>
      <c r="E103" s="75"/>
      <c r="F103" s="27">
        <f t="shared" si="0"/>
        <v>0</v>
      </c>
      <c r="G103" s="75"/>
      <c r="H103" s="78"/>
      <c r="I103" s="2"/>
      <c r="J103" s="2"/>
      <c r="K103" s="2"/>
      <c r="L103" s="2"/>
      <c r="M103" s="2"/>
    </row>
    <row r="104" spans="1:13" ht="16.5" x14ac:dyDescent="0.3">
      <c r="A104" s="75"/>
      <c r="B104" s="75"/>
      <c r="C104" s="76"/>
      <c r="D104" s="77"/>
      <c r="E104" s="75"/>
      <c r="F104" s="27">
        <f t="shared" si="0"/>
        <v>0</v>
      </c>
      <c r="G104" s="75"/>
      <c r="H104" s="78"/>
      <c r="I104" s="2"/>
      <c r="J104" s="2"/>
      <c r="K104" s="2"/>
      <c r="L104" s="2"/>
      <c r="M104" s="2"/>
    </row>
    <row r="105" spans="1:13" ht="16.5" x14ac:dyDescent="0.3">
      <c r="B105" s="30" t="s">
        <v>11</v>
      </c>
      <c r="C105" s="31"/>
      <c r="D105" s="32"/>
      <c r="E105" s="33"/>
      <c r="F105" s="34">
        <f>SUM(F13:F104)</f>
        <v>441833.1951671429</v>
      </c>
      <c r="G105" s="47"/>
      <c r="H105" s="47"/>
      <c r="I105" s="2"/>
      <c r="J105" s="2"/>
      <c r="K105" s="2"/>
      <c r="L105" s="2"/>
      <c r="M105" s="2"/>
    </row>
    <row r="106" spans="1:13" ht="16.5" x14ac:dyDescent="0.3">
      <c r="B106" s="2"/>
      <c r="C106" s="2"/>
      <c r="D106" s="2"/>
      <c r="E106" s="2"/>
      <c r="F106" s="11"/>
      <c r="G106" s="48"/>
      <c r="H106" s="48"/>
      <c r="I106" s="2"/>
      <c r="J106" s="2"/>
      <c r="K106" s="2"/>
      <c r="L106" s="2"/>
      <c r="M106" s="2"/>
    </row>
  </sheetData>
  <sheetProtection algorithmName="SHA-512" hashValue="m4baM8gP1vUJ5Oc24g1IlHMUz084pMLtGnO5AttUmoUNCV6L9qFkhBkuBummXJ0QWKYcPPHMnD1ewuDTN3fHnw==" saltValue="Qmsn4ARRwEOx6tEiHXRnRQ==" spinCount="100000" sheet="1" objects="1" scenarios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15"/>
  <sheetViews>
    <sheetView topLeftCell="A47" zoomScale="85" zoomScaleNormal="85" workbookViewId="0">
      <selection activeCell="F47" sqref="F47"/>
    </sheetView>
  </sheetViews>
  <sheetFormatPr baseColWidth="10" defaultRowHeight="15" x14ac:dyDescent="0.25"/>
  <cols>
    <col min="1" max="1" width="60.85546875" bestFit="1" customWidth="1"/>
    <col min="2" max="2" width="35.42578125" bestFit="1" customWidth="1"/>
    <col min="3" max="3" width="44.7109375" customWidth="1"/>
    <col min="6" max="6" width="18.85546875" bestFit="1" customWidth="1"/>
  </cols>
  <sheetData>
    <row r="1" spans="1:9" x14ac:dyDescent="0.25">
      <c r="A1" s="4" t="s">
        <v>51</v>
      </c>
      <c r="B1" s="6"/>
      <c r="C1" s="6"/>
      <c r="D1" s="6"/>
      <c r="E1" s="6"/>
      <c r="F1" s="6"/>
      <c r="G1" s="6"/>
    </row>
    <row r="2" spans="1:9" x14ac:dyDescent="0.25">
      <c r="A2" s="7"/>
      <c r="B2" s="52"/>
    </row>
    <row r="3" spans="1:9" ht="15.75" x14ac:dyDescent="0.25">
      <c r="A3" s="66" t="s">
        <v>53</v>
      </c>
      <c r="B3" s="67">
        <f>'Données projet'!C3</f>
        <v>485.1586666666667</v>
      </c>
      <c r="D3" t="s">
        <v>0</v>
      </c>
      <c r="E3" s="54">
        <f>(2*16+12)/12</f>
        <v>3.6666666666666665</v>
      </c>
      <c r="F3" s="53" t="s">
        <v>55</v>
      </c>
    </row>
    <row r="5" spans="1:9" x14ac:dyDescent="0.25">
      <c r="A5" s="4" t="s">
        <v>12</v>
      </c>
      <c r="B5" s="6"/>
      <c r="C5" s="6"/>
      <c r="D5" s="6"/>
      <c r="E5" s="6"/>
      <c r="F5" s="6"/>
      <c r="G5" s="6"/>
      <c r="H5" s="13"/>
      <c r="I5" s="13"/>
    </row>
    <row r="6" spans="1:9" x14ac:dyDescent="0.25">
      <c r="A6" s="12"/>
      <c r="B6" s="13"/>
      <c r="C6" s="13"/>
      <c r="D6" s="13"/>
      <c r="E6" s="13"/>
      <c r="F6" s="13"/>
      <c r="G6" s="13"/>
      <c r="H6" s="13"/>
      <c r="I6" s="13"/>
    </row>
    <row r="7" spans="1:9" ht="16.5" x14ac:dyDescent="0.3">
      <c r="A7" s="82" t="s">
        <v>13</v>
      </c>
      <c r="B7" s="81">
        <f>'Données projet'!C6</f>
        <v>2027</v>
      </c>
    </row>
    <row r="8" spans="1:9" ht="16.5" x14ac:dyDescent="0.3">
      <c r="A8" s="2" t="s">
        <v>14</v>
      </c>
      <c r="B8" s="63">
        <f>IF(Général!C4="Tertiaire ",30,20)</f>
        <v>20</v>
      </c>
    </row>
    <row r="9" spans="1:9" ht="16.5" x14ac:dyDescent="0.3">
      <c r="A9" s="2" t="s">
        <v>15</v>
      </c>
      <c r="B9" s="63">
        <f>IF(Général!C4="Tertiaire ",50,40)</f>
        <v>40</v>
      </c>
    </row>
    <row r="10" spans="1:9" ht="16.5" x14ac:dyDescent="0.3">
      <c r="A10" s="2"/>
      <c r="B10" s="62"/>
    </row>
    <row r="11" spans="1:9" ht="15.75" x14ac:dyDescent="0.25">
      <c r="A11" s="3" t="str">
        <f>"StockCO2𝑟𝑒f (" &amp;B7&amp;") (tCO2e/m²SDP)"</f>
        <v>StockCO2𝑟𝑒f (2027) (tCO2e/m²SDP)</v>
      </c>
      <c r="B11" s="62">
        <f>((B8)+((B7-2015)/(2035-2015))*(B9-B8))/1000</f>
        <v>3.2000000000000001E-2</v>
      </c>
    </row>
    <row r="12" spans="1:9" ht="15.75" x14ac:dyDescent="0.25">
      <c r="A12" s="64" t="s">
        <v>54</v>
      </c>
      <c r="B12" s="65">
        <f>B11*'Données projet'!C8</f>
        <v>192</v>
      </c>
      <c r="E12" s="16"/>
    </row>
    <row r="13" spans="1:9" ht="16.5" x14ac:dyDescent="0.3">
      <c r="A13" s="15"/>
      <c r="B13" s="11"/>
      <c r="E13" s="16"/>
    </row>
    <row r="14" spans="1:9" x14ac:dyDescent="0.25">
      <c r="A14" s="4" t="s">
        <v>16</v>
      </c>
      <c r="B14" s="6"/>
      <c r="C14" s="6"/>
      <c r="D14" s="6"/>
      <c r="E14" s="6"/>
      <c r="F14" s="6"/>
      <c r="G14" s="6"/>
    </row>
    <row r="16" spans="1:9" ht="15.75" x14ac:dyDescent="0.25">
      <c r="A16" s="65" t="s">
        <v>17</v>
      </c>
      <c r="B16" s="68">
        <f>B3-B12</f>
        <v>293.1586666666667</v>
      </c>
    </row>
    <row r="18" spans="1:7" x14ac:dyDescent="0.25">
      <c r="A18" s="4" t="s">
        <v>18</v>
      </c>
      <c r="B18" s="6"/>
      <c r="C18" s="6"/>
      <c r="D18" s="6"/>
      <c r="E18" s="6"/>
      <c r="F18" s="6"/>
      <c r="G18" s="6"/>
    </row>
    <row r="19" spans="1:7" x14ac:dyDescent="0.25">
      <c r="A19" s="7"/>
    </row>
    <row r="20" spans="1:7" ht="16.5" x14ac:dyDescent="0.3">
      <c r="A20" s="79" t="s">
        <v>23</v>
      </c>
      <c r="B20" s="80">
        <f>SUMPRODUCT(C23:C114,D23:D114)/100</f>
        <v>0.65603297364693791</v>
      </c>
      <c r="D20" s="25"/>
    </row>
    <row r="21" spans="1:7" ht="17.25" thickBot="1" x14ac:dyDescent="0.35">
      <c r="A21" s="2"/>
      <c r="B21" s="2"/>
      <c r="C21" s="25"/>
      <c r="D21" s="25"/>
    </row>
    <row r="22" spans="1:7" ht="57" x14ac:dyDescent="0.25">
      <c r="A22" s="17" t="s">
        <v>4</v>
      </c>
      <c r="B22" s="9" t="s">
        <v>19</v>
      </c>
      <c r="C22" s="9" t="s">
        <v>20</v>
      </c>
      <c r="D22" s="10" t="s">
        <v>21</v>
      </c>
    </row>
    <row r="23" spans="1:7" ht="16.5" x14ac:dyDescent="0.3">
      <c r="A23" s="18" t="str">
        <f>'Données projet'!B13</f>
        <v>Panneaux CLT HEXAPLI (p. 12 RE2020)</v>
      </c>
      <c r="B23" s="19">
        <f>'Données projet'!F13</f>
        <v>66295.792857142849</v>
      </c>
      <c r="C23" s="20">
        <f t="shared" ref="C23:C86" si="0">B23/$B$115</f>
        <v>0.15004710732986809</v>
      </c>
      <c r="D23" s="21">
        <f>'Données projet'!G13</f>
        <v>100</v>
      </c>
    </row>
    <row r="24" spans="1:7" ht="16.5" x14ac:dyDescent="0.3">
      <c r="A24" s="18" t="str">
        <f>'Données projet'!B14</f>
        <v>MOB avec montant d'une largeur de 145 mm, non isolé</v>
      </c>
      <c r="B24" s="19">
        <f>'Données projet'!F14</f>
        <v>16464.928571428569</v>
      </c>
      <c r="C24" s="20">
        <f t="shared" si="0"/>
        <v>3.7265032938957839E-2</v>
      </c>
      <c r="D24" s="21">
        <f>'Données projet'!G14</f>
        <v>100</v>
      </c>
    </row>
    <row r="25" spans="1:7" ht="16.5" x14ac:dyDescent="0.3">
      <c r="A25" s="18" t="str">
        <f>'Données projet'!B15</f>
        <v xml:space="preserve">Escalier en bois feuillu européen </v>
      </c>
      <c r="B25" s="19">
        <f>'Données projet'!F15</f>
        <v>4679.9999999999991</v>
      </c>
      <c r="C25" s="20">
        <f t="shared" si="0"/>
        <v>1.059223265972486E-2</v>
      </c>
      <c r="D25" s="21">
        <f>'Données projet'!G15</f>
        <v>100</v>
      </c>
    </row>
    <row r="26" spans="1:7" ht="16.5" x14ac:dyDescent="0.3">
      <c r="A26" s="18" t="str">
        <f>'Données projet'!B16</f>
        <v>Panneau d’isolation de laine de bois complexé avec un panneau de laine de roche et un panneau de PSE : FIBROTHERM ULTRA FEU FM® 180 mm d’épaisseur, R = 5,30 m².K/W (hors accessoires de pose) (v.1.2)</v>
      </c>
      <c r="B26" s="19">
        <f>'Données projet'!F16</f>
        <v>1048.4012857142857</v>
      </c>
      <c r="C26" s="20">
        <f t="shared" si="0"/>
        <v>2.3728440895385457E-3</v>
      </c>
      <c r="D26" s="21">
        <f>'Données projet'!G16</f>
        <v>50</v>
      </c>
    </row>
    <row r="27" spans="1:7" ht="16.5" x14ac:dyDescent="0.3">
      <c r="A27" s="18" t="str">
        <f>'Données projet'!B17</f>
        <v>KNAUF INSULATION Laine de Verre ECOSE TP 238 45 mm R=1,40
m².K/W (hors accessoires de pose)</v>
      </c>
      <c r="B27" s="19">
        <f>'Données projet'!F17</f>
        <v>411.25928571428562</v>
      </c>
      <c r="C27" s="20">
        <f t="shared" si="0"/>
        <v>9.3080214482007997E-4</v>
      </c>
      <c r="D27" s="21">
        <f>'Données projet'!G17</f>
        <v>50</v>
      </c>
    </row>
    <row r="28" spans="1:7" ht="16.5" x14ac:dyDescent="0.3">
      <c r="A28" s="18" t="str">
        <f>'Données projet'!B18</f>
        <v>Bloc-Porte technique non tôlé sur huisserie métallique (v.1.2)</v>
      </c>
      <c r="B28" s="19">
        <f>'Données projet'!F18</f>
        <v>1869.3853571428569</v>
      </c>
      <c r="C28" s="20">
        <f t="shared" si="0"/>
        <v>4.2309753490470071E-3</v>
      </c>
      <c r="D28" s="21">
        <f>'Données projet'!G18</f>
        <v>30</v>
      </c>
    </row>
    <row r="29" spans="1:7" ht="16.5" x14ac:dyDescent="0.3">
      <c r="A29" s="18" t="str">
        <f>'Données projet'!B19</f>
        <v>Bloc-Porte Bois de communication avec huisserie Bois ou huisserie métallique</v>
      </c>
      <c r="B29" s="19">
        <f>'Données projet'!F19</f>
        <v>8616.375</v>
      </c>
      <c r="C29" s="20">
        <f t="shared" si="0"/>
        <v>1.9501420658854018E-2</v>
      </c>
      <c r="D29" s="21">
        <f>'Données projet'!G19</f>
        <v>30</v>
      </c>
    </row>
    <row r="30" spans="1:7" ht="16.5" x14ac:dyDescent="0.3">
      <c r="A30" s="18" t="str">
        <f>'Données projet'!B20</f>
        <v>Bloc-porte bois technique (avec huisserie métallique)</v>
      </c>
      <c r="B30" s="19">
        <f>'Données projet'!F20</f>
        <v>2199.8924999999999</v>
      </c>
      <c r="C30" s="20">
        <f t="shared" si="0"/>
        <v>4.9790113646119181E-3</v>
      </c>
      <c r="D30" s="21">
        <f>'Données projet'!G20</f>
        <v>25</v>
      </c>
    </row>
    <row r="31" spans="1:7" ht="16.5" x14ac:dyDescent="0.3">
      <c r="A31" s="18" t="str">
        <f>'Données projet'!B21</f>
        <v>Trappe de visite bois, trappe d'accès aux combles bois et bloc-gaine ou façade de gaine technique bois (avec huisserie bois)</v>
      </c>
      <c r="B31" s="19">
        <f>'Données projet'!F21</f>
        <v>9877.2514285714278</v>
      </c>
      <c r="C31" s="20">
        <f t="shared" si="0"/>
        <v>2.2355159224365026E-2</v>
      </c>
      <c r="D31" s="21">
        <f>'Données projet'!G21</f>
        <v>25</v>
      </c>
    </row>
    <row r="32" spans="1:7" ht="16.5" x14ac:dyDescent="0.3">
      <c r="A32" s="18" t="str">
        <f>'Données projet'!B22</f>
        <v>Panneaux de fibres MDF (medium-density fibreboard) utilisés en milieu sec ignifuges bruts [épaisseur 19 mm, jusqu'à 25 mm] (v.1.1)</v>
      </c>
      <c r="B32" s="19">
        <f>'Données projet'!F22</f>
        <v>1843.6428571428571</v>
      </c>
      <c r="C32" s="20">
        <f t="shared" si="0"/>
        <v>4.1727124111745791E-3</v>
      </c>
      <c r="D32" s="21">
        <f>'Données projet'!G22</f>
        <v>100</v>
      </c>
    </row>
    <row r="33" spans="1:8" ht="18.75" x14ac:dyDescent="0.3">
      <c r="A33" s="18" t="str">
        <f>'Données projet'!B23</f>
        <v>Doublissimo® 2.55 13+80 mm R = 2,55 K.m²/W</v>
      </c>
      <c r="B33" s="19">
        <f>'Données projet'!F23</f>
        <v>174.43199999999999</v>
      </c>
      <c r="C33" s="20">
        <f t="shared" si="0"/>
        <v>3.9479152292759122E-4</v>
      </c>
      <c r="D33" s="21">
        <f>'Données projet'!G23</f>
        <v>50</v>
      </c>
      <c r="F33" s="97"/>
      <c r="G33" s="97"/>
      <c r="H33" s="97"/>
    </row>
    <row r="34" spans="1:8" ht="16.5" x14ac:dyDescent="0.3">
      <c r="A34" s="18" t="str">
        <f>'Données projet'!B24</f>
        <v>Plaque de plâtre Placoplatre® BA 18S Marine </v>
      </c>
      <c r="B34" s="19">
        <f>'Données projet'!F24</f>
        <v>1441.7142857142856</v>
      </c>
      <c r="C34" s="20">
        <f t="shared" si="0"/>
        <v>3.2630284493877686E-3</v>
      </c>
      <c r="D34" s="21">
        <f>'Données projet'!G24</f>
        <v>50</v>
      </c>
    </row>
    <row r="35" spans="1:8" ht="16.5" x14ac:dyDescent="0.3">
      <c r="A35" s="18" t="str">
        <f>'Données projet'!B25</f>
        <v>Panneau d’isolation en mousse rigide de polyuréthane EUROTHANE AUTOPRO SI – EUROTAN – EUROSOL - IP PIR 022 - EUROTOIT - Epaisseur [56-61] mm - R= [2.60-2.80] m².K/W (hors accessoires de pose</v>
      </c>
      <c r="B35" s="19">
        <f>'Données projet'!F25</f>
        <v>64.742857142857133</v>
      </c>
      <c r="C35" s="20">
        <f t="shared" si="0"/>
        <v>1.4653235169069924E-4</v>
      </c>
      <c r="D35" s="21">
        <f>'Données projet'!G25</f>
        <v>50</v>
      </c>
    </row>
    <row r="36" spans="1:8" ht="16.5" x14ac:dyDescent="0.3">
      <c r="A36" s="18" t="str">
        <f>'Données projet'!B26</f>
        <v>KNAUF INSULATION Laine de Verre ECOSE TP 238 140 mm (hors accessoires de pose) (v.1.1)</v>
      </c>
      <c r="B36" s="19">
        <f>'Données projet'!F26</f>
        <v>439.21103571428563</v>
      </c>
      <c r="C36" s="20">
        <f t="shared" si="0"/>
        <v>9.9406527286419644E-4</v>
      </c>
      <c r="D36" s="21">
        <f>'Données projet'!G26</f>
        <v>50</v>
      </c>
    </row>
    <row r="37" spans="1:8" ht="16.5" x14ac:dyDescent="0.3">
      <c r="A37" s="18" t="str">
        <f>'Données projet'!B27</f>
        <v>Porte de placard coulissante en bois [ép. 10mm] [Gestion durable] - DONNEE ENVIRONNEMENTALE PAR DEFAUT (v.1.1)</v>
      </c>
      <c r="B37" s="19">
        <f>'Données projet'!F27</f>
        <v>2945.6653571428565</v>
      </c>
      <c r="C37" s="20">
        <f t="shared" si="0"/>
        <v>6.666917265074501E-3</v>
      </c>
      <c r="D37" s="21">
        <f>'Données projet'!G27</f>
        <v>15</v>
      </c>
    </row>
    <row r="38" spans="1:8" ht="16.5" x14ac:dyDescent="0.3">
      <c r="A38" s="18" t="str">
        <f>'Données projet'!B28</f>
        <v>Panneaux de particules de type p2 (panneaux pour agencements intérieurs utilisés en milieu sec) surfacés mélaminés, épaisseur jusqu’à 25mm, fabriqués par armor panneaux, swiss krono sas, cf2p, kronospan</v>
      </c>
      <c r="B38" s="19">
        <f>'Données projet'!F28</f>
        <v>7025.6750000000002</v>
      </c>
      <c r="C38" s="20">
        <f t="shared" si="0"/>
        <v>1.5901193203335998E-2</v>
      </c>
      <c r="D38" s="21">
        <f>'Données projet'!G28</f>
        <v>50</v>
      </c>
    </row>
    <row r="39" spans="1:8" ht="16.5" x14ac:dyDescent="0.3">
      <c r="A39" s="18" t="str">
        <f>'Données projet'!B29</f>
        <v>Panneaux de particules de type p3 (panneaux non travaillants utilisés en milieu humide) surfacés mélaminés, épaisseur jusqu’à 28mm, fabriqués par swiss krono sas, kronospan</v>
      </c>
      <c r="B39" s="19">
        <f>'Données projet'!F29</f>
        <v>8617.5999999999985</v>
      </c>
      <c r="C39" s="20">
        <f t="shared" si="0"/>
        <v>1.9504193198385675E-2</v>
      </c>
      <c r="D39" s="21">
        <f>'Données projet'!G29</f>
        <v>50</v>
      </c>
    </row>
    <row r="40" spans="1:8" ht="16.5" x14ac:dyDescent="0.3">
      <c r="A40" s="18" t="str">
        <f>'Données projet'!B30</f>
        <v>Bardages en lames de bois de France, toutes
essences, toutes configurations</v>
      </c>
      <c r="B40" s="19">
        <f>'Données projet'!F30</f>
        <v>33402.857142857138</v>
      </c>
      <c r="C40" s="20">
        <f t="shared" si="0"/>
        <v>7.5600605631772497E-2</v>
      </c>
      <c r="D40" s="21">
        <f>'Données projet'!G30</f>
        <v>50</v>
      </c>
    </row>
    <row r="41" spans="1:8" ht="16.5" x14ac:dyDescent="0.3">
      <c r="A41" s="18" t="str">
        <f>'Données projet'!B31</f>
        <v>Mortiers de réparation de béton, de calage, de scellement et de protection des armatures à base de liant hydraulique</v>
      </c>
      <c r="B41" s="19">
        <f>'Données projet'!F31</f>
        <v>169.19802428571427</v>
      </c>
      <c r="C41" s="20">
        <f t="shared" si="0"/>
        <v>3.8294547837608184E-4</v>
      </c>
      <c r="D41" s="21">
        <f>'Données projet'!G31</f>
        <v>100</v>
      </c>
    </row>
    <row r="42" spans="1:8" ht="16.5" x14ac:dyDescent="0.3">
      <c r="A42" s="18" t="str">
        <f>'Données projet'!B32</f>
        <v>Fenêtres et portes-fenêtres mixtes bois – aluminium double vitrage ou triple vitrage</v>
      </c>
      <c r="B42" s="19">
        <f>'Données projet'!F32</f>
        <v>6732.1428571428569</v>
      </c>
      <c r="C42" s="20">
        <f t="shared" si="0"/>
        <v>1.5236842615675645E-2</v>
      </c>
      <c r="D42" s="21">
        <f>'Données projet'!G32</f>
        <v>30</v>
      </c>
    </row>
    <row r="43" spans="1:8" ht="16.5" x14ac:dyDescent="0.3">
      <c r="A43" s="18" t="str">
        <f>'Données projet'!B33</f>
        <v>Bardages en bois issus de forêts gérées durablement, traités et finis, de toutes provenances et fabriqués en France (v.1.1)</v>
      </c>
      <c r="B43" s="19">
        <f>'Données projet'!F33</f>
        <v>1578.5714285714284</v>
      </c>
      <c r="C43" s="20">
        <f t="shared" si="0"/>
        <v>3.5727768891929096E-3</v>
      </c>
      <c r="D43" s="21">
        <f>'Données projet'!G33</f>
        <v>50</v>
      </c>
    </row>
    <row r="44" spans="1:8" ht="16.5" x14ac:dyDescent="0.3">
      <c r="A44" s="18" t="str">
        <f>'Données projet'!B34</f>
        <v>Plinthe en bois reconstitué</v>
      </c>
      <c r="B44" s="19">
        <f>'Données projet'!F34</f>
        <v>5582.9285714285706</v>
      </c>
      <c r="C44" s="20">
        <f t="shared" si="0"/>
        <v>1.2635828707520677E-2</v>
      </c>
      <c r="D44" s="21">
        <f>'Données projet'!G34</f>
        <v>30</v>
      </c>
    </row>
    <row r="45" spans="1:8" ht="16.5" x14ac:dyDescent="0.3">
      <c r="A45" s="18" t="str">
        <f>'Données projet'!B35</f>
        <v>Revêtements de sol stratifiés d’épaisseur entre 7 mm et 12 mm (v.1.1)</v>
      </c>
      <c r="B45" s="19">
        <f>'Données projet'!F35</f>
        <v>29851.714285714283</v>
      </c>
      <c r="C45" s="20">
        <f t="shared" si="0"/>
        <v>6.7563312608102152E-2</v>
      </c>
      <c r="D45" s="21">
        <f>'Données projet'!G35</f>
        <v>20</v>
      </c>
    </row>
    <row r="46" spans="1:8" ht="16.5" x14ac:dyDescent="0.3">
      <c r="A46" s="18" t="str">
        <f>'Données projet'!B36</f>
        <v>Baignoire en acrylique de dimensions 160 x 70cm à 180 x 80cm et
ses pieds sans robinetterie</v>
      </c>
      <c r="B46" s="19">
        <f>'Données projet'!F36</f>
        <v>60.999999999999993</v>
      </c>
      <c r="C46" s="20">
        <f t="shared" si="0"/>
        <v>1.3806115218872148E-4</v>
      </c>
      <c r="D46" s="21">
        <f>'Données projet'!G36</f>
        <v>20</v>
      </c>
    </row>
    <row r="47" spans="1:8" ht="16.5" x14ac:dyDescent="0.3">
      <c r="A47" s="18" t="str">
        <f>'Données projet'!B37</f>
        <v>Placoplatre BA13</v>
      </c>
      <c r="B47" s="19">
        <f>'Données projet'!F37</f>
        <v>1178.7635357142856</v>
      </c>
      <c r="C47" s="20">
        <f t="shared" si="0"/>
        <v>2.6678926540781218E-3</v>
      </c>
      <c r="D47" s="21">
        <f>'Données projet'!G37</f>
        <v>50</v>
      </c>
    </row>
    <row r="48" spans="1:8" ht="16.5" x14ac:dyDescent="0.3">
      <c r="A48" s="18" t="str">
        <f>'Données projet'!B38</f>
        <v>Placomarine BA13</v>
      </c>
      <c r="B48" s="19">
        <f>'Données projet'!F38</f>
        <v>722.35253571428575</v>
      </c>
      <c r="C48" s="20">
        <f t="shared" si="0"/>
        <v>1.6348987437239161E-3</v>
      </c>
      <c r="D48" s="21">
        <f>'Données projet'!G38</f>
        <v>50</v>
      </c>
    </row>
    <row r="49" spans="1:4" ht="16.5" x14ac:dyDescent="0.3">
      <c r="A49" s="18" t="str">
        <f>'Données projet'!B39</f>
        <v>Placoflam BA 13</v>
      </c>
      <c r="B49" s="19">
        <f>'Données projet'!F39</f>
        <v>133.23828571428569</v>
      </c>
      <c r="C49" s="20">
        <f t="shared" si="0"/>
        <v>3.0155788920269432E-4</v>
      </c>
      <c r="D49" s="21">
        <f>'Données projet'!G39</f>
        <v>50</v>
      </c>
    </row>
    <row r="50" spans="1:4" ht="16.5" x14ac:dyDescent="0.3">
      <c r="A50" s="18" t="str">
        <f>'Données projet'!B40</f>
        <v>Panneaux CLT HEXAPLI (p. 12 RE2020)</v>
      </c>
      <c r="B50" s="19">
        <f>'Données projet'!F40</f>
        <v>95198.35714285713</v>
      </c>
      <c r="C50" s="20">
        <f t="shared" si="0"/>
        <v>0.21546221104288951</v>
      </c>
      <c r="D50" s="21">
        <f>'Données projet'!G40</f>
        <v>100</v>
      </c>
    </row>
    <row r="51" spans="1:4" ht="16.5" x14ac:dyDescent="0.3">
      <c r="A51" s="18" t="str">
        <f>'Données projet'!B41</f>
        <v>MOB avec montant d'une largeur de 145 mm, non isolé</v>
      </c>
      <c r="B51" s="19">
        <f>'Données projet'!F41</f>
        <v>20686.107142857141</v>
      </c>
      <c r="C51" s="20">
        <f t="shared" si="0"/>
        <v>4.681881617118358E-2</v>
      </c>
      <c r="D51" s="21">
        <f>'Données projet'!G41</f>
        <v>100</v>
      </c>
    </row>
    <row r="52" spans="1:4" ht="16.5" x14ac:dyDescent="0.3">
      <c r="A52" s="18" t="str">
        <f>'Données projet'!B42</f>
        <v>Fibraroc A2 35 200mm &amp; Fibraroc A2 35 FC/Typ3 200mm (v.1.6)</v>
      </c>
      <c r="B52" s="19">
        <f>'Données projet'!F42</f>
        <v>45.903999999999996</v>
      </c>
      <c r="C52" s="20">
        <f t="shared" si="0"/>
        <v>1.0389441196837821E-4</v>
      </c>
      <c r="D52" s="21">
        <f>'Données projet'!G42</f>
        <v>50</v>
      </c>
    </row>
    <row r="53" spans="1:4" ht="16.5" x14ac:dyDescent="0.3">
      <c r="A53" s="18" t="str">
        <f>'Données projet'!B43</f>
        <v>Panneau d’isolation de laine de bois complexé avec un panneau de laine de roche et un panneau de PSE : FIBROTHERM ULTRA FEU FM® 180 mm d’épaisseur, R = 5,30 m².K/W (hors accessoires de pose) (v.1.2)</v>
      </c>
      <c r="B53" s="19">
        <f>'Données projet'!F43</f>
        <v>319.26378571428569</v>
      </c>
      <c r="C53" s="20">
        <f t="shared" si="0"/>
        <v>7.2258895258766167E-4</v>
      </c>
      <c r="D53" s="21">
        <f>'Données projet'!G43</f>
        <v>50</v>
      </c>
    </row>
    <row r="54" spans="1:4" ht="16.5" x14ac:dyDescent="0.3">
      <c r="A54" s="18" t="str">
        <f>'Données projet'!B44</f>
        <v>Panneau d’isolation de laine de bois complexé avec un panneau de PSE : FIBROTHERM ULTRA FM® 160 mm d’épaisseur, R = 4,65 m².K/W (hors accessoires de pose)</v>
      </c>
      <c r="B54" s="19">
        <f>'Données projet'!F44</f>
        <v>2206.8714285714286</v>
      </c>
      <c r="C54" s="20">
        <f t="shared" si="0"/>
        <v>4.9948067567367411E-3</v>
      </c>
      <c r="D54" s="21">
        <f>'Données projet'!G44</f>
        <v>50</v>
      </c>
    </row>
    <row r="55" spans="1:4" ht="16.5" x14ac:dyDescent="0.3">
      <c r="A55" s="18" t="str">
        <f>'Données projet'!B45</f>
        <v>Placoplatre BA13</v>
      </c>
      <c r="B55" s="19">
        <f>'Données projet'!F45</f>
        <v>1341.2008571428573</v>
      </c>
      <c r="C55" s="20">
        <f t="shared" si="0"/>
        <v>3.0355366500597332E-3</v>
      </c>
      <c r="D55" s="21">
        <f>'Données projet'!G45</f>
        <v>50</v>
      </c>
    </row>
    <row r="56" spans="1:4" ht="16.5" x14ac:dyDescent="0.3">
      <c r="A56" s="18" t="str">
        <f>'Données projet'!B46</f>
        <v>Placomarine BA13</v>
      </c>
      <c r="B56" s="19">
        <f>'Données projet'!F46</f>
        <v>646.81485714285714</v>
      </c>
      <c r="C56" s="20">
        <f t="shared" si="0"/>
        <v>1.4639344988512484E-3</v>
      </c>
      <c r="D56" s="21">
        <f>'Données projet'!G46</f>
        <v>50</v>
      </c>
    </row>
    <row r="57" spans="1:4" ht="16.5" x14ac:dyDescent="0.3">
      <c r="A57" s="18" t="str">
        <f>'Données projet'!B47</f>
        <v>Placoflam BA 13</v>
      </c>
      <c r="B57" s="19">
        <f>'Données projet'!F47</f>
        <v>139.82757142857142</v>
      </c>
      <c r="C57" s="20">
        <f t="shared" si="0"/>
        <v>3.1647140359310368E-4</v>
      </c>
      <c r="D57" s="21">
        <f>'Données projet'!G47</f>
        <v>50</v>
      </c>
    </row>
    <row r="58" spans="1:4" ht="16.5" x14ac:dyDescent="0.3">
      <c r="A58" s="18" t="str">
        <f>'Données projet'!B48</f>
        <v>KNAUF INSULATION Laine de Verre ECOSE TP 238 45 mm R=1,40
m².K/W (hors accessoires de pose)</v>
      </c>
      <c r="B58" s="19">
        <f>'Données projet'!F48</f>
        <v>359.10428571428565</v>
      </c>
      <c r="C58" s="20">
        <f t="shared" si="0"/>
        <v>8.1275985969872326E-4</v>
      </c>
      <c r="D58" s="21">
        <f>'Données projet'!G48</f>
        <v>50</v>
      </c>
    </row>
    <row r="59" spans="1:4" ht="16.5" x14ac:dyDescent="0.3">
      <c r="A59" s="18" t="str">
        <f>'Données projet'!B49</f>
        <v>Bloc-Porte technique non tôlé sur huisserie métallique (v.1.2)</v>
      </c>
      <c r="B59" s="19">
        <f>'Données projet'!F49</f>
        <v>1749.8889285714283</v>
      </c>
      <c r="C59" s="20">
        <f t="shared" si="0"/>
        <v>3.9605193718173564E-3</v>
      </c>
      <c r="D59" s="21">
        <f>'Données projet'!G49</f>
        <v>30</v>
      </c>
    </row>
    <row r="60" spans="1:4" ht="16.5" x14ac:dyDescent="0.3">
      <c r="A60" s="18" t="str">
        <f>'Données projet'!B50</f>
        <v>Bloc-Porte Bois de communication avec huisserie Bois ou huisserie métallique</v>
      </c>
      <c r="B60" s="19">
        <f>'Données projet'!F50</f>
        <v>8543.6375000000007</v>
      </c>
      <c r="C60" s="20">
        <f t="shared" si="0"/>
        <v>1.9336794051356854E-2</v>
      </c>
      <c r="D60" s="21">
        <f>'Données projet'!G50</f>
        <v>30</v>
      </c>
    </row>
    <row r="61" spans="1:4" ht="16.5" x14ac:dyDescent="0.3">
      <c r="A61" s="18" t="str">
        <f>'Données projet'!B51</f>
        <v>Bloc-porte bois technique (avec huisserie métallique)</v>
      </c>
      <c r="B61" s="19">
        <f>'Données projet'!F51</f>
        <v>4182.5828571428565</v>
      </c>
      <c r="C61" s="20">
        <f t="shared" si="0"/>
        <v>9.4664296456055327E-3</v>
      </c>
      <c r="D61" s="21">
        <f>'Données projet'!G51</f>
        <v>25</v>
      </c>
    </row>
    <row r="62" spans="1:4" ht="16.5" x14ac:dyDescent="0.3">
      <c r="A62" s="18" t="str">
        <f>'Données projet'!B52</f>
        <v>Trappe de visite bois, trappe d'accès aux combles bois et bloc-gaine ou façade de gaine technique bois (avec huisserie bois)</v>
      </c>
      <c r="B62" s="19">
        <f>'Données projet'!F52</f>
        <v>12837.64714285714</v>
      </c>
      <c r="C62" s="20">
        <f t="shared" si="0"/>
        <v>2.90554156710673E-2</v>
      </c>
      <c r="D62" s="21">
        <f>'Données projet'!G52</f>
        <v>25</v>
      </c>
    </row>
    <row r="63" spans="1:4" ht="16.5" x14ac:dyDescent="0.3">
      <c r="A63" s="18" t="str">
        <f>'Données projet'!B53</f>
        <v>Panneaux de fibres MDF (medium-density fibreboard) utilisés en milieu sec ignifuges bruts [épaisseur 19 mm, jusqu'à 25 mm] (v.1.1)</v>
      </c>
      <c r="B63" s="19">
        <f>'Données projet'!F53</f>
        <v>1982.7857142857142</v>
      </c>
      <c r="C63" s="20">
        <f t="shared" si="0"/>
        <v>4.4876341025839811E-3</v>
      </c>
      <c r="D63" s="21">
        <f>'Données projet'!G53</f>
        <v>100</v>
      </c>
    </row>
    <row r="64" spans="1:4" ht="16.5" x14ac:dyDescent="0.3">
      <c r="A64" s="18" t="str">
        <f>'Données projet'!B54</f>
        <v>Doublissimo® 2.55 13+80 mm R = 2,55 K.m²/W</v>
      </c>
      <c r="B64" s="19">
        <f>'Données projet'!F54</f>
        <v>232.566</v>
      </c>
      <c r="C64" s="20">
        <f t="shared" si="0"/>
        <v>5.2636606426101969E-4</v>
      </c>
      <c r="D64" s="21">
        <f>'Données projet'!G54</f>
        <v>50</v>
      </c>
    </row>
    <row r="65" spans="1:4" ht="16.5" x14ac:dyDescent="0.3">
      <c r="A65" s="18" t="str">
        <f>'Données projet'!B55</f>
        <v>Plaque de plâtre Placoplatre® BA 18S Marine </v>
      </c>
      <c r="B65" s="19">
        <f>'Données projet'!F55</f>
        <v>1081.2857142857142</v>
      </c>
      <c r="C65" s="20">
        <f t="shared" si="0"/>
        <v>2.4472713370408267E-3</v>
      </c>
      <c r="D65" s="21">
        <f>'Données projet'!G55</f>
        <v>50</v>
      </c>
    </row>
    <row r="66" spans="1:4" ht="16.5" x14ac:dyDescent="0.3">
      <c r="A66" s="18" t="str">
        <f>'Données projet'!B56</f>
        <v>KNAUF INSULATION Laine de Verre ECOSE TP 238 140 mm (hors accessoires de pose) (v.1.1)</v>
      </c>
      <c r="B66" s="19">
        <f>'Données projet'!F56</f>
        <v>15.568285714285711</v>
      </c>
      <c r="C66" s="20">
        <f t="shared" si="0"/>
        <v>3.5235663333073742E-5</v>
      </c>
      <c r="D66" s="21">
        <f>'Données projet'!G56</f>
        <v>50</v>
      </c>
    </row>
    <row r="67" spans="1:4" ht="16.5" x14ac:dyDescent="0.3">
      <c r="A67" s="18" t="str">
        <f>'Données projet'!B57</f>
        <v>Dalle Gyptone® Activ'Air® Line 4 10 mm (hors ossatures)</v>
      </c>
      <c r="B67" s="19">
        <f>'Données projet'!F57</f>
        <v>16.785714285714285</v>
      </c>
      <c r="C67" s="20">
        <f t="shared" si="0"/>
        <v>3.7991066468793383E-5</v>
      </c>
      <c r="D67" s="21">
        <f>'Données projet'!G57</f>
        <v>50</v>
      </c>
    </row>
    <row r="68" spans="1:4" ht="16.5" x14ac:dyDescent="0.3">
      <c r="A68" s="18" t="str">
        <f>'Données projet'!B58</f>
        <v>Armstrong Sahara 15mm</v>
      </c>
      <c r="B68" s="19">
        <f>'Données projet'!F58</f>
        <v>135.06428571428569</v>
      </c>
      <c r="C68" s="20">
        <f t="shared" si="0"/>
        <v>3.056906705780485E-4</v>
      </c>
      <c r="D68" s="21">
        <f>'Données projet'!G58</f>
        <v>50</v>
      </c>
    </row>
    <row r="69" spans="1:4" ht="16.5" x14ac:dyDescent="0.3">
      <c r="A69" s="18" t="str">
        <f>'Données projet'!B59</f>
        <v>Porte de placard coulissante en bois [ép. 10mm] [Gestion durable] - DONNEE ENVIRONNEMENTALE PAR DEFAUT (v.1.1)</v>
      </c>
      <c r="B69" s="19">
        <f>'Données projet'!F59</f>
        <v>2166.966071428571</v>
      </c>
      <c r="C69" s="20">
        <f t="shared" si="0"/>
        <v>4.904489058611408E-3</v>
      </c>
      <c r="D69" s="21">
        <f>'Données projet'!G59</f>
        <v>15</v>
      </c>
    </row>
    <row r="70" spans="1:4" ht="16.5" x14ac:dyDescent="0.3">
      <c r="A70" s="18" t="str">
        <f>'Données projet'!B60</f>
        <v>Panneaux de particules de type p2 (panneaux pour agencements intérieurs utilisés en milieu sec) surfacés mélaminés, épaisseur jusqu’à 25mm, fabriqués par armor panneaux, swiss krono sas, cf2p, kronospan</v>
      </c>
      <c r="B70" s="19">
        <f>'Données projet'!F60</f>
        <v>4162.7535714285714</v>
      </c>
      <c r="C70" s="20">
        <f t="shared" si="0"/>
        <v>9.4215500712974409E-3</v>
      </c>
      <c r="D70" s="21">
        <f>'Données projet'!G60</f>
        <v>50</v>
      </c>
    </row>
    <row r="71" spans="1:4" ht="16.5" x14ac:dyDescent="0.3">
      <c r="A71" s="18" t="str">
        <f>'Données projet'!B61</f>
        <v>Panneaux de particules de type p3 (panneaux non travaillants utilisés en milieu humide) surfacés mélaminés, épaisseur jusqu’à 28mm, fabriqués par swiss krono sas, kronospan</v>
      </c>
      <c r="B71" s="19">
        <f>'Données projet'!F61</f>
        <v>7790.4642857142853</v>
      </c>
      <c r="C71" s="20">
        <f t="shared" si="0"/>
        <v>1.7632138940504909E-2</v>
      </c>
      <c r="D71" s="21">
        <f>'Données projet'!G61</f>
        <v>50</v>
      </c>
    </row>
    <row r="72" spans="1:4" ht="16.5" x14ac:dyDescent="0.3">
      <c r="A72" s="18" t="str">
        <f>'Données projet'!B62</f>
        <v>Bardages en lames de bois de France, toutes
essences, toutes configurations</v>
      </c>
      <c r="B72" s="19">
        <f>'Données projet'!F62</f>
        <v>24936.428571428569</v>
      </c>
      <c r="C72" s="20">
        <f t="shared" si="0"/>
        <v>5.6438558361363647E-2</v>
      </c>
      <c r="D72" s="21">
        <f>'Données projet'!G62</f>
        <v>50</v>
      </c>
    </row>
    <row r="73" spans="1:4" ht="16.5" x14ac:dyDescent="0.3">
      <c r="A73" s="18" t="str">
        <f>'Données projet'!B63</f>
        <v>Mortiers de réparation de béton, de calage, de scellement et de protection des armatures à base de liant hydraulique</v>
      </c>
      <c r="B73" s="19">
        <f>'Données projet'!F63</f>
        <v>182.58310714285713</v>
      </c>
      <c r="C73" s="20">
        <f t="shared" si="0"/>
        <v>4.1323990397278099E-4</v>
      </c>
      <c r="D73" s="21">
        <f>'Données projet'!G63</f>
        <v>100</v>
      </c>
    </row>
    <row r="74" spans="1:4" ht="16.5" x14ac:dyDescent="0.3">
      <c r="A74" s="18" t="str">
        <f>'Données projet'!B64</f>
        <v>Fenêtres et portes-fenêtres mixtes bois – aluminium double vitrage ou triple vitrage</v>
      </c>
      <c r="B74" s="19">
        <f>'Données projet'!F64</f>
        <v>6395.5357142857138</v>
      </c>
      <c r="C74" s="20">
        <f t="shared" si="0"/>
        <v>1.4475000484891861E-2</v>
      </c>
      <c r="D74" s="21">
        <f>'Données projet'!G64</f>
        <v>30</v>
      </c>
    </row>
    <row r="75" spans="1:4" ht="16.5" x14ac:dyDescent="0.3">
      <c r="A75" s="18" t="str">
        <f>'Données projet'!B65</f>
        <v>Plinthe en bois reconstitué</v>
      </c>
      <c r="B75" s="19">
        <f>'Données projet'!F65</f>
        <v>4389.4642857142853</v>
      </c>
      <c r="C75" s="20">
        <f t="shared" si="0"/>
        <v>9.9346638815894697E-3</v>
      </c>
      <c r="D75" s="21">
        <f>'Données projet'!G65</f>
        <v>30</v>
      </c>
    </row>
    <row r="76" spans="1:4" ht="16.5" x14ac:dyDescent="0.3">
      <c r="A76" s="18" t="str">
        <f>'Données projet'!B66</f>
        <v>Revêtements de sol stratifiés d’épaisseur entre 7 mm et 12 mm (v.1.1)</v>
      </c>
      <c r="B76" s="19">
        <f>'Données projet'!F66</f>
        <v>26598</v>
      </c>
      <c r="C76" s="20">
        <f t="shared" si="0"/>
        <v>6.0199188949436301E-2</v>
      </c>
      <c r="D76" s="21">
        <f>'Données projet'!G66</f>
        <v>20</v>
      </c>
    </row>
    <row r="77" spans="1:4" ht="16.5" x14ac:dyDescent="0.3">
      <c r="A77" s="18" t="str">
        <f>'Données projet'!B67</f>
        <v>Baignoire en acrylique de dimensions 160 x 70cm à 180 x 80cm et
ses pieds sans robinetterie</v>
      </c>
      <c r="B77" s="19">
        <f>'Données projet'!F67</f>
        <v>60.999999999999993</v>
      </c>
      <c r="C77" s="20">
        <f t="shared" si="0"/>
        <v>1.3806115218872148E-4</v>
      </c>
      <c r="D77" s="21">
        <f>'Données projet'!G67</f>
        <v>20</v>
      </c>
    </row>
    <row r="78" spans="1:4" ht="16.5" x14ac:dyDescent="0.3">
      <c r="A78" s="18">
        <f>'Données projet'!B68</f>
        <v>0</v>
      </c>
      <c r="B78" s="19">
        <f>'Données projet'!F68</f>
        <v>0</v>
      </c>
      <c r="C78" s="20">
        <f t="shared" si="0"/>
        <v>0</v>
      </c>
      <c r="D78" s="21">
        <f>'Données projet'!G68</f>
        <v>0</v>
      </c>
    </row>
    <row r="79" spans="1:4" ht="16.5" x14ac:dyDescent="0.3">
      <c r="A79" s="18">
        <f>'Données projet'!B69</f>
        <v>0</v>
      </c>
      <c r="B79" s="19">
        <f>'Données projet'!F69</f>
        <v>0</v>
      </c>
      <c r="C79" s="20">
        <f t="shared" si="0"/>
        <v>0</v>
      </c>
      <c r="D79" s="21">
        <f>'Données projet'!G69</f>
        <v>0</v>
      </c>
    </row>
    <row r="80" spans="1:4" ht="16.5" x14ac:dyDescent="0.3">
      <c r="A80" s="18">
        <f>'Données projet'!B70</f>
        <v>0</v>
      </c>
      <c r="B80" s="19">
        <f>'Données projet'!F70</f>
        <v>0</v>
      </c>
      <c r="C80" s="20">
        <f t="shared" si="0"/>
        <v>0</v>
      </c>
      <c r="D80" s="21">
        <f>'Données projet'!G70</f>
        <v>0</v>
      </c>
    </row>
    <row r="81" spans="1:4" ht="16.5" x14ac:dyDescent="0.3">
      <c r="A81" s="18">
        <f>'Données projet'!B71</f>
        <v>0</v>
      </c>
      <c r="B81" s="19">
        <f>'Données projet'!F71</f>
        <v>0</v>
      </c>
      <c r="C81" s="20">
        <f t="shared" si="0"/>
        <v>0</v>
      </c>
      <c r="D81" s="21">
        <f>'Données projet'!G71</f>
        <v>0</v>
      </c>
    </row>
    <row r="82" spans="1:4" ht="16.5" x14ac:dyDescent="0.3">
      <c r="A82" s="18">
        <f>'Données projet'!B72</f>
        <v>0</v>
      </c>
      <c r="B82" s="19">
        <f>'Données projet'!F72</f>
        <v>0</v>
      </c>
      <c r="C82" s="20">
        <f t="shared" si="0"/>
        <v>0</v>
      </c>
      <c r="D82" s="21">
        <f>'Données projet'!G72</f>
        <v>0</v>
      </c>
    </row>
    <row r="83" spans="1:4" ht="16.5" x14ac:dyDescent="0.3">
      <c r="A83" s="18">
        <f>'Données projet'!B73</f>
        <v>0</v>
      </c>
      <c r="B83" s="19">
        <f>'Données projet'!F73</f>
        <v>0</v>
      </c>
      <c r="C83" s="20">
        <f t="shared" si="0"/>
        <v>0</v>
      </c>
      <c r="D83" s="21">
        <f>'Données projet'!G73</f>
        <v>0</v>
      </c>
    </row>
    <row r="84" spans="1:4" ht="16.5" x14ac:dyDescent="0.3">
      <c r="A84" s="18">
        <f>'Données projet'!B74</f>
        <v>0</v>
      </c>
      <c r="B84" s="19">
        <f>'Données projet'!F74</f>
        <v>0</v>
      </c>
      <c r="C84" s="20">
        <f t="shared" si="0"/>
        <v>0</v>
      </c>
      <c r="D84" s="21">
        <f>'Données projet'!G74</f>
        <v>0</v>
      </c>
    </row>
    <row r="85" spans="1:4" ht="16.5" x14ac:dyDescent="0.3">
      <c r="A85" s="18">
        <f>'Données projet'!B75</f>
        <v>0</v>
      </c>
      <c r="B85" s="19">
        <f>'Données projet'!F75</f>
        <v>0</v>
      </c>
      <c r="C85" s="20">
        <f t="shared" si="0"/>
        <v>0</v>
      </c>
      <c r="D85" s="21">
        <f>'Données projet'!G75</f>
        <v>0</v>
      </c>
    </row>
    <row r="86" spans="1:4" ht="16.5" x14ac:dyDescent="0.3">
      <c r="A86" s="18">
        <f>'Données projet'!B76</f>
        <v>0</v>
      </c>
      <c r="B86" s="19">
        <f>'Données projet'!F76</f>
        <v>0</v>
      </c>
      <c r="C86" s="20">
        <f t="shared" si="0"/>
        <v>0</v>
      </c>
      <c r="D86" s="21">
        <f>'Données projet'!G76</f>
        <v>0</v>
      </c>
    </row>
    <row r="87" spans="1:4" ht="16.5" x14ac:dyDescent="0.3">
      <c r="A87" s="18">
        <f>'Données projet'!B77</f>
        <v>0</v>
      </c>
      <c r="B87" s="19">
        <f>'Données projet'!F77</f>
        <v>0</v>
      </c>
      <c r="C87" s="20">
        <f t="shared" ref="C87:C114" si="1">B87/$B$115</f>
        <v>0</v>
      </c>
      <c r="D87" s="21">
        <f>'Données projet'!G77</f>
        <v>0</v>
      </c>
    </row>
    <row r="88" spans="1:4" ht="16.5" x14ac:dyDescent="0.3">
      <c r="A88" s="18">
        <f>'Données projet'!B78</f>
        <v>0</v>
      </c>
      <c r="B88" s="19">
        <f>'Données projet'!F78</f>
        <v>0</v>
      </c>
      <c r="C88" s="20">
        <f t="shared" si="1"/>
        <v>0</v>
      </c>
      <c r="D88" s="21">
        <f>'Données projet'!G78</f>
        <v>0</v>
      </c>
    </row>
    <row r="89" spans="1:4" ht="16.5" x14ac:dyDescent="0.3">
      <c r="A89" s="18">
        <f>'Données projet'!B79</f>
        <v>0</v>
      </c>
      <c r="B89" s="19">
        <f>'Données projet'!F79</f>
        <v>0</v>
      </c>
      <c r="C89" s="20">
        <f t="shared" si="1"/>
        <v>0</v>
      </c>
      <c r="D89" s="21">
        <f>'Données projet'!G79</f>
        <v>0</v>
      </c>
    </row>
    <row r="90" spans="1:4" ht="16.5" x14ac:dyDescent="0.3">
      <c r="A90" s="18">
        <f>'Données projet'!B80</f>
        <v>0</v>
      </c>
      <c r="B90" s="19">
        <f>'Données projet'!F80</f>
        <v>0</v>
      </c>
      <c r="C90" s="20">
        <f t="shared" si="1"/>
        <v>0</v>
      </c>
      <c r="D90" s="21">
        <f>'Données projet'!G80</f>
        <v>0</v>
      </c>
    </row>
    <row r="91" spans="1:4" ht="16.5" x14ac:dyDescent="0.3">
      <c r="A91" s="18">
        <f>'Données projet'!B81</f>
        <v>0</v>
      </c>
      <c r="B91" s="19">
        <f>'Données projet'!F81</f>
        <v>0</v>
      </c>
      <c r="C91" s="20">
        <f t="shared" si="1"/>
        <v>0</v>
      </c>
      <c r="D91" s="21">
        <f>'Données projet'!G81</f>
        <v>0</v>
      </c>
    </row>
    <row r="92" spans="1:4" ht="16.5" x14ac:dyDescent="0.3">
      <c r="A92" s="18">
        <f>'Données projet'!B82</f>
        <v>0</v>
      </c>
      <c r="B92" s="19">
        <f>'Données projet'!F82</f>
        <v>0</v>
      </c>
      <c r="C92" s="20">
        <f t="shared" si="1"/>
        <v>0</v>
      </c>
      <c r="D92" s="21">
        <f>'Données projet'!G82</f>
        <v>0</v>
      </c>
    </row>
    <row r="93" spans="1:4" ht="16.5" x14ac:dyDescent="0.3">
      <c r="A93" s="18">
        <f>'Données projet'!B83</f>
        <v>0</v>
      </c>
      <c r="B93" s="19">
        <f>'Données projet'!F83</f>
        <v>0</v>
      </c>
      <c r="C93" s="20">
        <f t="shared" si="1"/>
        <v>0</v>
      </c>
      <c r="D93" s="21">
        <f>'Données projet'!G83</f>
        <v>0</v>
      </c>
    </row>
    <row r="94" spans="1:4" ht="16.5" x14ac:dyDescent="0.3">
      <c r="A94" s="18">
        <f>'Données projet'!B84</f>
        <v>0</v>
      </c>
      <c r="B94" s="19">
        <f>'Données projet'!F84</f>
        <v>0</v>
      </c>
      <c r="C94" s="20">
        <f t="shared" si="1"/>
        <v>0</v>
      </c>
      <c r="D94" s="21">
        <f>'Données projet'!G84</f>
        <v>0</v>
      </c>
    </row>
    <row r="95" spans="1:4" ht="16.5" x14ac:dyDescent="0.3">
      <c r="A95" s="18">
        <f>'Données projet'!B85</f>
        <v>0</v>
      </c>
      <c r="B95" s="19">
        <f>'Données projet'!F85</f>
        <v>0</v>
      </c>
      <c r="C95" s="20">
        <f t="shared" si="1"/>
        <v>0</v>
      </c>
      <c r="D95" s="21">
        <f>'Données projet'!G85</f>
        <v>0</v>
      </c>
    </row>
    <row r="96" spans="1:4" ht="16.5" x14ac:dyDescent="0.3">
      <c r="A96" s="18">
        <f>'Données projet'!B86</f>
        <v>0</v>
      </c>
      <c r="B96" s="19">
        <f>'Données projet'!F86</f>
        <v>0</v>
      </c>
      <c r="C96" s="20">
        <f t="shared" si="1"/>
        <v>0</v>
      </c>
      <c r="D96" s="21">
        <f>'Données projet'!G86</f>
        <v>0</v>
      </c>
    </row>
    <row r="97" spans="1:4" ht="16.5" x14ac:dyDescent="0.3">
      <c r="A97" s="18">
        <f>'Données projet'!B87</f>
        <v>0</v>
      </c>
      <c r="B97" s="19">
        <f>'Données projet'!F87</f>
        <v>0</v>
      </c>
      <c r="C97" s="20">
        <f t="shared" si="1"/>
        <v>0</v>
      </c>
      <c r="D97" s="21">
        <f>'Données projet'!G87</f>
        <v>0</v>
      </c>
    </row>
    <row r="98" spans="1:4" ht="16.5" x14ac:dyDescent="0.3">
      <c r="A98" s="18">
        <f>'Données projet'!B88</f>
        <v>0</v>
      </c>
      <c r="B98" s="19">
        <f>'Données projet'!F88</f>
        <v>0</v>
      </c>
      <c r="C98" s="20">
        <f t="shared" si="1"/>
        <v>0</v>
      </c>
      <c r="D98" s="21">
        <f>'Données projet'!G88</f>
        <v>0</v>
      </c>
    </row>
    <row r="99" spans="1:4" ht="16.5" x14ac:dyDescent="0.3">
      <c r="A99" s="18">
        <f>'Données projet'!B89</f>
        <v>0</v>
      </c>
      <c r="B99" s="19">
        <f>'Données projet'!F89</f>
        <v>0</v>
      </c>
      <c r="C99" s="20">
        <f t="shared" si="1"/>
        <v>0</v>
      </c>
      <c r="D99" s="21">
        <f>'Données projet'!G89</f>
        <v>0</v>
      </c>
    </row>
    <row r="100" spans="1:4" ht="16.5" x14ac:dyDescent="0.3">
      <c r="A100" s="18">
        <f>'Données projet'!B90</f>
        <v>0</v>
      </c>
      <c r="B100" s="19">
        <f>'Données projet'!F90</f>
        <v>0</v>
      </c>
      <c r="C100" s="20">
        <f t="shared" si="1"/>
        <v>0</v>
      </c>
      <c r="D100" s="21">
        <f>'Données projet'!G90</f>
        <v>0</v>
      </c>
    </row>
    <row r="101" spans="1:4" ht="16.5" x14ac:dyDescent="0.3">
      <c r="A101" s="18">
        <f>'Données projet'!B91</f>
        <v>0</v>
      </c>
      <c r="B101" s="19">
        <f>'Données projet'!F91</f>
        <v>0</v>
      </c>
      <c r="C101" s="20">
        <f t="shared" si="1"/>
        <v>0</v>
      </c>
      <c r="D101" s="21">
        <f>'Données projet'!G91</f>
        <v>0</v>
      </c>
    </row>
    <row r="102" spans="1:4" ht="16.5" x14ac:dyDescent="0.3">
      <c r="A102" s="18">
        <f>'Données projet'!B92</f>
        <v>0</v>
      </c>
      <c r="B102" s="19">
        <f>'Données projet'!F92</f>
        <v>0</v>
      </c>
      <c r="C102" s="20">
        <f t="shared" si="1"/>
        <v>0</v>
      </c>
      <c r="D102" s="21">
        <f>'Données projet'!G92</f>
        <v>0</v>
      </c>
    </row>
    <row r="103" spans="1:4" ht="16.5" x14ac:dyDescent="0.3">
      <c r="A103" s="18">
        <f>'Données projet'!B93</f>
        <v>0</v>
      </c>
      <c r="B103" s="19">
        <f>'Données projet'!F93</f>
        <v>0</v>
      </c>
      <c r="C103" s="20">
        <f t="shared" si="1"/>
        <v>0</v>
      </c>
      <c r="D103" s="21">
        <f>'Données projet'!G93</f>
        <v>0</v>
      </c>
    </row>
    <row r="104" spans="1:4" ht="16.5" x14ac:dyDescent="0.3">
      <c r="A104" s="18">
        <f>'Données projet'!B94</f>
        <v>0</v>
      </c>
      <c r="B104" s="19">
        <f>'Données projet'!F94</f>
        <v>0</v>
      </c>
      <c r="C104" s="20">
        <f t="shared" si="1"/>
        <v>0</v>
      </c>
      <c r="D104" s="21">
        <f>'Données projet'!G94</f>
        <v>0</v>
      </c>
    </row>
    <row r="105" spans="1:4" ht="16.5" x14ac:dyDescent="0.3">
      <c r="A105" s="18">
        <f>'Données projet'!B95</f>
        <v>0</v>
      </c>
      <c r="B105" s="19">
        <f>'Données projet'!F95</f>
        <v>0</v>
      </c>
      <c r="C105" s="20">
        <f t="shared" si="1"/>
        <v>0</v>
      </c>
      <c r="D105" s="21">
        <f>'Données projet'!G95</f>
        <v>0</v>
      </c>
    </row>
    <row r="106" spans="1:4" ht="16.5" x14ac:dyDescent="0.3">
      <c r="A106" s="18">
        <f>'Données projet'!B96</f>
        <v>0</v>
      </c>
      <c r="B106" s="19">
        <f>'Données projet'!F96</f>
        <v>0</v>
      </c>
      <c r="C106" s="20">
        <f t="shared" si="1"/>
        <v>0</v>
      </c>
      <c r="D106" s="21">
        <f>'Données projet'!G96</f>
        <v>0</v>
      </c>
    </row>
    <row r="107" spans="1:4" ht="16.5" x14ac:dyDescent="0.3">
      <c r="A107" s="18">
        <f>'Données projet'!B97</f>
        <v>0</v>
      </c>
      <c r="B107" s="19">
        <f>'Données projet'!F97</f>
        <v>0</v>
      </c>
      <c r="C107" s="20">
        <f t="shared" si="1"/>
        <v>0</v>
      </c>
      <c r="D107" s="21">
        <f>'Données projet'!G97</f>
        <v>0</v>
      </c>
    </row>
    <row r="108" spans="1:4" ht="16.5" x14ac:dyDescent="0.3">
      <c r="A108" s="18">
        <f>'Données projet'!B98</f>
        <v>0</v>
      </c>
      <c r="B108" s="19">
        <f>'Données projet'!F98</f>
        <v>0</v>
      </c>
      <c r="C108" s="20">
        <f t="shared" si="1"/>
        <v>0</v>
      </c>
      <c r="D108" s="21">
        <f>'Données projet'!G98</f>
        <v>0</v>
      </c>
    </row>
    <row r="109" spans="1:4" ht="16.5" x14ac:dyDescent="0.3">
      <c r="A109" s="18">
        <f>'Données projet'!B99</f>
        <v>0</v>
      </c>
      <c r="B109" s="19">
        <f>'Données projet'!F99</f>
        <v>0</v>
      </c>
      <c r="C109" s="20">
        <f t="shared" si="1"/>
        <v>0</v>
      </c>
      <c r="D109" s="21">
        <f>'Données projet'!G99</f>
        <v>0</v>
      </c>
    </row>
    <row r="110" spans="1:4" ht="16.5" x14ac:dyDescent="0.3">
      <c r="A110" s="18">
        <f>'Données projet'!B100</f>
        <v>0</v>
      </c>
      <c r="B110" s="19">
        <f>'Données projet'!F100</f>
        <v>0</v>
      </c>
      <c r="C110" s="20">
        <f t="shared" si="1"/>
        <v>0</v>
      </c>
      <c r="D110" s="21">
        <f>'Données projet'!G100</f>
        <v>0</v>
      </c>
    </row>
    <row r="111" spans="1:4" ht="16.5" x14ac:dyDescent="0.3">
      <c r="A111" s="18">
        <f>'Données projet'!B101</f>
        <v>0</v>
      </c>
      <c r="B111" s="19">
        <f>'Données projet'!F101</f>
        <v>0</v>
      </c>
      <c r="C111" s="20">
        <f t="shared" si="1"/>
        <v>0</v>
      </c>
      <c r="D111" s="21">
        <f>'Données projet'!G101</f>
        <v>0</v>
      </c>
    </row>
    <row r="112" spans="1:4" ht="16.5" x14ac:dyDescent="0.3">
      <c r="A112" s="18">
        <f>'Données projet'!B102</f>
        <v>0</v>
      </c>
      <c r="B112" s="19">
        <f>'Données projet'!F102</f>
        <v>0</v>
      </c>
      <c r="C112" s="20">
        <f t="shared" si="1"/>
        <v>0</v>
      </c>
      <c r="D112" s="21">
        <f>'Données projet'!G102</f>
        <v>0</v>
      </c>
    </row>
    <row r="113" spans="1:4" ht="16.5" x14ac:dyDescent="0.3">
      <c r="A113" s="18">
        <f>'Données projet'!B103</f>
        <v>0</v>
      </c>
      <c r="B113" s="19">
        <f>'Données projet'!F103</f>
        <v>0</v>
      </c>
      <c r="C113" s="20">
        <f t="shared" si="1"/>
        <v>0</v>
      </c>
      <c r="D113" s="21">
        <f>'Données projet'!G103</f>
        <v>0</v>
      </c>
    </row>
    <row r="114" spans="1:4" ht="17.25" thickBot="1" x14ac:dyDescent="0.35">
      <c r="A114" s="18">
        <f>'Données projet'!B104</f>
        <v>0</v>
      </c>
      <c r="B114" s="19">
        <f>'Données projet'!F104</f>
        <v>0</v>
      </c>
      <c r="C114" s="20">
        <f t="shared" si="1"/>
        <v>0</v>
      </c>
      <c r="D114" s="21">
        <f>'Données projet'!G104</f>
        <v>0</v>
      </c>
    </row>
    <row r="115" spans="1:4" ht="15.75" thickBot="1" x14ac:dyDescent="0.3">
      <c r="A115" s="22" t="s">
        <v>22</v>
      </c>
      <c r="B115" s="23">
        <f>SUM(B23:B114)</f>
        <v>441833.1951671429</v>
      </c>
      <c r="C115" s="23">
        <f>SUM(C23:C114)</f>
        <v>1</v>
      </c>
      <c r="D115" s="24"/>
    </row>
  </sheetData>
  <sheetProtection algorithmName="SHA-512" hashValue="NAo/65hcqECLmqNf/PGXSylMI/5EEDBW0I8e2ZkxwqkWyd50yZXMcKlDM3ch+YAopD1h9xNAWUls0Gvow6oHKw==" saltValue="Vyee0nOEbI84iKTepumcXw==" spinCount="100000" sheet="1" objects="1" scenarios="1"/>
  <mergeCells count="1">
    <mergeCell ref="F33:H33"/>
  </mergeCells>
  <dataValidations count="1">
    <dataValidation type="whole" operator="equal" allowBlank="1" showInputMessage="1" showErrorMessage="1" sqref="C115" xr:uid="{00000000-0002-0000-0300-000000000000}">
      <formula1>1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3:E16"/>
  <sheetViews>
    <sheetView topLeftCell="A17" workbookViewId="0">
      <selection activeCell="B5" sqref="B5"/>
    </sheetView>
  </sheetViews>
  <sheetFormatPr baseColWidth="10" defaultRowHeight="15" x14ac:dyDescent="0.25"/>
  <cols>
    <col min="1" max="1" width="53" customWidth="1"/>
  </cols>
  <sheetData>
    <row r="3" spans="1:5" x14ac:dyDescent="0.25">
      <c r="A3" s="4" t="s">
        <v>24</v>
      </c>
      <c r="B3" s="6"/>
    </row>
    <row r="5" spans="1:5" ht="16.5" x14ac:dyDescent="0.3">
      <c r="A5" s="15" t="s">
        <v>56</v>
      </c>
      <c r="B5" s="55">
        <f>Calculs!B16*Calculs!B20</f>
        <v>192.32175184370482</v>
      </c>
    </row>
    <row r="6" spans="1:5" ht="16.5" x14ac:dyDescent="0.3">
      <c r="A6" s="2" t="s">
        <v>25</v>
      </c>
      <c r="B6" s="26">
        <v>0.1</v>
      </c>
    </row>
    <row r="7" spans="1:5" x14ac:dyDescent="0.25">
      <c r="A7" s="57"/>
      <c r="B7" s="57"/>
    </row>
    <row r="8" spans="1:5" ht="24.95" customHeight="1" x14ac:dyDescent="0.25">
      <c r="A8" s="58" t="s">
        <v>58</v>
      </c>
      <c r="B8" s="61">
        <f>B5*(1-B6)</f>
        <v>173.08957665933434</v>
      </c>
      <c r="D8" s="16"/>
      <c r="E8" s="16"/>
    </row>
    <row r="9" spans="1:5" ht="24.95" customHeight="1" x14ac:dyDescent="0.25">
      <c r="A9" s="59" t="s">
        <v>57</v>
      </c>
      <c r="B9" s="60">
        <f>B8/'Données projet'!C9</f>
        <v>3.0548813388516474E-2</v>
      </c>
      <c r="C9" s="16"/>
    </row>
    <row r="16" spans="1:5" x14ac:dyDescent="0.25">
      <c r="A16" s="56"/>
    </row>
  </sheetData>
  <sheetProtection algorithmName="SHA-512" hashValue="PkSlsYoHE6a6SdzXnfDHvr80PNwNwaXaNtIlXzgxu7T8TPv/RBzMDlMDi/mTGXpgWn8thBPUlPiuPv266LNTHw==" saltValue="JwingwPkq51l7usEJ3IYXg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F102"/>
  <sheetViews>
    <sheetView workbookViewId="0">
      <selection activeCell="B25" sqref="B25"/>
    </sheetView>
  </sheetViews>
  <sheetFormatPr baseColWidth="10" defaultRowHeight="15" x14ac:dyDescent="0.25"/>
  <cols>
    <col min="1" max="1" width="3.140625" customWidth="1"/>
    <col min="2" max="2" width="17.140625" style="88" customWidth="1"/>
    <col min="3" max="3" width="16.28515625" style="89" customWidth="1"/>
    <col min="4" max="4" width="27.5703125" style="89" customWidth="1"/>
  </cols>
  <sheetData>
    <row r="1" spans="2:6" ht="47.25" customHeight="1" x14ac:dyDescent="0.25">
      <c r="B1" s="84" t="s">
        <v>31</v>
      </c>
      <c r="C1" s="85" t="s">
        <v>61</v>
      </c>
      <c r="D1" s="85" t="s">
        <v>62</v>
      </c>
      <c r="F1" t="s">
        <v>63</v>
      </c>
    </row>
    <row r="2" spans="2:6" x14ac:dyDescent="0.25">
      <c r="B2" s="86" t="s">
        <v>64</v>
      </c>
      <c r="C2" s="87" t="s">
        <v>65</v>
      </c>
      <c r="D2" s="87" t="s">
        <v>66</v>
      </c>
      <c r="F2" t="s">
        <v>66</v>
      </c>
    </row>
    <row r="3" spans="2:6" x14ac:dyDescent="0.25">
      <c r="B3" s="86" t="s">
        <v>67</v>
      </c>
      <c r="C3" s="87" t="s">
        <v>68</v>
      </c>
      <c r="D3" s="87" t="s">
        <v>69</v>
      </c>
      <c r="F3" t="s">
        <v>70</v>
      </c>
    </row>
    <row r="4" spans="2:6" x14ac:dyDescent="0.25">
      <c r="B4" s="86" t="s">
        <v>71</v>
      </c>
      <c r="C4" s="87" t="s">
        <v>72</v>
      </c>
      <c r="D4" s="87" t="s">
        <v>66</v>
      </c>
      <c r="F4" t="s">
        <v>73</v>
      </c>
    </row>
    <row r="5" spans="2:6" ht="30" x14ac:dyDescent="0.25">
      <c r="B5" s="86" t="s">
        <v>74</v>
      </c>
      <c r="C5" s="87" t="s">
        <v>75</v>
      </c>
      <c r="D5" s="87" t="s">
        <v>76</v>
      </c>
      <c r="F5" t="s">
        <v>77</v>
      </c>
    </row>
    <row r="6" spans="2:6" x14ac:dyDescent="0.25">
      <c r="B6" s="86" t="s">
        <v>78</v>
      </c>
      <c r="C6" s="87" t="s">
        <v>79</v>
      </c>
      <c r="D6" s="87" t="s">
        <v>76</v>
      </c>
      <c r="F6" t="s">
        <v>80</v>
      </c>
    </row>
    <row r="7" spans="2:6" x14ac:dyDescent="0.25">
      <c r="B7" s="86" t="s">
        <v>81</v>
      </c>
      <c r="C7" s="87" t="s">
        <v>82</v>
      </c>
      <c r="D7" s="87" t="s">
        <v>76</v>
      </c>
      <c r="F7" t="s">
        <v>83</v>
      </c>
    </row>
    <row r="8" spans="2:6" x14ac:dyDescent="0.25">
      <c r="B8" s="86" t="s">
        <v>84</v>
      </c>
      <c r="C8" s="87" t="s">
        <v>85</v>
      </c>
      <c r="D8" s="87" t="s">
        <v>66</v>
      </c>
      <c r="F8" t="s">
        <v>69</v>
      </c>
    </row>
    <row r="9" spans="2:6" x14ac:dyDescent="0.25">
      <c r="B9" s="86" t="s">
        <v>86</v>
      </c>
      <c r="C9" s="87" t="s">
        <v>87</v>
      </c>
      <c r="D9" s="87" t="s">
        <v>83</v>
      </c>
      <c r="F9" t="s">
        <v>88</v>
      </c>
    </row>
    <row r="10" spans="2:6" x14ac:dyDescent="0.25">
      <c r="B10" s="86" t="s">
        <v>89</v>
      </c>
      <c r="C10" s="87" t="s">
        <v>90</v>
      </c>
      <c r="D10" s="87" t="s">
        <v>91</v>
      </c>
      <c r="F10" t="s">
        <v>92</v>
      </c>
    </row>
    <row r="11" spans="2:6" x14ac:dyDescent="0.25">
      <c r="B11" s="86">
        <v>10</v>
      </c>
      <c r="C11" s="87" t="s">
        <v>93</v>
      </c>
      <c r="D11" s="87" t="s">
        <v>83</v>
      </c>
      <c r="F11" t="s">
        <v>94</v>
      </c>
    </row>
    <row r="12" spans="2:6" x14ac:dyDescent="0.25">
      <c r="B12" s="86">
        <v>11</v>
      </c>
      <c r="C12" s="87" t="s">
        <v>95</v>
      </c>
      <c r="D12" s="87" t="s">
        <v>91</v>
      </c>
      <c r="F12" t="s">
        <v>91</v>
      </c>
    </row>
    <row r="13" spans="2:6" x14ac:dyDescent="0.25">
      <c r="B13" s="86">
        <v>12</v>
      </c>
      <c r="C13" s="87" t="s">
        <v>96</v>
      </c>
      <c r="D13" s="87" t="s">
        <v>91</v>
      </c>
      <c r="F13" t="s">
        <v>97</v>
      </c>
    </row>
    <row r="14" spans="2:6" ht="30" x14ac:dyDescent="0.25">
      <c r="B14" s="86">
        <v>13</v>
      </c>
      <c r="C14" s="87" t="s">
        <v>98</v>
      </c>
      <c r="D14" s="87" t="s">
        <v>76</v>
      </c>
      <c r="F14" t="s">
        <v>76</v>
      </c>
    </row>
    <row r="15" spans="2:6" x14ac:dyDescent="0.25">
      <c r="B15" s="86">
        <v>14</v>
      </c>
      <c r="C15" s="87" t="s">
        <v>99</v>
      </c>
      <c r="D15" s="87" t="s">
        <v>92</v>
      </c>
      <c r="F15" t="s">
        <v>100</v>
      </c>
    </row>
    <row r="16" spans="2:6" x14ac:dyDescent="0.25">
      <c r="B16" s="86">
        <v>15</v>
      </c>
      <c r="C16" s="87" t="s">
        <v>101</v>
      </c>
      <c r="D16" s="87" t="s">
        <v>66</v>
      </c>
      <c r="F16" t="s">
        <v>102</v>
      </c>
    </row>
    <row r="17" spans="2:6" x14ac:dyDescent="0.25">
      <c r="B17" s="86">
        <v>16</v>
      </c>
      <c r="C17" s="87" t="s">
        <v>103</v>
      </c>
      <c r="D17" s="87" t="s">
        <v>94</v>
      </c>
      <c r="F17" t="s">
        <v>104</v>
      </c>
    </row>
    <row r="18" spans="2:6" ht="30" x14ac:dyDescent="0.25">
      <c r="B18" s="86">
        <v>17</v>
      </c>
      <c r="C18" s="87" t="s">
        <v>105</v>
      </c>
      <c r="D18" s="87" t="s">
        <v>94</v>
      </c>
      <c r="F18" t="s">
        <v>106</v>
      </c>
    </row>
    <row r="19" spans="2:6" x14ac:dyDescent="0.25">
      <c r="B19" s="86">
        <v>18</v>
      </c>
      <c r="C19" s="87" t="s">
        <v>107</v>
      </c>
      <c r="D19" s="87" t="s">
        <v>77</v>
      </c>
      <c r="F19" t="s">
        <v>108</v>
      </c>
    </row>
    <row r="20" spans="2:6" x14ac:dyDescent="0.25">
      <c r="B20" s="86">
        <v>19</v>
      </c>
      <c r="C20" s="87" t="s">
        <v>109</v>
      </c>
      <c r="D20" s="87" t="s">
        <v>94</v>
      </c>
    </row>
    <row r="21" spans="2:6" x14ac:dyDescent="0.25">
      <c r="B21" s="86" t="s">
        <v>110</v>
      </c>
      <c r="C21" s="87" t="s">
        <v>111</v>
      </c>
      <c r="D21" s="87" t="s">
        <v>80</v>
      </c>
    </row>
    <row r="22" spans="2:6" x14ac:dyDescent="0.25">
      <c r="B22" s="86" t="s">
        <v>112</v>
      </c>
      <c r="C22" s="87" t="s">
        <v>113</v>
      </c>
      <c r="D22" s="87" t="s">
        <v>80</v>
      </c>
    </row>
    <row r="23" spans="2:6" x14ac:dyDescent="0.25">
      <c r="B23" s="86">
        <v>21</v>
      </c>
      <c r="C23" s="87" t="s">
        <v>114</v>
      </c>
      <c r="D23" s="87" t="s">
        <v>70</v>
      </c>
    </row>
    <row r="24" spans="2:6" x14ac:dyDescent="0.25">
      <c r="B24" s="86">
        <v>22</v>
      </c>
      <c r="C24" s="87" t="s">
        <v>115</v>
      </c>
      <c r="D24" s="87" t="s">
        <v>73</v>
      </c>
    </row>
    <row r="25" spans="2:6" x14ac:dyDescent="0.25">
      <c r="B25" s="86">
        <v>23</v>
      </c>
      <c r="C25" s="87" t="s">
        <v>116</v>
      </c>
      <c r="D25" s="87" t="s">
        <v>94</v>
      </c>
    </row>
    <row r="26" spans="2:6" x14ac:dyDescent="0.25">
      <c r="B26" s="86">
        <v>24</v>
      </c>
      <c r="C26" s="87" t="s">
        <v>117</v>
      </c>
      <c r="D26" s="87" t="s">
        <v>94</v>
      </c>
    </row>
    <row r="27" spans="2:6" x14ac:dyDescent="0.25">
      <c r="B27" s="86">
        <v>25</v>
      </c>
      <c r="C27" s="87" t="s">
        <v>118</v>
      </c>
      <c r="D27" s="87" t="s">
        <v>70</v>
      </c>
    </row>
    <row r="28" spans="2:6" x14ac:dyDescent="0.25">
      <c r="B28" s="86">
        <v>26</v>
      </c>
      <c r="C28" s="87" t="s">
        <v>119</v>
      </c>
      <c r="D28" s="87" t="s">
        <v>66</v>
      </c>
    </row>
    <row r="29" spans="2:6" x14ac:dyDescent="0.25">
      <c r="B29" s="86">
        <v>27</v>
      </c>
      <c r="C29" s="87" t="s">
        <v>120</v>
      </c>
      <c r="D29" s="87" t="s">
        <v>92</v>
      </c>
    </row>
    <row r="30" spans="2:6" x14ac:dyDescent="0.25">
      <c r="B30" s="86">
        <v>28</v>
      </c>
      <c r="C30" s="87" t="s">
        <v>121</v>
      </c>
      <c r="D30" s="87" t="s">
        <v>77</v>
      </c>
    </row>
    <row r="31" spans="2:6" x14ac:dyDescent="0.25">
      <c r="B31" s="86">
        <v>29</v>
      </c>
      <c r="C31" s="87" t="s">
        <v>122</v>
      </c>
      <c r="D31" s="87" t="s">
        <v>73</v>
      </c>
    </row>
    <row r="32" spans="2:6" x14ac:dyDescent="0.25">
      <c r="B32" s="86">
        <v>30</v>
      </c>
      <c r="C32" s="87" t="s">
        <v>123</v>
      </c>
      <c r="D32" s="87" t="s">
        <v>91</v>
      </c>
    </row>
    <row r="33" spans="2:4" x14ac:dyDescent="0.25">
      <c r="B33" s="86">
        <v>31</v>
      </c>
      <c r="C33" s="87" t="s">
        <v>124</v>
      </c>
      <c r="D33" s="87" t="s">
        <v>91</v>
      </c>
    </row>
    <row r="34" spans="2:4" x14ac:dyDescent="0.25">
      <c r="B34" s="86">
        <v>32</v>
      </c>
      <c r="C34" s="87" t="s">
        <v>125</v>
      </c>
      <c r="D34" s="87" t="s">
        <v>91</v>
      </c>
    </row>
    <row r="35" spans="2:4" x14ac:dyDescent="0.25">
      <c r="B35" s="86">
        <v>33</v>
      </c>
      <c r="C35" s="87" t="s">
        <v>126</v>
      </c>
      <c r="D35" s="87" t="s">
        <v>94</v>
      </c>
    </row>
    <row r="36" spans="2:4" x14ac:dyDescent="0.25">
      <c r="B36" s="86">
        <v>34</v>
      </c>
      <c r="C36" s="87" t="s">
        <v>127</v>
      </c>
      <c r="D36" s="87" t="s">
        <v>91</v>
      </c>
    </row>
    <row r="37" spans="2:4" x14ac:dyDescent="0.25">
      <c r="B37" s="86">
        <v>35</v>
      </c>
      <c r="C37" s="87" t="s">
        <v>128</v>
      </c>
      <c r="D37" s="87" t="s">
        <v>73</v>
      </c>
    </row>
    <row r="38" spans="2:4" x14ac:dyDescent="0.25">
      <c r="B38" s="86">
        <v>36</v>
      </c>
      <c r="C38" s="87" t="s">
        <v>129</v>
      </c>
      <c r="D38" s="87" t="s">
        <v>77</v>
      </c>
    </row>
    <row r="39" spans="2:4" x14ac:dyDescent="0.25">
      <c r="B39" s="86">
        <v>37</v>
      </c>
      <c r="C39" s="87" t="s">
        <v>130</v>
      </c>
      <c r="D39" s="87" t="s">
        <v>77</v>
      </c>
    </row>
    <row r="40" spans="2:4" x14ac:dyDescent="0.25">
      <c r="B40" s="86">
        <v>38</v>
      </c>
      <c r="C40" s="87" t="s">
        <v>131</v>
      </c>
      <c r="D40" s="87" t="s">
        <v>66</v>
      </c>
    </row>
    <row r="41" spans="2:4" x14ac:dyDescent="0.25">
      <c r="B41" s="86">
        <v>39</v>
      </c>
      <c r="C41" s="87" t="s">
        <v>132</v>
      </c>
      <c r="D41" s="87" t="s">
        <v>70</v>
      </c>
    </row>
    <row r="42" spans="2:4" x14ac:dyDescent="0.25">
      <c r="B42" s="86">
        <v>40</v>
      </c>
      <c r="C42" s="87" t="s">
        <v>133</v>
      </c>
      <c r="D42" s="87" t="s">
        <v>94</v>
      </c>
    </row>
    <row r="43" spans="2:4" x14ac:dyDescent="0.25">
      <c r="B43" s="86">
        <v>41</v>
      </c>
      <c r="C43" s="87" t="s">
        <v>134</v>
      </c>
      <c r="D43" s="87" t="s">
        <v>77</v>
      </c>
    </row>
    <row r="44" spans="2:4" x14ac:dyDescent="0.25">
      <c r="B44" s="86">
        <v>42</v>
      </c>
      <c r="C44" s="87" t="s">
        <v>135</v>
      </c>
      <c r="D44" s="87" t="s">
        <v>66</v>
      </c>
    </row>
    <row r="45" spans="2:4" x14ac:dyDescent="0.25">
      <c r="B45" s="86">
        <v>43</v>
      </c>
      <c r="C45" s="87" t="s">
        <v>136</v>
      </c>
      <c r="D45" s="87" t="s">
        <v>66</v>
      </c>
    </row>
    <row r="46" spans="2:4" x14ac:dyDescent="0.25">
      <c r="B46" s="86">
        <v>44</v>
      </c>
      <c r="C46" s="87" t="s">
        <v>137</v>
      </c>
      <c r="D46" s="87" t="s">
        <v>97</v>
      </c>
    </row>
    <row r="47" spans="2:4" x14ac:dyDescent="0.25">
      <c r="B47" s="86">
        <v>45</v>
      </c>
      <c r="C47" s="87" t="s">
        <v>138</v>
      </c>
      <c r="D47" s="87" t="s">
        <v>77</v>
      </c>
    </row>
    <row r="48" spans="2:4" x14ac:dyDescent="0.25">
      <c r="B48" s="86">
        <v>46</v>
      </c>
      <c r="C48" s="87" t="s">
        <v>139</v>
      </c>
      <c r="D48" s="87" t="s">
        <v>91</v>
      </c>
    </row>
    <row r="49" spans="2:4" x14ac:dyDescent="0.25">
      <c r="B49" s="86">
        <v>47</v>
      </c>
      <c r="C49" s="87" t="s">
        <v>140</v>
      </c>
      <c r="D49" s="87" t="s">
        <v>94</v>
      </c>
    </row>
    <row r="50" spans="2:4" x14ac:dyDescent="0.25">
      <c r="B50" s="86">
        <v>48</v>
      </c>
      <c r="C50" s="87" t="s">
        <v>141</v>
      </c>
      <c r="D50" s="87" t="s">
        <v>91</v>
      </c>
    </row>
    <row r="51" spans="2:4" x14ac:dyDescent="0.25">
      <c r="B51" s="86">
        <v>49</v>
      </c>
      <c r="C51" s="87" t="s">
        <v>142</v>
      </c>
      <c r="D51" s="87" t="s">
        <v>97</v>
      </c>
    </row>
    <row r="52" spans="2:4" x14ac:dyDescent="0.25">
      <c r="B52" s="86">
        <v>50</v>
      </c>
      <c r="C52" s="87" t="s">
        <v>143</v>
      </c>
      <c r="D52" s="87" t="s">
        <v>92</v>
      </c>
    </row>
    <row r="53" spans="2:4" x14ac:dyDescent="0.25">
      <c r="B53" s="86">
        <v>51</v>
      </c>
      <c r="C53" s="87" t="s">
        <v>144</v>
      </c>
      <c r="D53" s="87" t="s">
        <v>83</v>
      </c>
    </row>
    <row r="54" spans="2:4" x14ac:dyDescent="0.25">
      <c r="B54" s="86">
        <v>52</v>
      </c>
      <c r="C54" s="87" t="s">
        <v>145</v>
      </c>
      <c r="D54" s="87" t="s">
        <v>83</v>
      </c>
    </row>
    <row r="55" spans="2:4" x14ac:dyDescent="0.25">
      <c r="B55" s="86">
        <v>53</v>
      </c>
      <c r="C55" s="87" t="s">
        <v>146</v>
      </c>
      <c r="D55" s="87" t="s">
        <v>97</v>
      </c>
    </row>
    <row r="56" spans="2:4" ht="30" x14ac:dyDescent="0.25">
      <c r="B56" s="86">
        <v>54</v>
      </c>
      <c r="C56" s="87" t="s">
        <v>147</v>
      </c>
      <c r="D56" s="87" t="s">
        <v>83</v>
      </c>
    </row>
    <row r="57" spans="2:4" x14ac:dyDescent="0.25">
      <c r="B57" s="86">
        <v>55</v>
      </c>
      <c r="C57" s="87" t="s">
        <v>148</v>
      </c>
      <c r="D57" s="87" t="s">
        <v>83</v>
      </c>
    </row>
    <row r="58" spans="2:4" x14ac:dyDescent="0.25">
      <c r="B58" s="86">
        <v>56</v>
      </c>
      <c r="C58" s="87" t="s">
        <v>149</v>
      </c>
      <c r="D58" s="87" t="s">
        <v>73</v>
      </c>
    </row>
    <row r="59" spans="2:4" x14ac:dyDescent="0.25">
      <c r="B59" s="86">
        <v>57</v>
      </c>
      <c r="C59" s="87" t="s">
        <v>150</v>
      </c>
      <c r="D59" s="87" t="s">
        <v>83</v>
      </c>
    </row>
    <row r="60" spans="2:4" x14ac:dyDescent="0.25">
      <c r="B60" s="86">
        <v>58</v>
      </c>
      <c r="C60" s="87" t="s">
        <v>151</v>
      </c>
      <c r="D60" s="87" t="s">
        <v>70</v>
      </c>
    </row>
    <row r="61" spans="2:4" x14ac:dyDescent="0.25">
      <c r="B61" s="86">
        <v>59</v>
      </c>
      <c r="C61" s="87" t="s">
        <v>152</v>
      </c>
      <c r="D61" s="87" t="s">
        <v>69</v>
      </c>
    </row>
    <row r="62" spans="2:4" x14ac:dyDescent="0.25">
      <c r="B62" s="86">
        <v>60</v>
      </c>
      <c r="C62" s="87" t="s">
        <v>153</v>
      </c>
      <c r="D62" s="87" t="s">
        <v>69</v>
      </c>
    </row>
    <row r="63" spans="2:4" x14ac:dyDescent="0.25">
      <c r="B63" s="86">
        <v>61</v>
      </c>
      <c r="C63" s="87" t="s">
        <v>154</v>
      </c>
      <c r="D63" s="87" t="s">
        <v>92</v>
      </c>
    </row>
    <row r="64" spans="2:4" x14ac:dyDescent="0.25">
      <c r="B64" s="86">
        <v>62</v>
      </c>
      <c r="C64" s="87" t="s">
        <v>155</v>
      </c>
      <c r="D64" s="87" t="s">
        <v>69</v>
      </c>
    </row>
    <row r="65" spans="2:4" x14ac:dyDescent="0.25">
      <c r="B65" s="86">
        <v>63</v>
      </c>
      <c r="C65" s="87" t="s">
        <v>156</v>
      </c>
      <c r="D65" s="87" t="s">
        <v>66</v>
      </c>
    </row>
    <row r="66" spans="2:4" ht="30" x14ac:dyDescent="0.25">
      <c r="B66" s="86">
        <v>64</v>
      </c>
      <c r="C66" s="87" t="s">
        <v>157</v>
      </c>
      <c r="D66" s="87" t="s">
        <v>94</v>
      </c>
    </row>
    <row r="67" spans="2:4" x14ac:dyDescent="0.25">
      <c r="B67" s="86">
        <v>65</v>
      </c>
      <c r="C67" s="87" t="s">
        <v>158</v>
      </c>
      <c r="D67" s="87" t="s">
        <v>91</v>
      </c>
    </row>
    <row r="68" spans="2:4" ht="30" x14ac:dyDescent="0.25">
      <c r="B68" s="86">
        <v>66</v>
      </c>
      <c r="C68" s="87" t="s">
        <v>159</v>
      </c>
      <c r="D68" s="87" t="s">
        <v>91</v>
      </c>
    </row>
    <row r="69" spans="2:4" x14ac:dyDescent="0.25">
      <c r="B69" s="86">
        <v>67</v>
      </c>
      <c r="C69" s="87" t="s">
        <v>160</v>
      </c>
      <c r="D69" s="87" t="s">
        <v>83</v>
      </c>
    </row>
    <row r="70" spans="2:4" x14ac:dyDescent="0.25">
      <c r="B70" s="86">
        <v>68</v>
      </c>
      <c r="C70" s="87" t="s">
        <v>161</v>
      </c>
      <c r="D70" s="87" t="s">
        <v>83</v>
      </c>
    </row>
    <row r="71" spans="2:4" x14ac:dyDescent="0.25">
      <c r="B71" s="86">
        <v>69</v>
      </c>
      <c r="C71" s="87" t="s">
        <v>162</v>
      </c>
      <c r="D71" s="87" t="s">
        <v>66</v>
      </c>
    </row>
    <row r="72" spans="2:4" x14ac:dyDescent="0.25">
      <c r="B72" s="86">
        <v>70</v>
      </c>
      <c r="C72" s="87" t="s">
        <v>163</v>
      </c>
      <c r="D72" s="87" t="s">
        <v>70</v>
      </c>
    </row>
    <row r="73" spans="2:4" x14ac:dyDescent="0.25">
      <c r="B73" s="86">
        <v>71</v>
      </c>
      <c r="C73" s="87" t="s">
        <v>164</v>
      </c>
      <c r="D73" s="87" t="s">
        <v>70</v>
      </c>
    </row>
    <row r="74" spans="2:4" x14ac:dyDescent="0.25">
      <c r="B74" s="86">
        <v>72</v>
      </c>
      <c r="C74" s="87" t="s">
        <v>165</v>
      </c>
      <c r="D74" s="87" t="s">
        <v>97</v>
      </c>
    </row>
    <row r="75" spans="2:4" x14ac:dyDescent="0.25">
      <c r="B75" s="86">
        <v>73</v>
      </c>
      <c r="C75" s="87" t="s">
        <v>166</v>
      </c>
      <c r="D75" s="87" t="s">
        <v>66</v>
      </c>
    </row>
    <row r="76" spans="2:4" x14ac:dyDescent="0.25">
      <c r="B76" s="86">
        <v>74</v>
      </c>
      <c r="C76" s="87" t="s">
        <v>167</v>
      </c>
      <c r="D76" s="87" t="s">
        <v>66</v>
      </c>
    </row>
    <row r="77" spans="2:4" x14ac:dyDescent="0.25">
      <c r="B77" s="86">
        <v>75</v>
      </c>
      <c r="C77" s="87" t="s">
        <v>168</v>
      </c>
      <c r="D77" s="87" t="s">
        <v>88</v>
      </c>
    </row>
    <row r="78" spans="2:4" x14ac:dyDescent="0.25">
      <c r="B78" s="86">
        <v>76</v>
      </c>
      <c r="C78" s="87" t="s">
        <v>169</v>
      </c>
      <c r="D78" s="87" t="s">
        <v>92</v>
      </c>
    </row>
    <row r="79" spans="2:4" x14ac:dyDescent="0.25">
      <c r="B79" s="86">
        <v>77</v>
      </c>
      <c r="C79" s="87" t="s">
        <v>170</v>
      </c>
      <c r="D79" s="87" t="s">
        <v>88</v>
      </c>
    </row>
    <row r="80" spans="2:4" x14ac:dyDescent="0.25">
      <c r="B80" s="86">
        <v>78</v>
      </c>
      <c r="C80" s="87" t="s">
        <v>171</v>
      </c>
      <c r="D80" s="87" t="s">
        <v>88</v>
      </c>
    </row>
    <row r="81" spans="2:4" x14ac:dyDescent="0.25">
      <c r="B81" s="86">
        <v>79</v>
      </c>
      <c r="C81" s="87" t="s">
        <v>172</v>
      </c>
      <c r="D81" s="87" t="s">
        <v>94</v>
      </c>
    </row>
    <row r="82" spans="2:4" x14ac:dyDescent="0.25">
      <c r="B82" s="86">
        <v>80</v>
      </c>
      <c r="C82" s="87" t="s">
        <v>173</v>
      </c>
      <c r="D82" s="87" t="s">
        <v>69</v>
      </c>
    </row>
    <row r="83" spans="2:4" x14ac:dyDescent="0.25">
      <c r="B83" s="86">
        <v>81</v>
      </c>
      <c r="C83" s="87" t="s">
        <v>174</v>
      </c>
      <c r="D83" s="87" t="s">
        <v>91</v>
      </c>
    </row>
    <row r="84" spans="2:4" x14ac:dyDescent="0.25">
      <c r="B84" s="86">
        <v>82</v>
      </c>
      <c r="C84" s="87" t="s">
        <v>175</v>
      </c>
      <c r="D84" s="87" t="s">
        <v>91</v>
      </c>
    </row>
    <row r="85" spans="2:4" x14ac:dyDescent="0.25">
      <c r="B85" s="86">
        <v>83</v>
      </c>
      <c r="C85" s="87" t="s">
        <v>176</v>
      </c>
      <c r="D85" s="87" t="s">
        <v>76</v>
      </c>
    </row>
    <row r="86" spans="2:4" x14ac:dyDescent="0.25">
      <c r="B86" s="86">
        <v>84</v>
      </c>
      <c r="C86" s="87" t="s">
        <v>177</v>
      </c>
      <c r="D86" s="87" t="s">
        <v>76</v>
      </c>
    </row>
    <row r="87" spans="2:4" x14ac:dyDescent="0.25">
      <c r="B87" s="86">
        <v>85</v>
      </c>
      <c r="C87" s="87" t="s">
        <v>178</v>
      </c>
      <c r="D87" s="87" t="s">
        <v>97</v>
      </c>
    </row>
    <row r="88" spans="2:4" x14ac:dyDescent="0.25">
      <c r="B88" s="86">
        <v>86</v>
      </c>
      <c r="C88" s="87" t="s">
        <v>179</v>
      </c>
      <c r="D88" s="87" t="s">
        <v>94</v>
      </c>
    </row>
    <row r="89" spans="2:4" x14ac:dyDescent="0.25">
      <c r="B89" s="86">
        <v>87</v>
      </c>
      <c r="C89" s="87" t="s">
        <v>180</v>
      </c>
      <c r="D89" s="87" t="s">
        <v>94</v>
      </c>
    </row>
    <row r="90" spans="2:4" x14ac:dyDescent="0.25">
      <c r="B90" s="86">
        <v>88</v>
      </c>
      <c r="C90" s="87" t="s">
        <v>181</v>
      </c>
      <c r="D90" s="87" t="s">
        <v>83</v>
      </c>
    </row>
    <row r="91" spans="2:4" x14ac:dyDescent="0.25">
      <c r="B91" s="86">
        <v>89</v>
      </c>
      <c r="C91" s="87" t="s">
        <v>182</v>
      </c>
      <c r="D91" s="87" t="s">
        <v>70</v>
      </c>
    </row>
    <row r="92" spans="2:4" ht="30" x14ac:dyDescent="0.25">
      <c r="B92" s="86">
        <v>90</v>
      </c>
      <c r="C92" s="87" t="s">
        <v>183</v>
      </c>
      <c r="D92" s="87" t="s">
        <v>70</v>
      </c>
    </row>
    <row r="93" spans="2:4" x14ac:dyDescent="0.25">
      <c r="B93" s="86">
        <v>91</v>
      </c>
      <c r="C93" s="87" t="s">
        <v>184</v>
      </c>
      <c r="D93" s="87" t="s">
        <v>88</v>
      </c>
    </row>
    <row r="94" spans="2:4" x14ac:dyDescent="0.25">
      <c r="B94" s="86">
        <v>92</v>
      </c>
      <c r="C94" s="87" t="s">
        <v>185</v>
      </c>
      <c r="D94" s="87" t="s">
        <v>88</v>
      </c>
    </row>
    <row r="95" spans="2:4" x14ac:dyDescent="0.25">
      <c r="B95" s="86">
        <v>93</v>
      </c>
      <c r="C95" s="87" t="s">
        <v>186</v>
      </c>
      <c r="D95" s="87" t="s">
        <v>88</v>
      </c>
    </row>
    <row r="96" spans="2:4" x14ac:dyDescent="0.25">
      <c r="B96" s="86">
        <v>94</v>
      </c>
      <c r="C96" s="87" t="s">
        <v>187</v>
      </c>
      <c r="D96" s="87" t="s">
        <v>88</v>
      </c>
    </row>
    <row r="97" spans="2:4" x14ac:dyDescent="0.25">
      <c r="B97" s="86">
        <v>95</v>
      </c>
      <c r="C97" s="87" t="s">
        <v>188</v>
      </c>
      <c r="D97" s="87" t="s">
        <v>88</v>
      </c>
    </row>
    <row r="98" spans="2:4" x14ac:dyDescent="0.25">
      <c r="B98" s="86">
        <v>971</v>
      </c>
      <c r="C98" s="87" t="s">
        <v>100</v>
      </c>
      <c r="D98" s="87" t="s">
        <v>100</v>
      </c>
    </row>
    <row r="99" spans="2:4" x14ac:dyDescent="0.25">
      <c r="B99" s="86">
        <v>972</v>
      </c>
      <c r="C99" s="87" t="s">
        <v>102</v>
      </c>
      <c r="D99" s="87" t="s">
        <v>102</v>
      </c>
    </row>
    <row r="100" spans="2:4" x14ac:dyDescent="0.25">
      <c r="B100" s="86">
        <v>973</v>
      </c>
      <c r="C100" s="87" t="s">
        <v>104</v>
      </c>
      <c r="D100" s="87" t="s">
        <v>104</v>
      </c>
    </row>
    <row r="101" spans="2:4" x14ac:dyDescent="0.25">
      <c r="B101" s="86">
        <v>974</v>
      </c>
      <c r="C101" s="87" t="s">
        <v>106</v>
      </c>
      <c r="D101" s="87" t="s">
        <v>106</v>
      </c>
    </row>
    <row r="102" spans="2:4" x14ac:dyDescent="0.25">
      <c r="B102" s="86">
        <v>976</v>
      </c>
      <c r="C102" s="87" t="s">
        <v>108</v>
      </c>
      <c r="D102" s="87" t="s">
        <v>108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18ace0e7-60a4-4acf-87da-1c47a991bb86" ContentTypeId="0x01010004BBCBFDEBB3864BA0EFED7044CA4B2801" PreviousValue="false" LastSyncTimeStamp="2019-08-12T06:53:30.573Z"/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052ae6ce5fe48d585b4ce219bb73d0e xmlns="95235cfd-2d18-42eb-8ffc-01f090d3b392">
      <Terms xmlns="http://schemas.microsoft.com/office/infopath/2007/PartnerControls"/>
    </n052ae6ce5fe48d585b4ce219bb73d0e>
    <b7665f99c0fe44919cb3218cc8e5302c xmlns="95235cfd-2d18-42eb-8ffc-01f090d3b392">
      <Terms xmlns="http://schemas.microsoft.com/office/infopath/2007/PartnerControls">
        <TermInfo xmlns="http://schemas.microsoft.com/office/infopath/2007/PartnerControls">
          <TermName xmlns="http://schemas.microsoft.com/office/infopath/2007/PartnerControls">00 00 A classer</TermName>
          <TermId xmlns="http://schemas.microsoft.com/office/infopath/2007/PartnerControls">06ef1ee2-e7bf-4474-9d1e-c5fbf4f3b42b</TermId>
        </TermInfo>
      </Terms>
    </b7665f99c0fe44919cb3218cc8e5302c>
    <TaxCatchAll xmlns="95235cfd-2d18-42eb-8ffc-01f090d3b392">
      <Value>4</Value>
      <Value>3</Value>
      <Value>2</Value>
      <Value>1</Value>
    </TaxCatchAll>
    <ComUnityFolder xmlns="95235cfd-2d18-42eb-8ffc-01f090d3b392">
      <Url xsi:nil="true"/>
      <Description xsi:nil="true"/>
    </ComUnityFolder>
    <b1c94e71d43e47329629adb2299a7407 xmlns="95235cfd-2d18-42eb-8ffc-01f090d3b392">
      <Terms xmlns="http://schemas.microsoft.com/office/infopath/2007/PartnerControls">
        <TermInfo xmlns="http://schemas.microsoft.com/office/infopath/2007/PartnerControls">
          <TermName xmlns="http://schemas.microsoft.com/office/infopath/2007/PartnerControls">Projets</TermName>
          <TermId xmlns="http://schemas.microsoft.com/office/infopath/2007/PartnerControls">b7cc1373-d160-4aa3-bf26-3372b93dfcbf</TermId>
        </TermInfo>
      </Terms>
    </b1c94e71d43e47329629adb2299a7407>
    <aa574486944c4b4183531de588537b4d xmlns="95235cfd-2d18-42eb-8ffc-01f090d3b392">
      <Terms xmlns="http://schemas.microsoft.com/office/infopath/2007/PartnerControls">
        <TermInfo xmlns="http://schemas.microsoft.com/office/infopath/2007/PartnerControls">
          <TermName xmlns="http://schemas.microsoft.com/office/infopath/2007/PartnerControls">Interne</TermName>
          <TermId xmlns="http://schemas.microsoft.com/office/infopath/2007/PartnerControls">86d58d27-cc8e-4bfd-a785-ea3ef4347509</TermId>
        </TermInfo>
      </Terms>
    </aa574486944c4b4183531de588537b4d>
    <bc25f8494e694b549ba275b5de656855 xmlns="95235cfd-2d18-42eb-8ffc-01f090d3b392">
      <Terms xmlns="http://schemas.microsoft.com/office/infopath/2007/PartnerControls">
        <TermInfo xmlns="http://schemas.microsoft.com/office/infopath/2007/PartnerControls">
          <TermName xmlns="http://schemas.microsoft.com/office/infopath/2007/PartnerControls">ELAN</TermName>
          <TermId xmlns="http://schemas.microsoft.com/office/infopath/2007/PartnerControls">aafceb57-0038-48c9-b4f7-756239f60e40</TermId>
        </TermInfo>
      </Terms>
    </bc25f8494e694b549ba275b5de656855>
    <_dlc_DocId xmlns="38a211ea-c4be-409c-9bb3-d3407505d2eb">CWKSP-2043316219-7604</_dlc_DocId>
    <_dlc_DocIdUrl xmlns="38a211ea-c4be-409c-9bb3-d3407505d2eb">
      <Url>https://bouyguesconstruction.sharepoint.com/sites/ELANRejeneo/_layouts/15/DocIdRedir.aspx?ID=CWKSP-2043316219-7604</Url>
      <Description>CWKSP-2043316219-7604</Description>
    </_dlc_DocIdUrl>
  </documentManagement>
</p: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Word BYCN" ma:contentTypeID="0x01010004BBCBFDEBB3864BA0EFED7044CA4B28010055D60DFB8672564F8AADD208F1A66D75" ma:contentTypeVersion="5" ma:contentTypeDescription="Crée un document." ma:contentTypeScope="" ma:versionID="933b37100798c988ee4af6c1aec88bc7">
  <xsd:schema xmlns:xsd="http://www.w3.org/2001/XMLSchema" xmlns:xs="http://www.w3.org/2001/XMLSchema" xmlns:p="http://schemas.microsoft.com/office/2006/metadata/properties" xmlns:ns2="95235cfd-2d18-42eb-8ffc-01f090d3b392" xmlns:ns3="38a211ea-c4be-409c-9bb3-d3407505d2eb" targetNamespace="http://schemas.microsoft.com/office/2006/metadata/properties" ma:root="true" ma:fieldsID="cbde4a1c869e82986b8e686c688f81cf" ns2:_="" ns3:_="">
    <xsd:import namespace="95235cfd-2d18-42eb-8ffc-01f090d3b392"/>
    <xsd:import namespace="38a211ea-c4be-409c-9bb3-d3407505d2eb"/>
    <xsd:element name="properties">
      <xsd:complexType>
        <xsd:sequence>
          <xsd:element name="documentManagement">
            <xsd:complexType>
              <xsd:all>
                <xsd:element ref="ns2:b7665f99c0fe44919cb3218cc8e5302c" minOccurs="0"/>
                <xsd:element ref="ns2:TaxCatchAll" minOccurs="0"/>
                <xsd:element ref="ns2:TaxCatchAllLabel" minOccurs="0"/>
                <xsd:element ref="ns2:ComUnityFolder" minOccurs="0"/>
                <xsd:element ref="ns2:bc25f8494e694b549ba275b5de656855" minOccurs="0"/>
                <xsd:element ref="ns2:b1c94e71d43e47329629adb2299a7407" minOccurs="0"/>
                <xsd:element ref="ns2:n052ae6ce5fe48d585b4ce219bb73d0e" minOccurs="0"/>
                <xsd:element ref="ns2:aa574486944c4b4183531de588537b4d" minOccurs="0"/>
                <xsd:element ref="ns3:_dlc_DocId" minOccurs="0"/>
                <xsd:element ref="ns3:_dlc_DocIdUrl" minOccurs="0"/>
                <xsd:element ref="ns3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235cfd-2d18-42eb-8ffc-01f090d3b392" elementFormDefault="qualified">
    <xsd:import namespace="http://schemas.microsoft.com/office/2006/documentManagement/types"/>
    <xsd:import namespace="http://schemas.microsoft.com/office/infopath/2007/PartnerControls"/>
    <xsd:element name="b7665f99c0fe44919cb3218cc8e5302c" ma:index="8" nillable="true" ma:taxonomy="true" ma:internalName="b7665f99c0fe44919cb3218cc8e5302c" ma:taxonomyFieldName="ArchiveClassificationPlan" ma:displayName="Plan de classification d'Archivage" ma:default="1;#00 00 A classer|06ef1ee2-e7bf-4474-9d1e-c5fbf4f3b42b" ma:fieldId="{b7665f99-c0fe-4491-9cb3-218cc8e5302c}" ma:sspId="18ace0e7-60a4-4acf-87da-1c47a991bb86" ma:termSetId="26353664-7461-4f07-87dd-daa2874ea87e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9" nillable="true" ma:displayName="Taxonomy Catch All Column" ma:hidden="true" ma:list="{41f944dd-2d10-4a99-b4e6-da7bd786839c}" ma:internalName="TaxCatchAll" ma:showField="CatchAllData" ma:web="38a211ea-c4be-409c-9bb3-d3407505d2e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0" nillable="true" ma:displayName="Taxonomy Catch All Column1" ma:hidden="true" ma:list="{41f944dd-2d10-4a99-b4e6-da7bd786839c}" ma:internalName="TaxCatchAllLabel" ma:readOnly="true" ma:showField="CatchAllDataLabel" ma:web="38a211ea-c4be-409c-9bb3-d3407505d2e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ComUnityFolder" ma:index="12" nillable="true" ma:displayName="Dossier" ma:internalName="ComUnityFolder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bc25f8494e694b549ba275b5de656855" ma:index="13" nillable="true" ma:taxonomy="true" ma:internalName="bc25f8494e694b549ba275b5de656855" ma:taxonomyFieldName="Organisation" ma:displayName="Organisation" ma:fieldId="{bc25f849-4e69-4b54-9ba2-75b5de656855}" ma:sspId="18ace0e7-60a4-4acf-87da-1c47a991bb86" ma:termSetId="45cd4057-b767-4ebf-98f6-4028b8e5bef9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1c94e71d43e47329629adb2299a7407" ma:index="15" nillable="true" ma:taxonomy="true" ma:internalName="b1c94e71d43e47329629adb2299a7407" ma:taxonomyFieldName="WorkspaceClassification" ma:displayName="Famille" ma:fieldId="{b1c94e71-d43e-4732-9629-adb2299a7407}" ma:sspId="18ace0e7-60a4-4acf-87da-1c47a991bb86" ma:termSetId="22f1860e-f59a-4db1-b21a-a41c5c8ed1ec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n052ae6ce5fe48d585b4ce219bb73d0e" ma:index="17" nillable="true" ma:taxonomy="true" ma:internalName="n052ae6ce5fe48d585b4ce219bb73d0e" ma:taxonomyFieldName="SupportServices" ma:displayName="Filière" ma:fieldId="{7052ae6c-e5fe-48d5-85b4-ce219bb73d0e}" ma:sspId="18ace0e7-60a4-4acf-87da-1c47a991bb86" ma:termSetId="813098a9-32ee-4127-b4ec-488cb7a2546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aa574486944c4b4183531de588537b4d" ma:index="19" nillable="true" ma:taxonomy="true" ma:internalName="aa574486944c4b4183531de588537b4d" ma:taxonomyFieldName="ClassificationLevel" ma:displayName="Niveau de classification" ma:fieldId="{aa574486-944c-4b41-8353-1de588537b4d}" ma:sspId="18ace0e7-60a4-4acf-87da-1c47a991bb86" ma:termSetId="b84a82df-7dfe-42a8-9650-82042eeb9fd0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a211ea-c4be-409c-9bb3-d3407505d2eb" elementFormDefault="qualified">
    <xsd:import namespace="http://schemas.microsoft.com/office/2006/documentManagement/types"/>
    <xsd:import namespace="http://schemas.microsoft.com/office/infopath/2007/PartnerControls"/>
    <xsd:element name="_dlc_DocId" ma:index="21" nillable="true" ma:displayName="Valeur d’ID de document" ma:description="Valeur de l’ID de document affecté à cet élément." ma:indexed="true" ma:internalName="_dlc_DocId" ma:readOnly="true">
      <xsd:simpleType>
        <xsd:restriction base="dms:Text"/>
      </xsd:simpleType>
    </xsd:element>
    <xsd:element name="_dlc_DocIdUrl" ma:index="22" nillable="true" ma:displayName="ID de document" ma:description="Lien permanent vers ce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3" nillable="true" ma:displayName="Conserver l’ID" ma:description="Conserver l’ID lors de l’ajout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366377-5BEC-4918-8A07-743358BA61F7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968BCF7C-F0D0-4769-9FCD-6CDF4182B9BA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0CB6C3BE-165F-47A9-8EF4-36601CA12950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1F155382-DD7D-4C3B-84C2-519FB658282A}">
  <ds:schemaRefs>
    <ds:schemaRef ds:uri="http://schemas.microsoft.com/office/2006/metadata/properties"/>
    <ds:schemaRef ds:uri="http://schemas.microsoft.com/office/infopath/2007/PartnerControls"/>
    <ds:schemaRef ds:uri="95235cfd-2d18-42eb-8ffc-01f090d3b392"/>
    <ds:schemaRef ds:uri="38a211ea-c4be-409c-9bb3-d3407505d2eb"/>
  </ds:schemaRefs>
</ds:datastoreItem>
</file>

<file path=customXml/itemProps5.xml><?xml version="1.0" encoding="utf-8"?>
<ds:datastoreItem xmlns:ds="http://schemas.openxmlformats.org/officeDocument/2006/customXml" ds:itemID="{8E66234A-9658-483E-BCB4-B992647941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235cfd-2d18-42eb-8ffc-01f090d3b392"/>
    <ds:schemaRef ds:uri="38a211ea-c4be-409c-9bb3-d3407505d2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dfdd9a14-7b84-416b-97e8-b834b0f98713}" enabled="1" method="Standard" siteId="{4a3d9983-e936-4837-9552-9d9126a92eb0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Général</vt:lpstr>
      <vt:lpstr>Données projet</vt:lpstr>
      <vt:lpstr>Calculs</vt:lpstr>
      <vt:lpstr>Recapitulatif</vt:lpstr>
      <vt:lpstr>données-listes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Juliette GRITON</dc:creator>
  <cp:lastModifiedBy>FLON, Inès</cp:lastModifiedBy>
  <dcterms:created xsi:type="dcterms:W3CDTF">2022-11-27T09:06:28Z</dcterms:created>
  <dcterms:modified xsi:type="dcterms:W3CDTF">2026-04-03T09:54:12Z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0x01010004BBCBFDEBB3864BA0EFED7044CA4B28010055D60DFB8672564F8AADD208F1A66D75</vt:lpwstr>
  </property>
  <property fmtid="{D5CDD505-2E9C-101B-9397-08002B2CF9AE}" pid="3" name="_dlc_DocIdItemGuid">
    <vt:lpwstr>e771a5de-996f-4f7c-bc2f-da46a1eb5f55</vt:lpwstr>
  </property>
  <property fmtid="{D5CDD505-2E9C-101B-9397-08002B2CF9AE}" pid="4" name="ArchiveClassificationPlan">
    <vt:lpwstr>1;#00 00 A classer|06ef1ee2-e7bf-4474-9d1e-c5fbf4f3b42b</vt:lpwstr>
  </property>
  <property fmtid="{D5CDD505-2E9C-101B-9397-08002B2CF9AE}" pid="5" name="ClassificationLevel">
    <vt:lpwstr>4;#Interne|86d58d27-cc8e-4bfd-a785-ea3ef4347509</vt:lpwstr>
  </property>
  <property fmtid="{D5CDD505-2E9C-101B-9397-08002B2CF9AE}" pid="6" name="SupportServices">
    <vt:lpwstr/>
  </property>
  <property fmtid="{D5CDD505-2E9C-101B-9397-08002B2CF9AE}" pid="7" name="MediaServiceImageTags">
    <vt:lpwstr/>
  </property>
  <property fmtid="{D5CDD505-2E9C-101B-9397-08002B2CF9AE}" pid="8" name="lcf76f155ced4ddcb4097134ff3c332f">
    <vt:lpwstr/>
  </property>
  <property fmtid="{D5CDD505-2E9C-101B-9397-08002B2CF9AE}" pid="9" name="WorkspaceClassification">
    <vt:lpwstr>2;#Projets|b7cc1373-d160-4aa3-bf26-3372b93dfcbf</vt:lpwstr>
  </property>
  <property fmtid="{D5CDD505-2E9C-101B-9397-08002B2CF9AE}" pid="10" name="Organisation">
    <vt:lpwstr>3;#ELAN|aafceb57-0038-48c9-b4f7-756239f60e40</vt:lpwstr>
  </property>
</Properties>
</file>