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CF\ENVIRONNEMENT\7_CARBONE\Coopératives\AFB\Projets_LBC\Projets_Tests\Agence Normandie\Projet_SaintCalaisDuDesert_012021\"/>
    </mc:Choice>
  </mc:AlternateContent>
  <bookViews>
    <workbookView xWindow="0" yWindow="0" windowWidth="19200" windowHeight="7310"/>
  </bookViews>
  <sheets>
    <sheet name="Feuille Calcul VAN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6" l="1"/>
  <c r="D31" i="6"/>
  <c r="C31" i="6"/>
  <c r="B31" i="6"/>
  <c r="B39" i="6" l="1"/>
  <c r="C32" i="6"/>
  <c r="B32" i="6"/>
  <c r="J32" i="6"/>
  <c r="J31" i="6"/>
  <c r="I32" i="6"/>
  <c r="I31" i="6"/>
  <c r="H32" i="6"/>
  <c r="H31" i="6"/>
  <c r="G32" i="6"/>
  <c r="G31" i="6"/>
  <c r="F32" i="6"/>
  <c r="F31" i="6"/>
  <c r="E32" i="6"/>
  <c r="D32" i="6"/>
  <c r="B18" i="6"/>
  <c r="B33" i="6" l="1"/>
  <c r="B41" i="6" s="1"/>
  <c r="B38" i="6"/>
  <c r="C23" i="6" l="1"/>
  <c r="B28" i="6" s="1"/>
  <c r="C24" i="6"/>
  <c r="C22" i="6"/>
  <c r="B3" i="6"/>
  <c r="B43" i="6" l="1"/>
</calcChain>
</file>

<file path=xl/sharedStrings.xml><?xml version="1.0" encoding="utf-8"?>
<sst xmlns="http://schemas.openxmlformats.org/spreadsheetml/2006/main" count="35" uniqueCount="33">
  <si>
    <t>Scénario de référence</t>
  </si>
  <si>
    <t>DeltaVAN</t>
  </si>
  <si>
    <t>Projet additionnel</t>
  </si>
  <si>
    <t>Projet :</t>
  </si>
  <si>
    <t>Taux d'actualisation :</t>
  </si>
  <si>
    <t>Surface (ha) :</t>
  </si>
  <si>
    <t>Travaux</t>
  </si>
  <si>
    <t>Année</t>
  </si>
  <si>
    <t>1ère éclaircie</t>
  </si>
  <si>
    <t>2ème éclaircie</t>
  </si>
  <si>
    <t>3ème éclaircie</t>
  </si>
  <si>
    <t>Itinéraire Technique Sylvicole</t>
  </si>
  <si>
    <t>Coupe rase</t>
  </si>
  <si>
    <t>Dépenses Totales (€/ha)</t>
  </si>
  <si>
    <t>4ème éclaircie</t>
  </si>
  <si>
    <t>VAN référence (€)</t>
  </si>
  <si>
    <t>Scénario Boisement</t>
  </si>
  <si>
    <t>1er entretien</t>
  </si>
  <si>
    <t>2ème entretien</t>
  </si>
  <si>
    <t>Revenu €/année</t>
  </si>
  <si>
    <t>Revenu actualisé €/année</t>
  </si>
  <si>
    <t>VAN Boisement (€)</t>
  </si>
  <si>
    <t>Boisement feuillus Saint Calais du Désert</t>
  </si>
  <si>
    <t>Itinéraire Technique Sylvicole global</t>
  </si>
  <si>
    <t>Aides publiques €</t>
  </si>
  <si>
    <t>Recette Totale (€)</t>
  </si>
  <si>
    <t>Préparation du terrain, plants, plantation</t>
  </si>
  <si>
    <t>Clôture et barrière (pour le gibier)</t>
  </si>
  <si>
    <t>Suivi et contrôle du chantier</t>
  </si>
  <si>
    <t>Coûts HT (€)</t>
  </si>
  <si>
    <t>3ème entretien</t>
  </si>
  <si>
    <t>Marge nette réelle (fermage brut - taxes foncières) sur les 5 dernières années (2016-2020)</t>
  </si>
  <si>
    <t>Recettes nettes estimées (€/ha)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</si>
</sst>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1" xfId="0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/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1" fontId="0" fillId="2" borderId="1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wrapText="1"/>
    </xf>
    <xf numFmtId="1" fontId="0" fillId="0" borderId="25" xfId="0" applyNumberForma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  <xf numFmtId="1" fontId="0" fillId="2" borderId="26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1" fontId="6" fillId="2" borderId="1" xfId="0" applyNumberFormat="1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4" borderId="28" xfId="0" applyFill="1" applyBorder="1"/>
    <xf numFmtId="1" fontId="0" fillId="0" borderId="13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8" borderId="20" xfId="0" applyNumberFormat="1" applyFill="1" applyBorder="1" applyAlignment="1">
      <alignment horizontal="center" vertical="center"/>
    </xf>
    <xf numFmtId="164" fontId="0" fillId="8" borderId="21" xfId="0" applyNumberFormat="1" applyFill="1" applyBorder="1" applyAlignment="1">
      <alignment horizontal="center" vertical="center"/>
    </xf>
    <xf numFmtId="164" fontId="0" fillId="8" borderId="22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3"/>
  <sheetViews>
    <sheetView tabSelected="1" zoomScale="96" workbookViewId="0">
      <selection activeCell="E32" sqref="E32"/>
    </sheetView>
  </sheetViews>
  <sheetFormatPr baseColWidth="10" defaultRowHeight="14.5" x14ac:dyDescent="0.35"/>
  <cols>
    <col min="1" max="1" width="28.26953125" customWidth="1"/>
    <col min="2" max="2" width="20.08984375" customWidth="1"/>
    <col min="3" max="3" width="15.7265625" customWidth="1"/>
    <col min="4" max="4" width="12.6328125" customWidth="1"/>
    <col min="5" max="5" width="8.7265625" customWidth="1"/>
    <col min="6" max="6" width="6.81640625" customWidth="1"/>
    <col min="7" max="7" width="7.7265625" customWidth="1"/>
    <col min="8" max="8" width="7.6328125" customWidth="1"/>
    <col min="9" max="9" width="7" customWidth="1"/>
    <col min="10" max="10" width="7.36328125" customWidth="1"/>
    <col min="11" max="11" width="7" customWidth="1"/>
    <col min="12" max="12" width="6.81640625" customWidth="1"/>
    <col min="13" max="13" width="7.453125" customWidth="1"/>
    <col min="14" max="14" width="8.26953125" customWidth="1"/>
    <col min="15" max="15" width="8.81640625" customWidth="1"/>
    <col min="16" max="16" width="3.36328125" bestFit="1" customWidth="1"/>
    <col min="17" max="17" width="6.36328125" bestFit="1" customWidth="1"/>
    <col min="18" max="22" width="3.36328125" bestFit="1" customWidth="1"/>
    <col min="23" max="23" width="6.36328125" bestFit="1" customWidth="1"/>
    <col min="24" max="30" width="3.36328125" bestFit="1" customWidth="1"/>
    <col min="31" max="31" width="6.36328125" bestFit="1" customWidth="1"/>
    <col min="32" max="38" width="3.36328125" bestFit="1" customWidth="1"/>
    <col min="39" max="39" width="7.36328125" bestFit="1" customWidth="1"/>
  </cols>
  <sheetData>
    <row r="1" spans="1:61" ht="29" x14ac:dyDescent="0.35">
      <c r="A1" s="11" t="s">
        <v>3</v>
      </c>
      <c r="B1" s="40" t="s">
        <v>22</v>
      </c>
      <c r="C1" s="21"/>
      <c r="D1" s="22"/>
      <c r="E1" s="22"/>
      <c r="F1" s="22"/>
      <c r="G1" s="23"/>
    </row>
    <row r="2" spans="1:61" x14ac:dyDescent="0.35">
      <c r="A2" s="1" t="s">
        <v>4</v>
      </c>
      <c r="B2" s="6">
        <v>4.4999999999999998E-2</v>
      </c>
    </row>
    <row r="3" spans="1:61" x14ac:dyDescent="0.35">
      <c r="A3" s="1" t="s">
        <v>5</v>
      </c>
      <c r="B3" s="10">
        <f>2.16</f>
        <v>2.16</v>
      </c>
      <c r="C3" s="3"/>
      <c r="D3" s="3"/>
      <c r="E3" s="2"/>
    </row>
    <row r="4" spans="1:61" x14ac:dyDescent="0.35">
      <c r="A4" s="4"/>
      <c r="B4" s="12"/>
      <c r="C4" s="3"/>
      <c r="D4" s="3"/>
      <c r="E4" s="2"/>
    </row>
    <row r="5" spans="1:61" x14ac:dyDescent="0.35">
      <c r="A5" s="4"/>
      <c r="B5" s="12"/>
      <c r="C5" s="3"/>
      <c r="D5" s="3"/>
      <c r="E5" s="2"/>
    </row>
    <row r="6" spans="1:61" x14ac:dyDescent="0.35">
      <c r="A6" s="25"/>
      <c r="B6" s="18"/>
      <c r="C6" s="2"/>
    </row>
    <row r="7" spans="1:61" ht="15" thickBot="1" x14ac:dyDescent="0.4">
      <c r="A7" s="25"/>
      <c r="B7" s="18"/>
      <c r="C7" s="2"/>
    </row>
    <row r="8" spans="1:61" ht="19" thickBot="1" x14ac:dyDescent="0.4">
      <c r="A8" s="34" t="s">
        <v>16</v>
      </c>
    </row>
    <row r="9" spans="1:61" ht="19" thickBot="1" x14ac:dyDescent="0.4">
      <c r="A9" s="48" t="s">
        <v>23</v>
      </c>
    </row>
    <row r="10" spans="1:61" ht="31" x14ac:dyDescent="0.35">
      <c r="A10" s="37" t="s">
        <v>11</v>
      </c>
      <c r="B10" s="49" t="s">
        <v>7</v>
      </c>
      <c r="C10" s="61" t="s">
        <v>32</v>
      </c>
      <c r="D10" s="65"/>
      <c r="E10" s="66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</row>
    <row r="11" spans="1:61" x14ac:dyDescent="0.35">
      <c r="A11" s="17" t="s">
        <v>8</v>
      </c>
      <c r="B11" s="5">
        <v>30</v>
      </c>
      <c r="C11" s="62">
        <v>660</v>
      </c>
      <c r="D11" s="6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5.5" x14ac:dyDescent="0.35">
      <c r="A12" s="17" t="s">
        <v>9</v>
      </c>
      <c r="B12" s="5">
        <v>50</v>
      </c>
      <c r="C12" s="62">
        <v>1000</v>
      </c>
      <c r="D12" s="6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35"/>
      <c r="R12" s="35"/>
      <c r="S12" s="35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</row>
    <row r="13" spans="1:61" x14ac:dyDescent="0.35">
      <c r="A13" s="17" t="s">
        <v>10</v>
      </c>
      <c r="B13" s="5">
        <v>70</v>
      </c>
      <c r="C13" s="62">
        <v>5280</v>
      </c>
      <c r="D13" s="6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2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</row>
    <row r="14" spans="1:61" x14ac:dyDescent="0.35">
      <c r="A14" s="17" t="s">
        <v>14</v>
      </c>
      <c r="B14" s="24">
        <v>90</v>
      </c>
      <c r="C14" s="63">
        <v>7600</v>
      </c>
      <c r="D14" s="6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" thickBot="1" x14ac:dyDescent="0.4">
      <c r="A15" s="26" t="s">
        <v>12</v>
      </c>
      <c r="B15" s="27">
        <v>110</v>
      </c>
      <c r="C15" s="64">
        <v>10600</v>
      </c>
      <c r="D15" s="6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</row>
    <row r="16" spans="1:61" x14ac:dyDescent="0.35">
      <c r="A16" s="2"/>
      <c r="B16" s="47"/>
      <c r="C16" s="47"/>
      <c r="D16" s="47"/>
      <c r="E16" s="4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</row>
    <row r="17" spans="1:63" ht="15" thickBot="1" x14ac:dyDescent="0.4">
      <c r="A17" s="17" t="s">
        <v>24</v>
      </c>
      <c r="B17" s="70">
        <v>2000</v>
      </c>
      <c r="C17" s="71"/>
      <c r="D17" s="72"/>
      <c r="E17" s="4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3" ht="16" thickBot="1" x14ac:dyDescent="0.4">
      <c r="A18" s="30" t="s">
        <v>25</v>
      </c>
      <c r="B18" s="73">
        <f>(SUM(C11:C15)*B3)+B17</f>
        <v>56302.400000000001</v>
      </c>
      <c r="C18" s="74"/>
      <c r="D18" s="75"/>
      <c r="E18" s="4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</row>
    <row r="19" spans="1:63" x14ac:dyDescent="0.35">
      <c r="A19" s="2"/>
      <c r="B19" s="47"/>
      <c r="C19" s="47"/>
      <c r="D19" s="47"/>
      <c r="E19" s="4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3" ht="16" thickBot="1" x14ac:dyDescent="0.4">
      <c r="A20" s="2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</row>
    <row r="21" spans="1:63" ht="15.5" x14ac:dyDescent="0.35">
      <c r="A21" s="31" t="s">
        <v>6</v>
      </c>
      <c r="B21" s="32" t="s">
        <v>7</v>
      </c>
      <c r="C21" s="33" t="s">
        <v>29</v>
      </c>
      <c r="D21" s="35"/>
      <c r="E21" s="35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</row>
    <row r="22" spans="1:63" ht="29" x14ac:dyDescent="0.35">
      <c r="A22" s="52" t="s">
        <v>26</v>
      </c>
      <c r="B22" s="5">
        <v>0</v>
      </c>
      <c r="C22" s="15">
        <f>648+259.2+1776+927+318+129.6+600+176.4+176.4+1885</f>
        <v>6895.5999999999985</v>
      </c>
      <c r="D22" s="18"/>
      <c r="E22" s="18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</row>
    <row r="23" spans="1:63" x14ac:dyDescent="0.35">
      <c r="A23" s="17" t="s">
        <v>27</v>
      </c>
      <c r="B23" s="5">
        <v>0</v>
      </c>
      <c r="C23" s="15">
        <f>19000+40</f>
        <v>19040</v>
      </c>
      <c r="D23" s="18"/>
      <c r="E23" s="18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</row>
    <row r="24" spans="1:63" x14ac:dyDescent="0.35">
      <c r="A24" s="17" t="s">
        <v>28</v>
      </c>
      <c r="B24" s="5">
        <v>0</v>
      </c>
      <c r="C24" s="15">
        <f>245.72</f>
        <v>245.72</v>
      </c>
      <c r="D24" s="18"/>
      <c r="E24" s="18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</row>
    <row r="25" spans="1:63" x14ac:dyDescent="0.35">
      <c r="A25" s="17" t="s">
        <v>17</v>
      </c>
      <c r="B25" s="5">
        <v>1</v>
      </c>
      <c r="C25" s="15">
        <v>1874.69</v>
      </c>
      <c r="D25" s="18"/>
      <c r="E25" s="1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</row>
    <row r="26" spans="1:63" x14ac:dyDescent="0.35">
      <c r="A26" s="68" t="s">
        <v>18</v>
      </c>
      <c r="B26" s="24">
        <v>2</v>
      </c>
      <c r="C26" s="36">
        <v>1874.69</v>
      </c>
      <c r="D26" s="18"/>
      <c r="E26" s="1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</row>
    <row r="27" spans="1:63" ht="15" thickBot="1" x14ac:dyDescent="0.4">
      <c r="A27" s="26" t="s">
        <v>30</v>
      </c>
      <c r="B27" s="27">
        <v>3</v>
      </c>
      <c r="C27" s="28">
        <v>1874.69</v>
      </c>
      <c r="D27" s="18"/>
      <c r="E27" s="18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</row>
    <row r="28" spans="1:63" ht="16" thickBot="1" x14ac:dyDescent="0.4">
      <c r="A28" s="50" t="s">
        <v>13</v>
      </c>
      <c r="B28" s="51">
        <f>SUM(C22:C27)</f>
        <v>31805.389999999996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"/>
      <c r="BK28" s="2"/>
    </row>
    <row r="29" spans="1:63" ht="16" thickBot="1" x14ac:dyDescent="0.4">
      <c r="A29" s="2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"/>
      <c r="BK29" s="2"/>
    </row>
    <row r="30" spans="1:63" s="2" customFormat="1" ht="15.5" x14ac:dyDescent="0.35">
      <c r="A30" s="37" t="s">
        <v>7</v>
      </c>
      <c r="B30" s="38">
        <v>0</v>
      </c>
      <c r="C30" s="38">
        <v>1</v>
      </c>
      <c r="D30" s="38">
        <v>2</v>
      </c>
      <c r="E30" s="38">
        <v>3</v>
      </c>
      <c r="F30" s="38">
        <v>30</v>
      </c>
      <c r="G30" s="38">
        <v>50</v>
      </c>
      <c r="H30" s="38">
        <v>70</v>
      </c>
      <c r="I30" s="38">
        <v>90</v>
      </c>
      <c r="J30" s="53">
        <v>110</v>
      </c>
      <c r="K30" s="69"/>
      <c r="L30" s="56"/>
      <c r="M30" s="56"/>
      <c r="N30" s="56"/>
      <c r="O30" s="56"/>
      <c r="P30" s="56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</row>
    <row r="31" spans="1:63" x14ac:dyDescent="0.35">
      <c r="A31" s="43" t="s">
        <v>19</v>
      </c>
      <c r="B31" s="41">
        <f>B17-(C22+C23+C24)</f>
        <v>-24181.32</v>
      </c>
      <c r="C31" s="41">
        <f>0-C25</f>
        <v>-1874.69</v>
      </c>
      <c r="D31" s="41">
        <f>0-C26</f>
        <v>-1874.69</v>
      </c>
      <c r="E31" s="41">
        <f>0-C27</f>
        <v>-1874.69</v>
      </c>
      <c r="F31" s="41">
        <f>C11*B3</f>
        <v>1425.6000000000001</v>
      </c>
      <c r="G31" s="41">
        <f>C12*B3</f>
        <v>2160</v>
      </c>
      <c r="H31" s="41">
        <f>C13*B3</f>
        <v>11404.800000000001</v>
      </c>
      <c r="I31" s="41">
        <f>C14*B3</f>
        <v>16416</v>
      </c>
      <c r="J31" s="54">
        <f>C15*B3</f>
        <v>22896</v>
      </c>
      <c r="K31" s="69"/>
      <c r="L31" s="56"/>
      <c r="M31" s="56"/>
      <c r="N31" s="56"/>
      <c r="O31" s="56"/>
      <c r="P31" s="56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"/>
      <c r="BK31" s="2"/>
    </row>
    <row r="32" spans="1:63" ht="15" thickBot="1" x14ac:dyDescent="0.4">
      <c r="A32" s="44" t="s">
        <v>20</v>
      </c>
      <c r="B32" s="42">
        <f t="shared" ref="B32:J32" si="0">B31/((1+$B$2)^B30)</f>
        <v>-24181.32</v>
      </c>
      <c r="C32" s="42">
        <f t="shared" si="0"/>
        <v>-1793.9617224880385</v>
      </c>
      <c r="D32" s="42">
        <f t="shared" si="0"/>
        <v>-1716.7097822852045</v>
      </c>
      <c r="E32" s="42">
        <f t="shared" si="0"/>
        <v>-1642.784480655698</v>
      </c>
      <c r="F32" s="42">
        <f t="shared" si="0"/>
        <v>380.63522210678354</v>
      </c>
      <c r="G32" s="42">
        <f t="shared" si="0"/>
        <v>239.13284392580866</v>
      </c>
      <c r="H32" s="42">
        <f t="shared" si="0"/>
        <v>523.53695459949711</v>
      </c>
      <c r="I32" s="42">
        <f t="shared" si="0"/>
        <v>312.46487425062008</v>
      </c>
      <c r="J32" s="55">
        <f t="shared" si="0"/>
        <v>180.70395888273276</v>
      </c>
      <c r="K32" s="69"/>
      <c r="L32" s="56"/>
      <c r="M32" s="56"/>
      <c r="N32" s="56"/>
      <c r="O32" s="56"/>
      <c r="P32" s="56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"/>
      <c r="BK32" s="2"/>
    </row>
    <row r="33" spans="1:63" ht="15" thickBot="1" x14ac:dyDescent="0.4">
      <c r="A33" s="57" t="s">
        <v>21</v>
      </c>
      <c r="B33" s="58">
        <f>SUM(B32:J32)</f>
        <v>-27698.302131663495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63" x14ac:dyDescent="0.35">
      <c r="A34" s="59"/>
    </row>
    <row r="36" spans="1:63" ht="15" thickBot="1" x14ac:dyDescent="0.4"/>
    <row r="37" spans="1:63" ht="16" thickBot="1" x14ac:dyDescent="0.4">
      <c r="A37" s="13" t="s">
        <v>0</v>
      </c>
    </row>
    <row r="38" spans="1:63" ht="39.5" x14ac:dyDescent="0.35">
      <c r="A38" s="45" t="s">
        <v>31</v>
      </c>
      <c r="B38" s="14">
        <f xml:space="preserve"> 292+293+302+312+314</f>
        <v>1513</v>
      </c>
    </row>
    <row r="39" spans="1:63" ht="16" thickBot="1" x14ac:dyDescent="0.4">
      <c r="A39" s="16" t="s">
        <v>15</v>
      </c>
      <c r="B39" s="39">
        <f>B38*(1/B2)</f>
        <v>33622.222222222219</v>
      </c>
    </row>
    <row r="41" spans="1:63" ht="21" x14ac:dyDescent="0.35">
      <c r="A41" s="7" t="s">
        <v>1</v>
      </c>
      <c r="B41" s="60">
        <f>B33-B39</f>
        <v>-61320.524353885718</v>
      </c>
    </row>
    <row r="42" spans="1:63" x14ac:dyDescent="0.35">
      <c r="A42" s="8"/>
    </row>
    <row r="43" spans="1:63" ht="15.5" x14ac:dyDescent="0.35">
      <c r="A43" s="46" t="s">
        <v>2</v>
      </c>
      <c r="B43" s="9" t="str">
        <f>IF(B41&lt;0,"OUI","NON")</f>
        <v>OUI</v>
      </c>
    </row>
  </sheetData>
  <mergeCells count="2">
    <mergeCell ref="B17:D17"/>
    <mergeCell ref="B18:D18"/>
  </mergeCells>
  <conditionalFormatting sqref="B41">
    <cfRule type="cellIs" dxfId="10" priority="17" operator="equal">
      <formula>0</formula>
    </cfRule>
    <cfRule type="cellIs" dxfId="9" priority="18" operator="greaterThan">
      <formula>0</formula>
    </cfRule>
    <cfRule type="cellIs" dxfId="8" priority="19" operator="lessThan">
      <formula>0</formula>
    </cfRule>
  </conditionalFormatting>
  <conditionalFormatting sqref="B43">
    <cfRule type="containsText" dxfId="7" priority="16" operator="containsText" text="NON">
      <formula>NOT(ISERROR(SEARCH("NON",B43)))</formula>
    </cfRule>
  </conditionalFormatting>
  <conditionalFormatting sqref="Q30:AM32 F21:AM27 B28:AM29 B20:AM20">
    <cfRule type="cellIs" dxfId="6" priority="15" operator="greaterThan">
      <formula>0</formula>
    </cfRule>
  </conditionalFormatting>
  <conditionalFormatting sqref="Q30:AM32 B28:AM29">
    <cfRule type="cellIs" dxfId="5" priority="12" operator="lessThan">
      <formula>0</formula>
    </cfRule>
  </conditionalFormatting>
  <conditionalFormatting sqref="B31:P32 B3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B33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B18"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Calcul VAN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HEUSCHMIDT</dc:creator>
  <cp:lastModifiedBy>Florence HEUSCHMIDT</cp:lastModifiedBy>
  <dcterms:created xsi:type="dcterms:W3CDTF">2019-12-09T14:03:55Z</dcterms:created>
  <dcterms:modified xsi:type="dcterms:W3CDTF">2021-02-10T09:48:16Z</dcterms:modified>
</cp:coreProperties>
</file>