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cuments\URBAN ODYSSEY\OUTILS EXCEL\"/>
    </mc:Choice>
  </mc:AlternateContent>
  <bookViews>
    <workbookView xWindow="0" yWindow="0" windowWidth="28770" windowHeight="11070" tabRatio="766" firstSheet="1" activeTab="9"/>
  </bookViews>
  <sheets>
    <sheet name="Données Projet" sheetId="22" r:id="rId1"/>
    <sheet name="Tables de production employées" sheetId="23" r:id="rId2"/>
    <sheet name="Récapitulatif des résultats" sheetId="24" r:id="rId3"/>
    <sheet name="Z1 - Chêne sessile" sheetId="13" r:id="rId4"/>
    <sheet name="Z1 - Feuillus divers" sheetId="18" r:id="rId5"/>
    <sheet name="Z2 - Douglas" sheetId="19" r:id="rId6"/>
    <sheet name="Z2 - Mélèze" sheetId="20" r:id="rId7"/>
    <sheet name="Z3 - Tilleul à petites feuilles" sheetId="26" r:id="rId8"/>
    <sheet name="Z4 - Peuplier" sheetId="21" r:id="rId9"/>
    <sheet name="VAN" sheetId="27" r:id="rId10"/>
  </sheets>
  <externalReferences>
    <externalReference r:id="rId11"/>
  </externalReference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21" i="27" l="1"/>
  <c r="X221" i="27"/>
  <c r="W221" i="27"/>
  <c r="V221" i="27"/>
  <c r="S221" i="27"/>
  <c r="Y220" i="27"/>
  <c r="X220" i="27"/>
  <c r="W220" i="27"/>
  <c r="V220" i="27"/>
  <c r="S220" i="27"/>
  <c r="Y219" i="27"/>
  <c r="X219" i="27"/>
  <c r="W219" i="27"/>
  <c r="V219" i="27"/>
  <c r="S219" i="27"/>
  <c r="Y218" i="27"/>
  <c r="X218" i="27"/>
  <c r="W218" i="27"/>
  <c r="V218" i="27"/>
  <c r="S218" i="27"/>
  <c r="Y217" i="27"/>
  <c r="X217" i="27"/>
  <c r="W217" i="27"/>
  <c r="V217" i="27"/>
  <c r="S217" i="27"/>
  <c r="Y216" i="27"/>
  <c r="X216" i="27"/>
  <c r="W216" i="27"/>
  <c r="V216" i="27"/>
  <c r="S216" i="27"/>
  <c r="Y215" i="27"/>
  <c r="X215" i="27"/>
  <c r="W215" i="27"/>
  <c r="V215" i="27"/>
  <c r="S215" i="27"/>
  <c r="Y214" i="27"/>
  <c r="X214" i="27"/>
  <c r="W214" i="27"/>
  <c r="V214" i="27"/>
  <c r="S214" i="27"/>
  <c r="Y213" i="27"/>
  <c r="X213" i="27"/>
  <c r="W213" i="27"/>
  <c r="V213" i="27"/>
  <c r="S213" i="27"/>
  <c r="Y212" i="27"/>
  <c r="X212" i="27"/>
  <c r="W212" i="27"/>
  <c r="V212" i="27"/>
  <c r="S212" i="27"/>
  <c r="Y211" i="27"/>
  <c r="X211" i="27"/>
  <c r="W211" i="27"/>
  <c r="V211" i="27"/>
  <c r="S211" i="27"/>
  <c r="Y210" i="27"/>
  <c r="X210" i="27"/>
  <c r="W210" i="27"/>
  <c r="V210" i="27"/>
  <c r="S210" i="27"/>
  <c r="Y209" i="27"/>
  <c r="X209" i="27"/>
  <c r="W209" i="27"/>
  <c r="V209" i="27"/>
  <c r="S209" i="27"/>
  <c r="Y208" i="27"/>
  <c r="X208" i="27"/>
  <c r="W208" i="27"/>
  <c r="V208" i="27"/>
  <c r="S208" i="27"/>
  <c r="Y207" i="27"/>
  <c r="X207" i="27"/>
  <c r="W207" i="27"/>
  <c r="V207" i="27"/>
  <c r="S207" i="27"/>
  <c r="Y206" i="27"/>
  <c r="X206" i="27"/>
  <c r="W206" i="27"/>
  <c r="V206" i="27"/>
  <c r="S206" i="27"/>
  <c r="Y205" i="27"/>
  <c r="X205" i="27"/>
  <c r="W205" i="27"/>
  <c r="V205" i="27"/>
  <c r="S205" i="27"/>
  <c r="Y204" i="27"/>
  <c r="X204" i="27"/>
  <c r="W204" i="27"/>
  <c r="V204" i="27"/>
  <c r="S204" i="27"/>
  <c r="Y203" i="27"/>
  <c r="X203" i="27"/>
  <c r="W203" i="27"/>
  <c r="V203" i="27"/>
  <c r="S203" i="27"/>
  <c r="Y202" i="27"/>
  <c r="X202" i="27"/>
  <c r="W202" i="27"/>
  <c r="V202" i="27"/>
  <c r="S202" i="27"/>
  <c r="Y201" i="27"/>
  <c r="X201" i="27"/>
  <c r="W201" i="27"/>
  <c r="V201" i="27"/>
  <c r="S201" i="27"/>
  <c r="Y200" i="27"/>
  <c r="X200" i="27"/>
  <c r="W200" i="27"/>
  <c r="V200" i="27"/>
  <c r="S200" i="27"/>
  <c r="Y199" i="27"/>
  <c r="X199" i="27"/>
  <c r="W199" i="27"/>
  <c r="V199" i="27"/>
  <c r="S199" i="27"/>
  <c r="Y198" i="27"/>
  <c r="X198" i="27"/>
  <c r="W198" i="27"/>
  <c r="V198" i="27"/>
  <c r="S198" i="27"/>
  <c r="Y197" i="27"/>
  <c r="X197" i="27"/>
  <c r="W197" i="27"/>
  <c r="V197" i="27"/>
  <c r="S197" i="27"/>
  <c r="Y196" i="27"/>
  <c r="X196" i="27"/>
  <c r="W196" i="27"/>
  <c r="V196" i="27"/>
  <c r="S196" i="27"/>
  <c r="Y195" i="27"/>
  <c r="X195" i="27"/>
  <c r="W195" i="27"/>
  <c r="V195" i="27"/>
  <c r="S195" i="27"/>
  <c r="Y194" i="27"/>
  <c r="X194" i="27"/>
  <c r="W194" i="27"/>
  <c r="V194" i="27"/>
  <c r="S194" i="27"/>
  <c r="Y193" i="27"/>
  <c r="X193" i="27"/>
  <c r="W193" i="27"/>
  <c r="V193" i="27"/>
  <c r="S193" i="27"/>
  <c r="Y192" i="27"/>
  <c r="X192" i="27"/>
  <c r="W192" i="27"/>
  <c r="V192" i="27"/>
  <c r="S192" i="27"/>
  <c r="Y191" i="27"/>
  <c r="X191" i="27"/>
  <c r="W191" i="27"/>
  <c r="V191" i="27"/>
  <c r="S191" i="27"/>
  <c r="Y190" i="27"/>
  <c r="X190" i="27"/>
  <c r="W190" i="27"/>
  <c r="V190" i="27"/>
  <c r="S190" i="27"/>
  <c r="Y189" i="27"/>
  <c r="X189" i="27"/>
  <c r="W189" i="27"/>
  <c r="V189" i="27"/>
  <c r="S189" i="27"/>
  <c r="Y188" i="27"/>
  <c r="X188" i="27"/>
  <c r="W188" i="27"/>
  <c r="V188" i="27"/>
  <c r="S188" i="27"/>
  <c r="Y187" i="27"/>
  <c r="X187" i="27"/>
  <c r="W187" i="27"/>
  <c r="V187" i="27"/>
  <c r="S187" i="27"/>
  <c r="Y186" i="27"/>
  <c r="X186" i="27"/>
  <c r="W186" i="27"/>
  <c r="V186" i="27"/>
  <c r="S186" i="27"/>
  <c r="Y185" i="27"/>
  <c r="X185" i="27"/>
  <c r="W185" i="27"/>
  <c r="V185" i="27"/>
  <c r="S185" i="27"/>
  <c r="Y184" i="27"/>
  <c r="X184" i="27"/>
  <c r="W184" i="27"/>
  <c r="V184" i="27"/>
  <c r="S184" i="27"/>
  <c r="Y183" i="27"/>
  <c r="X183" i="27"/>
  <c r="W183" i="27"/>
  <c r="V183" i="27"/>
  <c r="S183" i="27"/>
  <c r="Y182" i="27"/>
  <c r="X182" i="27"/>
  <c r="W182" i="27"/>
  <c r="V182" i="27"/>
  <c r="S182" i="27"/>
  <c r="Y181" i="27"/>
  <c r="X181" i="27"/>
  <c r="W181" i="27"/>
  <c r="V181" i="27"/>
  <c r="S181" i="27"/>
  <c r="Y180" i="27"/>
  <c r="X180" i="27"/>
  <c r="W180" i="27"/>
  <c r="V180" i="27"/>
  <c r="S180" i="27"/>
  <c r="Y179" i="27"/>
  <c r="X179" i="27"/>
  <c r="W179" i="27"/>
  <c r="V179" i="27"/>
  <c r="S179" i="27"/>
  <c r="Y178" i="27"/>
  <c r="X178" i="27"/>
  <c r="W178" i="27"/>
  <c r="V178" i="27"/>
  <c r="S178" i="27"/>
  <c r="Y177" i="27"/>
  <c r="X177" i="27"/>
  <c r="W177" i="27"/>
  <c r="V177" i="27"/>
  <c r="S177" i="27"/>
  <c r="Y176" i="27"/>
  <c r="X176" i="27"/>
  <c r="W176" i="27"/>
  <c r="V176" i="27"/>
  <c r="S176" i="27"/>
  <c r="Y175" i="27"/>
  <c r="X175" i="27"/>
  <c r="W175" i="27"/>
  <c r="V175" i="27"/>
  <c r="S175" i="27"/>
  <c r="Y174" i="27"/>
  <c r="X174" i="27"/>
  <c r="W174" i="27"/>
  <c r="V174" i="27"/>
  <c r="S174" i="27"/>
  <c r="Y173" i="27"/>
  <c r="X173" i="27"/>
  <c r="W173" i="27"/>
  <c r="V173" i="27"/>
  <c r="S173" i="27"/>
  <c r="Y172" i="27"/>
  <c r="X172" i="27"/>
  <c r="W172" i="27"/>
  <c r="V172" i="27"/>
  <c r="S172" i="27"/>
  <c r="Y171" i="27"/>
  <c r="X171" i="27"/>
  <c r="W171" i="27"/>
  <c r="V171" i="27"/>
  <c r="S171" i="27"/>
  <c r="Y170" i="27"/>
  <c r="X170" i="27"/>
  <c r="W170" i="27"/>
  <c r="V170" i="27"/>
  <c r="S170" i="27"/>
  <c r="Y169" i="27"/>
  <c r="X169" i="27"/>
  <c r="W169" i="27"/>
  <c r="V169" i="27"/>
  <c r="S169" i="27"/>
  <c r="Y168" i="27"/>
  <c r="X168" i="27"/>
  <c r="W168" i="27"/>
  <c r="V168" i="27"/>
  <c r="S168" i="27"/>
  <c r="Y167" i="27"/>
  <c r="X167" i="27"/>
  <c r="W167" i="27"/>
  <c r="V167" i="27"/>
  <c r="S167" i="27"/>
  <c r="Y166" i="27"/>
  <c r="X166" i="27"/>
  <c r="W166" i="27"/>
  <c r="V166" i="27"/>
  <c r="S166" i="27"/>
  <c r="Y165" i="27"/>
  <c r="X165" i="27"/>
  <c r="W165" i="27"/>
  <c r="V165" i="27"/>
  <c r="S165" i="27"/>
  <c r="Y164" i="27"/>
  <c r="X164" i="27"/>
  <c r="W164" i="27"/>
  <c r="V164" i="27"/>
  <c r="S164" i="27"/>
  <c r="Y163" i="27"/>
  <c r="X163" i="27"/>
  <c r="W163" i="27"/>
  <c r="V163" i="27"/>
  <c r="S163" i="27"/>
  <c r="Y162" i="27"/>
  <c r="X162" i="27"/>
  <c r="W162" i="27"/>
  <c r="V162" i="27"/>
  <c r="S162" i="27"/>
  <c r="Y161" i="27"/>
  <c r="X161" i="27"/>
  <c r="W161" i="27"/>
  <c r="V161" i="27"/>
  <c r="S161" i="27"/>
  <c r="Y160" i="27"/>
  <c r="X160" i="27"/>
  <c r="W160" i="27"/>
  <c r="V160" i="27"/>
  <c r="S160" i="27"/>
  <c r="Y159" i="27"/>
  <c r="X159" i="27"/>
  <c r="W159" i="27"/>
  <c r="V159" i="27"/>
  <c r="S159" i="27"/>
  <c r="Y158" i="27"/>
  <c r="X158" i="27"/>
  <c r="W158" i="27"/>
  <c r="V158" i="27"/>
  <c r="S158" i="27"/>
  <c r="Y157" i="27"/>
  <c r="X157" i="27"/>
  <c r="W157" i="27"/>
  <c r="V157" i="27"/>
  <c r="S157" i="27"/>
  <c r="Y156" i="27"/>
  <c r="X156" i="27"/>
  <c r="W156" i="27"/>
  <c r="V156" i="27"/>
  <c r="S156" i="27"/>
  <c r="Y155" i="27"/>
  <c r="X155" i="27"/>
  <c r="W155" i="27"/>
  <c r="V155" i="27"/>
  <c r="S155" i="27"/>
  <c r="Y154" i="27"/>
  <c r="X154" i="27"/>
  <c r="W154" i="27"/>
  <c r="V154" i="27"/>
  <c r="S154" i="27"/>
  <c r="Y153" i="27"/>
  <c r="X153" i="27"/>
  <c r="W153" i="27"/>
  <c r="V153" i="27"/>
  <c r="S153" i="27"/>
  <c r="Y152" i="27"/>
  <c r="X152" i="27"/>
  <c r="W152" i="27"/>
  <c r="V152" i="27"/>
  <c r="S152" i="27"/>
  <c r="Y151" i="27"/>
  <c r="X151" i="27"/>
  <c r="W151" i="27"/>
  <c r="V151" i="27"/>
  <c r="S151" i="27"/>
  <c r="Y150" i="27"/>
  <c r="X150" i="27"/>
  <c r="W150" i="27"/>
  <c r="V150" i="27"/>
  <c r="S150" i="27"/>
  <c r="Y149" i="27"/>
  <c r="X149" i="27"/>
  <c r="W149" i="27"/>
  <c r="V149" i="27"/>
  <c r="S149" i="27"/>
  <c r="Y148" i="27"/>
  <c r="X148" i="27"/>
  <c r="W148" i="27"/>
  <c r="V148" i="27"/>
  <c r="S148" i="27"/>
  <c r="Y147" i="27"/>
  <c r="X147" i="27"/>
  <c r="W147" i="27"/>
  <c r="V147" i="27"/>
  <c r="S147" i="27"/>
  <c r="Y146" i="27"/>
  <c r="X146" i="27"/>
  <c r="W146" i="27"/>
  <c r="V146" i="27"/>
  <c r="S146" i="27"/>
  <c r="Y145" i="27"/>
  <c r="X145" i="27"/>
  <c r="W145" i="27"/>
  <c r="V145" i="27"/>
  <c r="S145" i="27"/>
  <c r="Y144" i="27"/>
  <c r="X144" i="27"/>
  <c r="W144" i="27"/>
  <c r="V144" i="27"/>
  <c r="S144" i="27"/>
  <c r="Y143" i="27"/>
  <c r="X143" i="27"/>
  <c r="W143" i="27"/>
  <c r="V143" i="27"/>
  <c r="S143" i="27"/>
  <c r="Y142" i="27"/>
  <c r="X142" i="27"/>
  <c r="W142" i="27"/>
  <c r="V142" i="27"/>
  <c r="S142" i="27"/>
  <c r="Y141" i="27"/>
  <c r="X141" i="27"/>
  <c r="W141" i="27"/>
  <c r="V141" i="27"/>
  <c r="S141" i="27"/>
  <c r="Y140" i="27"/>
  <c r="X140" i="27"/>
  <c r="W140" i="27"/>
  <c r="V140" i="27"/>
  <c r="S140" i="27"/>
  <c r="Y139" i="27"/>
  <c r="X139" i="27"/>
  <c r="W139" i="27"/>
  <c r="V139" i="27"/>
  <c r="S139" i="27"/>
  <c r="Y138" i="27"/>
  <c r="X138" i="27"/>
  <c r="W138" i="27"/>
  <c r="V138" i="27"/>
  <c r="S138" i="27"/>
  <c r="Y137" i="27"/>
  <c r="X137" i="27"/>
  <c r="W137" i="27"/>
  <c r="V137" i="27"/>
  <c r="S137" i="27"/>
  <c r="Y136" i="27"/>
  <c r="X136" i="27"/>
  <c r="W136" i="27"/>
  <c r="V136" i="27"/>
  <c r="S136" i="27"/>
  <c r="Y135" i="27"/>
  <c r="X135" i="27"/>
  <c r="W135" i="27"/>
  <c r="V135" i="27"/>
  <c r="S135" i="27"/>
  <c r="Y134" i="27"/>
  <c r="X134" i="27"/>
  <c r="W134" i="27"/>
  <c r="V134" i="27"/>
  <c r="S134" i="27"/>
  <c r="Y133" i="27"/>
  <c r="X133" i="27"/>
  <c r="W133" i="27"/>
  <c r="V133" i="27"/>
  <c r="S133" i="27"/>
  <c r="Y132" i="27"/>
  <c r="X132" i="27"/>
  <c r="W132" i="27"/>
  <c r="V132" i="27"/>
  <c r="S132" i="27"/>
  <c r="Y131" i="27"/>
  <c r="X131" i="27"/>
  <c r="W131" i="27"/>
  <c r="V131" i="27"/>
  <c r="S131" i="27"/>
  <c r="Y130" i="27"/>
  <c r="X130" i="27"/>
  <c r="W130" i="27"/>
  <c r="V130" i="27"/>
  <c r="S130" i="27"/>
  <c r="Y129" i="27"/>
  <c r="X129" i="27"/>
  <c r="W129" i="27"/>
  <c r="V129" i="27"/>
  <c r="S129" i="27"/>
  <c r="Y128" i="27"/>
  <c r="X128" i="27"/>
  <c r="W128" i="27"/>
  <c r="V128" i="27"/>
  <c r="S128" i="27"/>
  <c r="Y127" i="27"/>
  <c r="X127" i="27"/>
  <c r="W127" i="27"/>
  <c r="V127" i="27"/>
  <c r="S127" i="27"/>
  <c r="Y126" i="27"/>
  <c r="X126" i="27"/>
  <c r="W126" i="27"/>
  <c r="V126" i="27"/>
  <c r="S126" i="27"/>
  <c r="Y125" i="27"/>
  <c r="X125" i="27"/>
  <c r="W125" i="27"/>
  <c r="V125" i="27"/>
  <c r="S125" i="27"/>
  <c r="Y124" i="27"/>
  <c r="X124" i="27"/>
  <c r="W124" i="27"/>
  <c r="V124" i="27"/>
  <c r="S124" i="27"/>
  <c r="Y123" i="27"/>
  <c r="X123" i="27"/>
  <c r="W123" i="27"/>
  <c r="V123" i="27"/>
  <c r="S123" i="27"/>
  <c r="Y122" i="27"/>
  <c r="X122" i="27"/>
  <c r="W122" i="27"/>
  <c r="V122" i="27"/>
  <c r="S122" i="27"/>
  <c r="Y121" i="27"/>
  <c r="X121" i="27"/>
  <c r="W121" i="27"/>
  <c r="V121" i="27"/>
  <c r="S121" i="27"/>
  <c r="Y120" i="27"/>
  <c r="X120" i="27"/>
  <c r="W120" i="27"/>
  <c r="V120" i="27"/>
  <c r="S120" i="27"/>
  <c r="Y119" i="27"/>
  <c r="X119" i="27"/>
  <c r="W119" i="27"/>
  <c r="V119" i="27"/>
  <c r="S119" i="27"/>
  <c r="Y118" i="27"/>
  <c r="X118" i="27"/>
  <c r="W118" i="27"/>
  <c r="V118" i="27"/>
  <c r="S118" i="27"/>
  <c r="Y117" i="27"/>
  <c r="X117" i="27"/>
  <c r="W117" i="27"/>
  <c r="V117" i="27"/>
  <c r="S117" i="27"/>
  <c r="Y116" i="27"/>
  <c r="X116" i="27"/>
  <c r="W116" i="27"/>
  <c r="V116" i="27"/>
  <c r="S116" i="27"/>
  <c r="Y115" i="27"/>
  <c r="X115" i="27"/>
  <c r="W115" i="27"/>
  <c r="V115" i="27"/>
  <c r="S115" i="27"/>
  <c r="G115" i="27"/>
  <c r="F115" i="27"/>
  <c r="E115" i="27"/>
  <c r="D115" i="27"/>
  <c r="C115" i="27"/>
  <c r="B115" i="27"/>
  <c r="Y114" i="27"/>
  <c r="X114" i="27"/>
  <c r="W114" i="27"/>
  <c r="V114" i="27"/>
  <c r="S114" i="27"/>
  <c r="G114" i="27"/>
  <c r="F114" i="27"/>
  <c r="E114" i="27"/>
  <c r="D114" i="27"/>
  <c r="C114" i="27"/>
  <c r="B114" i="27"/>
  <c r="Y113" i="27"/>
  <c r="X113" i="27"/>
  <c r="W113" i="27"/>
  <c r="V113" i="27"/>
  <c r="S113" i="27"/>
  <c r="G113" i="27"/>
  <c r="F113" i="27"/>
  <c r="E113" i="27"/>
  <c r="D113" i="27"/>
  <c r="C113" i="27"/>
  <c r="B113" i="27"/>
  <c r="Y112" i="27"/>
  <c r="X112" i="27"/>
  <c r="W112" i="27"/>
  <c r="V112" i="27"/>
  <c r="S112" i="27"/>
  <c r="G112" i="27"/>
  <c r="F112" i="27"/>
  <c r="E112" i="27"/>
  <c r="D112" i="27"/>
  <c r="C112" i="27"/>
  <c r="B112" i="27"/>
  <c r="Y111" i="27"/>
  <c r="X111" i="27"/>
  <c r="W111" i="27"/>
  <c r="V111" i="27"/>
  <c r="S111" i="27"/>
  <c r="G111" i="27"/>
  <c r="F111" i="27"/>
  <c r="E111" i="27"/>
  <c r="D111" i="27"/>
  <c r="C111" i="27"/>
  <c r="B111" i="27"/>
  <c r="Y110" i="27"/>
  <c r="X110" i="27"/>
  <c r="W110" i="27"/>
  <c r="V110" i="27"/>
  <c r="S110" i="27"/>
  <c r="G110" i="27"/>
  <c r="F110" i="27"/>
  <c r="E110" i="27"/>
  <c r="D110" i="27"/>
  <c r="C110" i="27"/>
  <c r="B110" i="27"/>
  <c r="Y109" i="27"/>
  <c r="X109" i="27"/>
  <c r="W109" i="27"/>
  <c r="V109" i="27"/>
  <c r="S109" i="27"/>
  <c r="G109" i="27"/>
  <c r="F109" i="27"/>
  <c r="E109" i="27"/>
  <c r="D109" i="27"/>
  <c r="C109" i="27"/>
  <c r="B109" i="27"/>
  <c r="Y108" i="27"/>
  <c r="X108" i="27"/>
  <c r="W108" i="27"/>
  <c r="V108" i="27"/>
  <c r="S108" i="27"/>
  <c r="G108" i="27"/>
  <c r="F108" i="27"/>
  <c r="E108" i="27"/>
  <c r="D108" i="27"/>
  <c r="C108" i="27"/>
  <c r="B108" i="27"/>
  <c r="Y107" i="27"/>
  <c r="X107" i="27"/>
  <c r="W107" i="27"/>
  <c r="V107" i="27"/>
  <c r="S107" i="27"/>
  <c r="G107" i="27"/>
  <c r="F107" i="27"/>
  <c r="E107" i="27"/>
  <c r="D107" i="27"/>
  <c r="C107" i="27"/>
  <c r="B107" i="27"/>
  <c r="Y106" i="27"/>
  <c r="X106" i="27"/>
  <c r="W106" i="27"/>
  <c r="V106" i="27"/>
  <c r="S106" i="27"/>
  <c r="G106" i="27"/>
  <c r="F106" i="27"/>
  <c r="E106" i="27"/>
  <c r="D106" i="27"/>
  <c r="C106" i="27"/>
  <c r="B106" i="27"/>
  <c r="Y105" i="27"/>
  <c r="X105" i="27"/>
  <c r="W105" i="27"/>
  <c r="V105" i="27"/>
  <c r="S105" i="27"/>
  <c r="G105" i="27"/>
  <c r="F105" i="27"/>
  <c r="E105" i="27"/>
  <c r="D105" i="27"/>
  <c r="C105" i="27"/>
  <c r="B105" i="27"/>
  <c r="Y104" i="27"/>
  <c r="X104" i="27"/>
  <c r="W104" i="27"/>
  <c r="V104" i="27"/>
  <c r="S104" i="27"/>
  <c r="G104" i="27"/>
  <c r="F104" i="27"/>
  <c r="E104" i="27"/>
  <c r="D104" i="27"/>
  <c r="C104" i="27"/>
  <c r="B104" i="27"/>
  <c r="Y103" i="27"/>
  <c r="X103" i="27"/>
  <c r="W103" i="27"/>
  <c r="V103" i="27"/>
  <c r="S103" i="27"/>
  <c r="G103" i="27"/>
  <c r="F103" i="27"/>
  <c r="E103" i="27"/>
  <c r="D103" i="27"/>
  <c r="C103" i="27"/>
  <c r="B103" i="27"/>
  <c r="Y102" i="27"/>
  <c r="X102" i="27"/>
  <c r="W102" i="27"/>
  <c r="V102" i="27"/>
  <c r="S102" i="27"/>
  <c r="G102" i="27"/>
  <c r="F102" i="27"/>
  <c r="E102" i="27"/>
  <c r="D102" i="27"/>
  <c r="C102" i="27"/>
  <c r="B102" i="27"/>
  <c r="Y101" i="27"/>
  <c r="X101" i="27"/>
  <c r="W101" i="27"/>
  <c r="V101" i="27"/>
  <c r="S101" i="27"/>
  <c r="B101" i="27"/>
  <c r="Y100" i="27"/>
  <c r="X100" i="27"/>
  <c r="W100" i="27"/>
  <c r="V100" i="27"/>
  <c r="S100" i="27"/>
  <c r="Y99" i="27"/>
  <c r="X99" i="27"/>
  <c r="W99" i="27"/>
  <c r="V99" i="27"/>
  <c r="S99" i="27"/>
  <c r="G99" i="27"/>
  <c r="F99" i="27"/>
  <c r="E99" i="27"/>
  <c r="D99" i="27"/>
  <c r="C99" i="27"/>
  <c r="B99" i="27"/>
  <c r="Y98" i="27"/>
  <c r="X98" i="27"/>
  <c r="W98" i="27"/>
  <c r="V98" i="27"/>
  <c r="S98" i="27"/>
  <c r="G98" i="27"/>
  <c r="F98" i="27"/>
  <c r="E98" i="27"/>
  <c r="D98" i="27"/>
  <c r="C98" i="27"/>
  <c r="B98" i="27"/>
  <c r="Y97" i="27"/>
  <c r="X97" i="27"/>
  <c r="W97" i="27"/>
  <c r="V97" i="27"/>
  <c r="S97" i="27"/>
  <c r="G97" i="27"/>
  <c r="F97" i="27"/>
  <c r="E97" i="27"/>
  <c r="D97" i="27"/>
  <c r="C97" i="27"/>
  <c r="B97" i="27"/>
  <c r="Y96" i="27"/>
  <c r="X96" i="27"/>
  <c r="W96" i="27"/>
  <c r="V96" i="27"/>
  <c r="S96" i="27"/>
  <c r="G96" i="27"/>
  <c r="F96" i="27"/>
  <c r="E96" i="27"/>
  <c r="D96" i="27"/>
  <c r="C96" i="27"/>
  <c r="B96" i="27"/>
  <c r="Y95" i="27"/>
  <c r="X95" i="27"/>
  <c r="W95" i="27"/>
  <c r="V95" i="27"/>
  <c r="S95" i="27"/>
  <c r="G95" i="27"/>
  <c r="F95" i="27"/>
  <c r="E95" i="27"/>
  <c r="D95" i="27"/>
  <c r="C95" i="27"/>
  <c r="B95" i="27"/>
  <c r="Y94" i="27"/>
  <c r="X94" i="27"/>
  <c r="W94" i="27"/>
  <c r="V94" i="27"/>
  <c r="S94" i="27"/>
  <c r="G94" i="27"/>
  <c r="F94" i="27"/>
  <c r="E94" i="27"/>
  <c r="D94" i="27"/>
  <c r="C94" i="27"/>
  <c r="B94" i="27"/>
  <c r="Y93" i="27"/>
  <c r="X93" i="27"/>
  <c r="W93" i="27"/>
  <c r="V93" i="27"/>
  <c r="S93" i="27"/>
  <c r="G93" i="27"/>
  <c r="F93" i="27"/>
  <c r="E93" i="27"/>
  <c r="D93" i="27"/>
  <c r="C93" i="27"/>
  <c r="B93" i="27"/>
  <c r="Y92" i="27"/>
  <c r="X92" i="27"/>
  <c r="W92" i="27"/>
  <c r="V92" i="27"/>
  <c r="S92" i="27"/>
  <c r="G92" i="27"/>
  <c r="F92" i="27"/>
  <c r="E92" i="27"/>
  <c r="D92" i="27"/>
  <c r="C92" i="27"/>
  <c r="B92" i="27"/>
  <c r="Y91" i="27"/>
  <c r="X91" i="27"/>
  <c r="W91" i="27"/>
  <c r="V91" i="27"/>
  <c r="S91" i="27"/>
  <c r="G91" i="27"/>
  <c r="F91" i="27"/>
  <c r="E91" i="27"/>
  <c r="D91" i="27"/>
  <c r="C91" i="27"/>
  <c r="B91" i="27"/>
  <c r="Y90" i="27"/>
  <c r="X90" i="27"/>
  <c r="W90" i="27"/>
  <c r="V90" i="27"/>
  <c r="S90" i="27"/>
  <c r="G90" i="27"/>
  <c r="F90" i="27"/>
  <c r="E90" i="27"/>
  <c r="D90" i="27"/>
  <c r="C90" i="27"/>
  <c r="B90" i="27"/>
  <c r="Y89" i="27"/>
  <c r="X89" i="27"/>
  <c r="W89" i="27"/>
  <c r="V89" i="27"/>
  <c r="S89" i="27"/>
  <c r="G89" i="27"/>
  <c r="F89" i="27"/>
  <c r="E89" i="27"/>
  <c r="D89" i="27"/>
  <c r="C89" i="27"/>
  <c r="B89" i="27"/>
  <c r="Y88" i="27"/>
  <c r="X88" i="27"/>
  <c r="W88" i="27"/>
  <c r="V88" i="27"/>
  <c r="S88" i="27"/>
  <c r="G88" i="27"/>
  <c r="F88" i="27"/>
  <c r="E88" i="27"/>
  <c r="D88" i="27"/>
  <c r="C88" i="27"/>
  <c r="B88" i="27"/>
  <c r="Y87" i="27"/>
  <c r="X87" i="27"/>
  <c r="W87" i="27"/>
  <c r="V87" i="27"/>
  <c r="S87" i="27"/>
  <c r="G87" i="27"/>
  <c r="F87" i="27"/>
  <c r="E87" i="27"/>
  <c r="D87" i="27"/>
  <c r="C87" i="27"/>
  <c r="B87" i="27"/>
  <c r="Y86" i="27"/>
  <c r="X86" i="27"/>
  <c r="W86" i="27"/>
  <c r="V86" i="27"/>
  <c r="S86" i="27"/>
  <c r="G86" i="27"/>
  <c r="F86" i="27"/>
  <c r="E86" i="27"/>
  <c r="D86" i="27"/>
  <c r="C86" i="27"/>
  <c r="B86" i="27"/>
  <c r="Y85" i="27"/>
  <c r="X85" i="27"/>
  <c r="W85" i="27"/>
  <c r="V85" i="27"/>
  <c r="S85" i="27"/>
  <c r="B85" i="27"/>
  <c r="Y84" i="27"/>
  <c r="X84" i="27"/>
  <c r="W84" i="27"/>
  <c r="V84" i="27"/>
  <c r="S84" i="27"/>
  <c r="Y83" i="27"/>
  <c r="X83" i="27"/>
  <c r="W83" i="27"/>
  <c r="V83" i="27"/>
  <c r="S83" i="27"/>
  <c r="G83" i="27"/>
  <c r="F83" i="27"/>
  <c r="E83" i="27"/>
  <c r="D83" i="27"/>
  <c r="C83" i="27"/>
  <c r="B83" i="27"/>
  <c r="Y82" i="27"/>
  <c r="X82" i="27"/>
  <c r="W82" i="27"/>
  <c r="V82" i="27"/>
  <c r="S82" i="27"/>
  <c r="G82" i="27"/>
  <c r="F82" i="27"/>
  <c r="E82" i="27"/>
  <c r="D82" i="27"/>
  <c r="C82" i="27"/>
  <c r="B82" i="27"/>
  <c r="Y81" i="27"/>
  <c r="X81" i="27"/>
  <c r="W81" i="27"/>
  <c r="V81" i="27"/>
  <c r="S81" i="27"/>
  <c r="G81" i="27"/>
  <c r="F81" i="27"/>
  <c r="E81" i="27"/>
  <c r="D81" i="27"/>
  <c r="C81" i="27"/>
  <c r="B81" i="27"/>
  <c r="Y80" i="27"/>
  <c r="X80" i="27"/>
  <c r="W80" i="27"/>
  <c r="V80" i="27"/>
  <c r="S80" i="27"/>
  <c r="G80" i="27"/>
  <c r="F80" i="27"/>
  <c r="E80" i="27"/>
  <c r="D80" i="27"/>
  <c r="C80" i="27"/>
  <c r="B80" i="27"/>
  <c r="Y79" i="27"/>
  <c r="X79" i="27"/>
  <c r="W79" i="27"/>
  <c r="V79" i="27"/>
  <c r="S79" i="27"/>
  <c r="G79" i="27"/>
  <c r="F79" i="27"/>
  <c r="E79" i="27"/>
  <c r="D79" i="27"/>
  <c r="C79" i="27"/>
  <c r="B79" i="27"/>
  <c r="Y78" i="27"/>
  <c r="X78" i="27"/>
  <c r="W78" i="27"/>
  <c r="V78" i="27"/>
  <c r="S78" i="27"/>
  <c r="G78" i="27"/>
  <c r="F78" i="27"/>
  <c r="E78" i="27"/>
  <c r="D78" i="27"/>
  <c r="C78" i="27"/>
  <c r="B78" i="27"/>
  <c r="Y77" i="27"/>
  <c r="X77" i="27"/>
  <c r="W77" i="27"/>
  <c r="V77" i="27"/>
  <c r="S77" i="27"/>
  <c r="G77" i="27"/>
  <c r="F77" i="27"/>
  <c r="E77" i="27"/>
  <c r="D77" i="27"/>
  <c r="C77" i="27"/>
  <c r="B77" i="27"/>
  <c r="Y76" i="27"/>
  <c r="X76" i="27"/>
  <c r="W76" i="27"/>
  <c r="V76" i="27"/>
  <c r="S76" i="27"/>
  <c r="G76" i="27"/>
  <c r="F76" i="27"/>
  <c r="E76" i="27"/>
  <c r="D76" i="27"/>
  <c r="C76" i="27"/>
  <c r="B76" i="27"/>
  <c r="Y75" i="27"/>
  <c r="X75" i="27"/>
  <c r="W75" i="27"/>
  <c r="V75" i="27"/>
  <c r="S75" i="27"/>
  <c r="G75" i="27"/>
  <c r="F75" i="27"/>
  <c r="E75" i="27"/>
  <c r="D75" i="27"/>
  <c r="C75" i="27"/>
  <c r="B75" i="27"/>
  <c r="Y74" i="27"/>
  <c r="X74" i="27"/>
  <c r="W74" i="27"/>
  <c r="V74" i="27"/>
  <c r="S74" i="27"/>
  <c r="G74" i="27"/>
  <c r="F74" i="27"/>
  <c r="E74" i="27"/>
  <c r="D74" i="27"/>
  <c r="C74" i="27"/>
  <c r="B74" i="27"/>
  <c r="Y73" i="27"/>
  <c r="X73" i="27"/>
  <c r="W73" i="27"/>
  <c r="V73" i="27"/>
  <c r="S73" i="27"/>
  <c r="G73" i="27"/>
  <c r="F73" i="27"/>
  <c r="E73" i="27"/>
  <c r="D73" i="27"/>
  <c r="C73" i="27"/>
  <c r="B73" i="27"/>
  <c r="Y72" i="27"/>
  <c r="X72" i="27"/>
  <c r="W72" i="27"/>
  <c r="V72" i="27"/>
  <c r="S72" i="27"/>
  <c r="G72" i="27"/>
  <c r="F72" i="27"/>
  <c r="E72" i="27"/>
  <c r="D72" i="27"/>
  <c r="C72" i="27"/>
  <c r="B72" i="27"/>
  <c r="Y71" i="27"/>
  <c r="X71" i="27"/>
  <c r="W71" i="27"/>
  <c r="V71" i="27"/>
  <c r="S71" i="27"/>
  <c r="G71" i="27"/>
  <c r="F71" i="27"/>
  <c r="E71" i="27"/>
  <c r="D71" i="27"/>
  <c r="C71" i="27"/>
  <c r="B71" i="27"/>
  <c r="Y70" i="27"/>
  <c r="X70" i="27"/>
  <c r="W70" i="27"/>
  <c r="V70" i="27"/>
  <c r="S70" i="27"/>
  <c r="G70" i="27"/>
  <c r="F70" i="27"/>
  <c r="E70" i="27"/>
  <c r="D70" i="27"/>
  <c r="C70" i="27"/>
  <c r="B70" i="27"/>
  <c r="Y69" i="27"/>
  <c r="X69" i="27"/>
  <c r="W69" i="27"/>
  <c r="V69" i="27"/>
  <c r="S69" i="27"/>
  <c r="B69" i="27"/>
  <c r="Y68" i="27"/>
  <c r="X68" i="27"/>
  <c r="W68" i="27"/>
  <c r="V68" i="27"/>
  <c r="S68" i="27"/>
  <c r="Y67" i="27"/>
  <c r="X67" i="27"/>
  <c r="W67" i="27"/>
  <c r="V67" i="27"/>
  <c r="S67" i="27"/>
  <c r="G67" i="27"/>
  <c r="F67" i="27"/>
  <c r="E67" i="27"/>
  <c r="D67" i="27"/>
  <c r="C67" i="27"/>
  <c r="B67" i="27"/>
  <c r="Y66" i="27"/>
  <c r="X66" i="27"/>
  <c r="W66" i="27"/>
  <c r="V66" i="27"/>
  <c r="S66" i="27"/>
  <c r="G66" i="27"/>
  <c r="F66" i="27"/>
  <c r="E66" i="27"/>
  <c r="D66" i="27"/>
  <c r="C66" i="27"/>
  <c r="B66" i="27"/>
  <c r="Y65" i="27"/>
  <c r="X65" i="27"/>
  <c r="W65" i="27"/>
  <c r="V65" i="27"/>
  <c r="S65" i="27"/>
  <c r="G65" i="27"/>
  <c r="F65" i="27"/>
  <c r="E65" i="27"/>
  <c r="D65" i="27"/>
  <c r="C65" i="27"/>
  <c r="B65" i="27"/>
  <c r="Y64" i="27"/>
  <c r="X64" i="27"/>
  <c r="W64" i="27"/>
  <c r="V64" i="27"/>
  <c r="S64" i="27"/>
  <c r="G64" i="27"/>
  <c r="F64" i="27"/>
  <c r="E64" i="27"/>
  <c r="D64" i="27"/>
  <c r="C64" i="27"/>
  <c r="B64" i="27"/>
  <c r="Y63" i="27"/>
  <c r="X63" i="27"/>
  <c r="W63" i="27"/>
  <c r="V63" i="27"/>
  <c r="S63" i="27"/>
  <c r="G63" i="27"/>
  <c r="F63" i="27"/>
  <c r="E63" i="27"/>
  <c r="D63" i="27"/>
  <c r="C63" i="27"/>
  <c r="B63" i="27"/>
  <c r="Y62" i="27"/>
  <c r="X62" i="27"/>
  <c r="W62" i="27"/>
  <c r="V62" i="27"/>
  <c r="S62" i="27"/>
  <c r="G62" i="27"/>
  <c r="F62" i="27"/>
  <c r="E62" i="27"/>
  <c r="D62" i="27"/>
  <c r="C62" i="27"/>
  <c r="B62" i="27"/>
  <c r="Y61" i="27"/>
  <c r="X61" i="27"/>
  <c r="W61" i="27"/>
  <c r="V61" i="27"/>
  <c r="S61" i="27"/>
  <c r="G61" i="27"/>
  <c r="F61" i="27"/>
  <c r="E61" i="27"/>
  <c r="D61" i="27"/>
  <c r="C61" i="27"/>
  <c r="B61" i="27"/>
  <c r="Y60" i="27"/>
  <c r="X60" i="27"/>
  <c r="W60" i="27"/>
  <c r="V60" i="27"/>
  <c r="S60" i="27"/>
  <c r="G60" i="27"/>
  <c r="F60" i="27"/>
  <c r="E60" i="27"/>
  <c r="D60" i="27"/>
  <c r="C60" i="27"/>
  <c r="B60" i="27"/>
  <c r="Y59" i="27"/>
  <c r="X59" i="27"/>
  <c r="W59" i="27"/>
  <c r="V59" i="27"/>
  <c r="S59" i="27"/>
  <c r="G59" i="27"/>
  <c r="F59" i="27"/>
  <c r="E59" i="27"/>
  <c r="D59" i="27"/>
  <c r="C59" i="27"/>
  <c r="B59" i="27"/>
  <c r="Y58" i="27"/>
  <c r="X58" i="27"/>
  <c r="W58" i="27"/>
  <c r="V58" i="27"/>
  <c r="S58" i="27"/>
  <c r="G58" i="27"/>
  <c r="F58" i="27"/>
  <c r="E58" i="27"/>
  <c r="D58" i="27"/>
  <c r="C58" i="27"/>
  <c r="B58" i="27"/>
  <c r="Y57" i="27"/>
  <c r="X57" i="27"/>
  <c r="W57" i="27"/>
  <c r="V57" i="27"/>
  <c r="S57" i="27"/>
  <c r="G57" i="27"/>
  <c r="F57" i="27"/>
  <c r="E57" i="27"/>
  <c r="D57" i="27"/>
  <c r="C57" i="27"/>
  <c r="B57" i="27"/>
  <c r="Y56" i="27"/>
  <c r="X56" i="27"/>
  <c r="W56" i="27"/>
  <c r="V56" i="27"/>
  <c r="S56" i="27"/>
  <c r="G56" i="27"/>
  <c r="F56" i="27"/>
  <c r="E56" i="27"/>
  <c r="D56" i="27"/>
  <c r="C56" i="27"/>
  <c r="B56" i="27"/>
  <c r="Y55" i="27"/>
  <c r="X55" i="27"/>
  <c r="W55" i="27"/>
  <c r="V55" i="27"/>
  <c r="S55" i="27"/>
  <c r="G55" i="27"/>
  <c r="F55" i="27"/>
  <c r="E55" i="27"/>
  <c r="D55" i="27"/>
  <c r="C55" i="27"/>
  <c r="B55" i="27"/>
  <c r="Y54" i="27"/>
  <c r="X54" i="27"/>
  <c r="W54" i="27"/>
  <c r="V54" i="27"/>
  <c r="S54" i="27"/>
  <c r="G54" i="27"/>
  <c r="F54" i="27"/>
  <c r="E54" i="27"/>
  <c r="D54" i="27"/>
  <c r="C54" i="27"/>
  <c r="B54" i="27"/>
  <c r="Y53" i="27"/>
  <c r="X53" i="27"/>
  <c r="W53" i="27"/>
  <c r="V53" i="27"/>
  <c r="S53" i="27"/>
  <c r="B53" i="27"/>
  <c r="Y52" i="27"/>
  <c r="X52" i="27"/>
  <c r="W52" i="27"/>
  <c r="V52" i="27"/>
  <c r="S52" i="27"/>
  <c r="Y51" i="27"/>
  <c r="X51" i="27"/>
  <c r="W51" i="27"/>
  <c r="V51" i="27"/>
  <c r="S51" i="27"/>
  <c r="G51" i="27"/>
  <c r="F51" i="27"/>
  <c r="E51" i="27"/>
  <c r="D51" i="27"/>
  <c r="C51" i="27"/>
  <c r="B51" i="27"/>
  <c r="Y50" i="27"/>
  <c r="X50" i="27"/>
  <c r="W50" i="27"/>
  <c r="V50" i="27"/>
  <c r="S50" i="27"/>
  <c r="G50" i="27"/>
  <c r="F50" i="27"/>
  <c r="E50" i="27"/>
  <c r="D50" i="27"/>
  <c r="C50" i="27"/>
  <c r="B50" i="27"/>
  <c r="Y49" i="27"/>
  <c r="X49" i="27"/>
  <c r="W49" i="27"/>
  <c r="V49" i="27"/>
  <c r="S49" i="27"/>
  <c r="G49" i="27"/>
  <c r="F49" i="27"/>
  <c r="E49" i="27"/>
  <c r="D49" i="27"/>
  <c r="C49" i="27"/>
  <c r="B49" i="27"/>
  <c r="Y48" i="27"/>
  <c r="X48" i="27"/>
  <c r="W48" i="27"/>
  <c r="V48" i="27"/>
  <c r="S48" i="27"/>
  <c r="G48" i="27"/>
  <c r="F48" i="27"/>
  <c r="E48" i="27"/>
  <c r="D48" i="27"/>
  <c r="C48" i="27"/>
  <c r="B48" i="27"/>
  <c r="Y47" i="27"/>
  <c r="X47" i="27"/>
  <c r="W47" i="27"/>
  <c r="V47" i="27"/>
  <c r="S47" i="27"/>
  <c r="G47" i="27"/>
  <c r="F47" i="27"/>
  <c r="E47" i="27"/>
  <c r="D47" i="27"/>
  <c r="C47" i="27"/>
  <c r="B47" i="27"/>
  <c r="Y46" i="27"/>
  <c r="X46" i="27"/>
  <c r="W46" i="27"/>
  <c r="V46" i="27"/>
  <c r="S46" i="27"/>
  <c r="G46" i="27"/>
  <c r="F46" i="27"/>
  <c r="E46" i="27"/>
  <c r="D46" i="27"/>
  <c r="C46" i="27"/>
  <c r="B46" i="27"/>
  <c r="Y45" i="27"/>
  <c r="X45" i="27"/>
  <c r="W45" i="27"/>
  <c r="V45" i="27"/>
  <c r="S45" i="27"/>
  <c r="G45" i="27"/>
  <c r="F45" i="27"/>
  <c r="E45" i="27"/>
  <c r="D45" i="27"/>
  <c r="C45" i="27"/>
  <c r="B45" i="27"/>
  <c r="Y44" i="27"/>
  <c r="X44" i="27"/>
  <c r="W44" i="27"/>
  <c r="V44" i="27"/>
  <c r="S44" i="27"/>
  <c r="G44" i="27"/>
  <c r="F44" i="27"/>
  <c r="E44" i="27"/>
  <c r="D44" i="27"/>
  <c r="C44" i="27"/>
  <c r="B44" i="27"/>
  <c r="Y43" i="27"/>
  <c r="X43" i="27"/>
  <c r="W43" i="27"/>
  <c r="V43" i="27"/>
  <c r="S43" i="27"/>
  <c r="G43" i="27"/>
  <c r="F43" i="27"/>
  <c r="E43" i="27"/>
  <c r="D43" i="27"/>
  <c r="C43" i="27"/>
  <c r="B43" i="27"/>
  <c r="Y42" i="27"/>
  <c r="X42" i="27"/>
  <c r="W42" i="27"/>
  <c r="V42" i="27"/>
  <c r="S42" i="27"/>
  <c r="G42" i="27"/>
  <c r="F42" i="27"/>
  <c r="E42" i="27"/>
  <c r="D42" i="27"/>
  <c r="C42" i="27"/>
  <c r="B42" i="27"/>
  <c r="Y41" i="27"/>
  <c r="X41" i="27"/>
  <c r="W41" i="27"/>
  <c r="V41" i="27"/>
  <c r="S41" i="27"/>
  <c r="G41" i="27"/>
  <c r="F41" i="27"/>
  <c r="E41" i="27"/>
  <c r="D41" i="27"/>
  <c r="C41" i="27"/>
  <c r="B41" i="27"/>
  <c r="Y40" i="27"/>
  <c r="X40" i="27"/>
  <c r="W40" i="27"/>
  <c r="V40" i="27"/>
  <c r="S40" i="27"/>
  <c r="G40" i="27"/>
  <c r="F40" i="27"/>
  <c r="E40" i="27"/>
  <c r="D40" i="27"/>
  <c r="C40" i="27"/>
  <c r="B40" i="27"/>
  <c r="Y39" i="27"/>
  <c r="X39" i="27"/>
  <c r="W39" i="27"/>
  <c r="V39" i="27"/>
  <c r="S39" i="27"/>
  <c r="G39" i="27"/>
  <c r="F39" i="27"/>
  <c r="E39" i="27"/>
  <c r="D39" i="27"/>
  <c r="C39" i="27"/>
  <c r="B39" i="27"/>
  <c r="Y38" i="27"/>
  <c r="X38" i="27"/>
  <c r="W38" i="27"/>
  <c r="V38" i="27"/>
  <c r="S38" i="27"/>
  <c r="G38" i="27"/>
  <c r="F38" i="27"/>
  <c r="E38" i="27"/>
  <c r="D38" i="27"/>
  <c r="C38" i="27"/>
  <c r="B38" i="27"/>
  <c r="Y37" i="27"/>
  <c r="X37" i="27"/>
  <c r="W37" i="27"/>
  <c r="V37" i="27"/>
  <c r="S37" i="27"/>
  <c r="B37" i="27"/>
  <c r="Y36" i="27"/>
  <c r="X36" i="27"/>
  <c r="W36" i="27"/>
  <c r="V36" i="27"/>
  <c r="S36" i="27"/>
  <c r="Y35" i="27"/>
  <c r="X35" i="27"/>
  <c r="W35" i="27"/>
  <c r="V35" i="27"/>
  <c r="S35" i="27"/>
  <c r="G35" i="27"/>
  <c r="F35" i="27"/>
  <c r="E35" i="27"/>
  <c r="D35" i="27"/>
  <c r="C35" i="27"/>
  <c r="B35" i="27"/>
  <c r="Y34" i="27"/>
  <c r="X34" i="27"/>
  <c r="W34" i="27"/>
  <c r="V34" i="27"/>
  <c r="S34" i="27"/>
  <c r="G34" i="27"/>
  <c r="F34" i="27"/>
  <c r="E34" i="27"/>
  <c r="D34" i="27"/>
  <c r="C34" i="27"/>
  <c r="B34" i="27"/>
  <c r="Y33" i="27"/>
  <c r="X33" i="27"/>
  <c r="W33" i="27"/>
  <c r="V33" i="27"/>
  <c r="S33" i="27"/>
  <c r="G33" i="27"/>
  <c r="F33" i="27"/>
  <c r="E33" i="27"/>
  <c r="D33" i="27"/>
  <c r="C33" i="27"/>
  <c r="B33" i="27"/>
  <c r="Y32" i="27"/>
  <c r="X32" i="27"/>
  <c r="W32" i="27"/>
  <c r="V32" i="27"/>
  <c r="S32" i="27"/>
  <c r="G32" i="27"/>
  <c r="F32" i="27"/>
  <c r="E32" i="27"/>
  <c r="D32" i="27"/>
  <c r="C32" i="27"/>
  <c r="B32" i="27"/>
  <c r="Y31" i="27"/>
  <c r="X31" i="27"/>
  <c r="W31" i="27"/>
  <c r="V31" i="27"/>
  <c r="S31" i="27"/>
  <c r="G31" i="27"/>
  <c r="F31" i="27"/>
  <c r="E31" i="27"/>
  <c r="D31" i="27"/>
  <c r="C31" i="27"/>
  <c r="B31" i="27"/>
  <c r="Y30" i="27"/>
  <c r="X30" i="27"/>
  <c r="W30" i="27"/>
  <c r="V30" i="27"/>
  <c r="S30" i="27"/>
  <c r="G30" i="27"/>
  <c r="F30" i="27"/>
  <c r="E30" i="27"/>
  <c r="D30" i="27"/>
  <c r="C30" i="27"/>
  <c r="B30" i="27"/>
  <c r="Y29" i="27"/>
  <c r="X29" i="27"/>
  <c r="W29" i="27"/>
  <c r="V29" i="27"/>
  <c r="S29" i="27"/>
  <c r="G29" i="27"/>
  <c r="F29" i="27"/>
  <c r="E29" i="27"/>
  <c r="D29" i="27"/>
  <c r="C29" i="27"/>
  <c r="B29" i="27"/>
  <c r="Y28" i="27"/>
  <c r="X28" i="27"/>
  <c r="W28" i="27"/>
  <c r="V28" i="27"/>
  <c r="S28" i="27"/>
  <c r="G28" i="27"/>
  <c r="F28" i="27"/>
  <c r="E28" i="27"/>
  <c r="D28" i="27"/>
  <c r="C28" i="27"/>
  <c r="B28" i="27"/>
  <c r="Y27" i="27"/>
  <c r="X27" i="27"/>
  <c r="W27" i="27"/>
  <c r="V27" i="27"/>
  <c r="S27" i="27"/>
  <c r="G27" i="27"/>
  <c r="F27" i="27"/>
  <c r="E27" i="27"/>
  <c r="D27" i="27"/>
  <c r="C27" i="27"/>
  <c r="B27" i="27"/>
  <c r="Y26" i="27"/>
  <c r="X26" i="27"/>
  <c r="W26" i="27"/>
  <c r="V26" i="27"/>
  <c r="S26" i="27"/>
  <c r="G26" i="27"/>
  <c r="F26" i="27"/>
  <c r="E26" i="27"/>
  <c r="D26" i="27"/>
  <c r="C26" i="27"/>
  <c r="B26" i="27"/>
  <c r="Y25" i="27"/>
  <c r="X25" i="27"/>
  <c r="W25" i="27"/>
  <c r="V25" i="27"/>
  <c r="S25" i="27"/>
  <c r="G25" i="27"/>
  <c r="F25" i="27"/>
  <c r="E25" i="27"/>
  <c r="D25" i="27"/>
  <c r="C25" i="27"/>
  <c r="B25" i="27"/>
  <c r="Y24" i="27"/>
  <c r="X24" i="27"/>
  <c r="W24" i="27"/>
  <c r="V24" i="27"/>
  <c r="S24" i="27"/>
  <c r="G24" i="27"/>
  <c r="F24" i="27"/>
  <c r="E24" i="27"/>
  <c r="D24" i="27"/>
  <c r="C24" i="27"/>
  <c r="B24" i="27"/>
  <c r="Y23" i="27"/>
  <c r="X23" i="27"/>
  <c r="W23" i="27"/>
  <c r="V23" i="27"/>
  <c r="S23" i="27"/>
  <c r="G23" i="27"/>
  <c r="F23" i="27"/>
  <c r="E23" i="27"/>
  <c r="D23" i="27"/>
  <c r="C23" i="27"/>
  <c r="B23" i="27"/>
  <c r="Y22" i="27"/>
  <c r="X22" i="27"/>
  <c r="W22" i="27"/>
  <c r="V22" i="27"/>
  <c r="S22" i="27"/>
  <c r="G22" i="27"/>
  <c r="F22" i="27"/>
  <c r="E22" i="27"/>
  <c r="D22" i="27"/>
  <c r="C22" i="27"/>
  <c r="B22" i="27"/>
  <c r="Y21" i="27"/>
  <c r="X21" i="27"/>
  <c r="W21" i="27"/>
  <c r="V21" i="27"/>
  <c r="S21" i="27"/>
  <c r="B21" i="27"/>
  <c r="AD5" i="27"/>
  <c r="AA5" i="27"/>
  <c r="X5" i="27"/>
  <c r="U5" i="27"/>
  <c r="R5" i="27"/>
  <c r="O5" i="27"/>
  <c r="AD4" i="27"/>
  <c r="AA4" i="27"/>
  <c r="X4" i="27"/>
  <c r="U4" i="27"/>
  <c r="R4" i="27"/>
  <c r="O4" i="27"/>
  <c r="AC3" i="27"/>
  <c r="Z3" i="27"/>
  <c r="W3" i="27"/>
  <c r="T3" i="27"/>
  <c r="Q3" i="27"/>
  <c r="N3" i="27"/>
  <c r="L5" i="27"/>
  <c r="AA221" i="27"/>
  <c r="H23" i="27"/>
  <c r="F133" i="27"/>
  <c r="I23" i="27"/>
  <c r="J23" i="27"/>
  <c r="K23" i="27"/>
  <c r="L21" i="27"/>
  <c r="L23" i="27"/>
  <c r="H24" i="27"/>
  <c r="I24" i="27"/>
  <c r="J24" i="27"/>
  <c r="K24" i="27"/>
  <c r="L24" i="27"/>
  <c r="H25" i="27"/>
  <c r="I25" i="27"/>
  <c r="J25" i="27"/>
  <c r="K25" i="27"/>
  <c r="L25" i="27"/>
  <c r="H26" i="27"/>
  <c r="I26" i="27"/>
  <c r="J26" i="27"/>
  <c r="K26" i="27"/>
  <c r="L26" i="27"/>
  <c r="H27" i="27"/>
  <c r="I27" i="27"/>
  <c r="J27" i="27"/>
  <c r="K27" i="27"/>
  <c r="L27" i="27"/>
  <c r="H28" i="27"/>
  <c r="I28" i="27"/>
  <c r="J28" i="27"/>
  <c r="K28" i="27"/>
  <c r="L28" i="27"/>
  <c r="H29" i="27"/>
  <c r="I29" i="27"/>
  <c r="J29" i="27"/>
  <c r="K29" i="27"/>
  <c r="L29" i="27"/>
  <c r="H30" i="27"/>
  <c r="I30" i="27"/>
  <c r="J30" i="27"/>
  <c r="K30" i="27"/>
  <c r="L30" i="27"/>
  <c r="H31" i="27"/>
  <c r="I31" i="27"/>
  <c r="J31" i="27"/>
  <c r="K31" i="27"/>
  <c r="L31" i="27"/>
  <c r="H32" i="27"/>
  <c r="I32" i="27"/>
  <c r="J32" i="27"/>
  <c r="K32" i="27"/>
  <c r="L32" i="27"/>
  <c r="H33" i="27"/>
  <c r="I33" i="27"/>
  <c r="J33" i="27"/>
  <c r="K33" i="27"/>
  <c r="L33" i="27"/>
  <c r="H34" i="27"/>
  <c r="I34" i="27"/>
  <c r="J34" i="27"/>
  <c r="K34" i="27"/>
  <c r="L34" i="27"/>
  <c r="H35" i="27"/>
  <c r="I35" i="27"/>
  <c r="J35" i="27"/>
  <c r="K35" i="27"/>
  <c r="L35" i="27"/>
  <c r="L37" i="27"/>
  <c r="H39" i="27"/>
  <c r="F183" i="27"/>
  <c r="I39" i="27"/>
  <c r="J39" i="27"/>
  <c r="K39" i="27"/>
  <c r="L39" i="27"/>
  <c r="H40" i="27"/>
  <c r="I40" i="27"/>
  <c r="J40" i="27"/>
  <c r="K40" i="27"/>
  <c r="L40" i="27"/>
  <c r="H41" i="27"/>
  <c r="I41" i="27"/>
  <c r="J41" i="27"/>
  <c r="K41" i="27"/>
  <c r="L41" i="27"/>
  <c r="H42" i="27"/>
  <c r="I42" i="27"/>
  <c r="J42" i="27"/>
  <c r="K42" i="27"/>
  <c r="L42" i="27"/>
  <c r="H43" i="27"/>
  <c r="I43" i="27"/>
  <c r="J43" i="27"/>
  <c r="K43" i="27"/>
  <c r="L43" i="27"/>
  <c r="H44" i="27"/>
  <c r="I44" i="27"/>
  <c r="J44" i="27"/>
  <c r="K44" i="27"/>
  <c r="L44" i="27"/>
  <c r="H45" i="27"/>
  <c r="I45" i="27"/>
  <c r="J45" i="27"/>
  <c r="K45" i="27"/>
  <c r="L45" i="27"/>
  <c r="H46" i="27"/>
  <c r="I46" i="27"/>
  <c r="J46" i="27"/>
  <c r="K46" i="27"/>
  <c r="L46" i="27"/>
  <c r="H47" i="27"/>
  <c r="I47" i="27"/>
  <c r="J47" i="27"/>
  <c r="K47" i="27"/>
  <c r="L47" i="27"/>
  <c r="H48" i="27"/>
  <c r="I48" i="27"/>
  <c r="J48" i="27"/>
  <c r="K48" i="27"/>
  <c r="L48" i="27"/>
  <c r="H49" i="27"/>
  <c r="I49" i="27"/>
  <c r="J49" i="27"/>
  <c r="K49" i="27"/>
  <c r="L49" i="27"/>
  <c r="H50" i="27"/>
  <c r="I50" i="27"/>
  <c r="J50" i="27"/>
  <c r="K50" i="27"/>
  <c r="L50" i="27"/>
  <c r="H51" i="27"/>
  <c r="I51" i="27"/>
  <c r="J51" i="27"/>
  <c r="K51" i="27"/>
  <c r="L51" i="27"/>
  <c r="L53" i="27"/>
  <c r="H55" i="27"/>
  <c r="F140" i="27"/>
  <c r="I55" i="27"/>
  <c r="J55" i="27"/>
  <c r="K55" i="27"/>
  <c r="L55" i="27"/>
  <c r="H56" i="27"/>
  <c r="I56" i="27"/>
  <c r="J56" i="27"/>
  <c r="K56" i="27"/>
  <c r="L56" i="27"/>
  <c r="H57" i="27"/>
  <c r="I57" i="27"/>
  <c r="J57" i="27"/>
  <c r="K57" i="27"/>
  <c r="L57" i="27"/>
  <c r="H58" i="27"/>
  <c r="I58" i="27"/>
  <c r="J58" i="27"/>
  <c r="K58" i="27"/>
  <c r="L58" i="27"/>
  <c r="H59" i="27"/>
  <c r="I59" i="27"/>
  <c r="J59" i="27"/>
  <c r="K59" i="27"/>
  <c r="L59" i="27"/>
  <c r="H60" i="27"/>
  <c r="I60" i="27"/>
  <c r="J60" i="27"/>
  <c r="K60" i="27"/>
  <c r="L60" i="27"/>
  <c r="H61" i="27"/>
  <c r="I61" i="27"/>
  <c r="J61" i="27"/>
  <c r="K61" i="27"/>
  <c r="L61" i="27"/>
  <c r="H62" i="27"/>
  <c r="I62" i="27"/>
  <c r="J62" i="27"/>
  <c r="K62" i="27"/>
  <c r="L62" i="27"/>
  <c r="H63" i="27"/>
  <c r="I63" i="27"/>
  <c r="J63" i="27"/>
  <c r="K63" i="27"/>
  <c r="L63" i="27"/>
  <c r="H64" i="27"/>
  <c r="I64" i="27"/>
  <c r="J64" i="27"/>
  <c r="K64" i="27"/>
  <c r="L64" i="27"/>
  <c r="H65" i="27"/>
  <c r="I65" i="27"/>
  <c r="J65" i="27"/>
  <c r="K65" i="27"/>
  <c r="L65" i="27"/>
  <c r="H66" i="27"/>
  <c r="I66" i="27"/>
  <c r="J66" i="27"/>
  <c r="K66" i="27"/>
  <c r="L66" i="27"/>
  <c r="H67" i="27"/>
  <c r="I67" i="27"/>
  <c r="J67" i="27"/>
  <c r="K67" i="27"/>
  <c r="L67" i="27"/>
  <c r="L69" i="27"/>
  <c r="H71" i="27"/>
  <c r="F151" i="27"/>
  <c r="I71" i="27"/>
  <c r="J71" i="27"/>
  <c r="K71" i="27"/>
  <c r="L71" i="27"/>
  <c r="H72" i="27"/>
  <c r="I72" i="27"/>
  <c r="J72" i="27"/>
  <c r="K72" i="27"/>
  <c r="L72" i="27"/>
  <c r="H73" i="27"/>
  <c r="I73" i="27"/>
  <c r="J73" i="27"/>
  <c r="K73" i="27"/>
  <c r="L73" i="27"/>
  <c r="H74" i="27"/>
  <c r="I74" i="27"/>
  <c r="J74" i="27"/>
  <c r="K74" i="27"/>
  <c r="L74" i="27"/>
  <c r="H75" i="27"/>
  <c r="I75" i="27"/>
  <c r="J75" i="27"/>
  <c r="K75" i="27"/>
  <c r="L75" i="27"/>
  <c r="H76" i="27"/>
  <c r="I76" i="27"/>
  <c r="J76" i="27"/>
  <c r="K76" i="27"/>
  <c r="L76" i="27"/>
  <c r="H77" i="27"/>
  <c r="I77" i="27"/>
  <c r="J77" i="27"/>
  <c r="K77" i="27"/>
  <c r="L77" i="27"/>
  <c r="H78" i="27"/>
  <c r="I78" i="27"/>
  <c r="J78" i="27"/>
  <c r="K78" i="27"/>
  <c r="L78" i="27"/>
  <c r="H79" i="27"/>
  <c r="I79" i="27"/>
  <c r="J79" i="27"/>
  <c r="K79" i="27"/>
  <c r="L79" i="27"/>
  <c r="H80" i="27"/>
  <c r="I80" i="27"/>
  <c r="J80" i="27"/>
  <c r="K80" i="27"/>
  <c r="L80" i="27"/>
  <c r="H81" i="27"/>
  <c r="I81" i="27"/>
  <c r="J81" i="27"/>
  <c r="K81" i="27"/>
  <c r="L81" i="27"/>
  <c r="H82" i="27"/>
  <c r="I82" i="27"/>
  <c r="J82" i="27"/>
  <c r="K82" i="27"/>
  <c r="L82" i="27"/>
  <c r="H83" i="27"/>
  <c r="I83" i="27"/>
  <c r="J83" i="27"/>
  <c r="K83" i="27"/>
  <c r="L83" i="27"/>
  <c r="L85" i="27"/>
  <c r="H87" i="27"/>
  <c r="I87" i="27"/>
  <c r="J87" i="27"/>
  <c r="K87" i="27"/>
  <c r="L87" i="27"/>
  <c r="H88" i="27"/>
  <c r="I88" i="27"/>
  <c r="J88" i="27"/>
  <c r="K88" i="27"/>
  <c r="L88" i="27"/>
  <c r="H89" i="27"/>
  <c r="I89" i="27"/>
  <c r="J89" i="27"/>
  <c r="K89" i="27"/>
  <c r="L89" i="27"/>
  <c r="H90" i="27"/>
  <c r="I90" i="27"/>
  <c r="J90" i="27"/>
  <c r="K90" i="27"/>
  <c r="L90" i="27"/>
  <c r="H91" i="27"/>
  <c r="I91" i="27"/>
  <c r="J91" i="27"/>
  <c r="K91" i="27"/>
  <c r="L91" i="27"/>
  <c r="H92" i="27"/>
  <c r="I92" i="27"/>
  <c r="J92" i="27"/>
  <c r="K92" i="27"/>
  <c r="L92" i="27"/>
  <c r="H93" i="27"/>
  <c r="I93" i="27"/>
  <c r="J93" i="27"/>
  <c r="K93" i="27"/>
  <c r="L93" i="27"/>
  <c r="H94" i="27"/>
  <c r="I94" i="27"/>
  <c r="J94" i="27"/>
  <c r="K94" i="27"/>
  <c r="L94" i="27"/>
  <c r="H95" i="27"/>
  <c r="I95" i="27"/>
  <c r="J95" i="27"/>
  <c r="K95" i="27"/>
  <c r="L95" i="27"/>
  <c r="H96" i="27"/>
  <c r="I96" i="27"/>
  <c r="J96" i="27"/>
  <c r="K96" i="27"/>
  <c r="L96" i="27"/>
  <c r="H97" i="27"/>
  <c r="I97" i="27"/>
  <c r="J97" i="27"/>
  <c r="K97" i="27"/>
  <c r="L97" i="27"/>
  <c r="H98" i="27"/>
  <c r="I98" i="27"/>
  <c r="J98" i="27"/>
  <c r="K98" i="27"/>
  <c r="L98" i="27"/>
  <c r="H99" i="27"/>
  <c r="I99" i="27"/>
  <c r="J99" i="27"/>
  <c r="K99" i="27"/>
  <c r="L99" i="27"/>
  <c r="L101" i="27"/>
  <c r="H103" i="27"/>
  <c r="F160" i="27"/>
  <c r="I103" i="27"/>
  <c r="J103" i="27"/>
  <c r="K103" i="27"/>
  <c r="L103" i="27"/>
  <c r="H104" i="27"/>
  <c r="I104" i="27"/>
  <c r="J104" i="27"/>
  <c r="K104" i="27"/>
  <c r="L104" i="27"/>
  <c r="H105" i="27"/>
  <c r="I105" i="27"/>
  <c r="J105" i="27"/>
  <c r="K105" i="27"/>
  <c r="L105" i="27"/>
  <c r="H106" i="27"/>
  <c r="I106" i="27"/>
  <c r="J106" i="27"/>
  <c r="K106" i="27"/>
  <c r="L106" i="27"/>
  <c r="H107" i="27"/>
  <c r="I107" i="27"/>
  <c r="J107" i="27"/>
  <c r="K107" i="27"/>
  <c r="L107" i="27"/>
  <c r="H108" i="27"/>
  <c r="I108" i="27"/>
  <c r="J108" i="27"/>
  <c r="K108" i="27"/>
  <c r="L108" i="27"/>
  <c r="H109" i="27"/>
  <c r="I109" i="27"/>
  <c r="J109" i="27"/>
  <c r="K109" i="27"/>
  <c r="L109" i="27"/>
  <c r="H110" i="27"/>
  <c r="I110" i="27"/>
  <c r="J110" i="27"/>
  <c r="K110" i="27"/>
  <c r="L110" i="27"/>
  <c r="H111" i="27"/>
  <c r="I111" i="27"/>
  <c r="J111" i="27"/>
  <c r="K111" i="27"/>
  <c r="L111" i="27"/>
  <c r="H112" i="27"/>
  <c r="I112" i="27"/>
  <c r="J112" i="27"/>
  <c r="K112" i="27"/>
  <c r="L112" i="27"/>
  <c r="H113" i="27"/>
  <c r="I113" i="27"/>
  <c r="J113" i="27"/>
  <c r="K113" i="27"/>
  <c r="L113" i="27"/>
  <c r="H114" i="27"/>
  <c r="I114" i="27"/>
  <c r="J114" i="27"/>
  <c r="K114" i="27"/>
  <c r="L114" i="27"/>
  <c r="H115" i="27"/>
  <c r="I115" i="27"/>
  <c r="J115" i="27"/>
  <c r="K115" i="27"/>
  <c r="L115" i="27"/>
  <c r="Z221" i="27"/>
  <c r="U221" i="27"/>
  <c r="L6" i="27"/>
  <c r="Q221" i="27"/>
  <c r="R221" i="27"/>
  <c r="AA220" i="27"/>
  <c r="Z220" i="27"/>
  <c r="U220" i="27"/>
  <c r="Q220" i="27"/>
  <c r="R220" i="27"/>
  <c r="AA219" i="27"/>
  <c r="Z219" i="27"/>
  <c r="U219" i="27"/>
  <c r="Q219" i="27"/>
  <c r="R219" i="27"/>
  <c r="AA218" i="27"/>
  <c r="Z218" i="27"/>
  <c r="U218" i="27"/>
  <c r="Q218" i="27"/>
  <c r="R218" i="27"/>
  <c r="AA217" i="27"/>
  <c r="Z217" i="27"/>
  <c r="U217" i="27"/>
  <c r="Q217" i="27"/>
  <c r="R217" i="27"/>
  <c r="AA216" i="27"/>
  <c r="Z216" i="27"/>
  <c r="U216" i="27"/>
  <c r="Q216" i="27"/>
  <c r="R216" i="27"/>
  <c r="AA215" i="27"/>
  <c r="Z215" i="27"/>
  <c r="U215" i="27"/>
  <c r="Q215" i="27"/>
  <c r="R215" i="27"/>
  <c r="AA214" i="27"/>
  <c r="Z214" i="27"/>
  <c r="U214" i="27"/>
  <c r="Q214" i="27"/>
  <c r="R214" i="27"/>
  <c r="AA213" i="27"/>
  <c r="Z213" i="27"/>
  <c r="U213" i="27"/>
  <c r="Q213" i="27"/>
  <c r="R213" i="27"/>
  <c r="AA212" i="27"/>
  <c r="Z212" i="27"/>
  <c r="U212" i="27"/>
  <c r="Q212" i="27"/>
  <c r="R212" i="27"/>
  <c r="AA211" i="27"/>
  <c r="Z211" i="27"/>
  <c r="U211" i="27"/>
  <c r="Q211" i="27"/>
  <c r="R211" i="27"/>
  <c r="AA210" i="27"/>
  <c r="Z210" i="27"/>
  <c r="U210" i="27"/>
  <c r="Q210" i="27"/>
  <c r="R210" i="27"/>
  <c r="AA209" i="27"/>
  <c r="Z209" i="27"/>
  <c r="U209" i="27"/>
  <c r="Q209" i="27"/>
  <c r="R209" i="27"/>
  <c r="AA208" i="27"/>
  <c r="Z208" i="27"/>
  <c r="U208" i="27"/>
  <c r="Q208" i="27"/>
  <c r="R208" i="27"/>
  <c r="AA207" i="27"/>
  <c r="Z207" i="27"/>
  <c r="U207" i="27"/>
  <c r="Q207" i="27"/>
  <c r="R207" i="27"/>
  <c r="AA206" i="27"/>
  <c r="Z206" i="27"/>
  <c r="U206" i="27"/>
  <c r="Q206" i="27"/>
  <c r="R206" i="27"/>
  <c r="AA205" i="27"/>
  <c r="Z205" i="27"/>
  <c r="U205" i="27"/>
  <c r="Q205" i="27"/>
  <c r="R205" i="27"/>
  <c r="AA204" i="27"/>
  <c r="Z204" i="27"/>
  <c r="U204" i="27"/>
  <c r="Q204" i="27"/>
  <c r="R204" i="27"/>
  <c r="AA203" i="27"/>
  <c r="Z203" i="27"/>
  <c r="U203" i="27"/>
  <c r="Q203" i="27"/>
  <c r="R203" i="27"/>
  <c r="AA202" i="27"/>
  <c r="Z202" i="27"/>
  <c r="U202" i="27"/>
  <c r="Q202" i="27"/>
  <c r="R202" i="27"/>
  <c r="AA201" i="27"/>
  <c r="Z201" i="27"/>
  <c r="U201" i="27"/>
  <c r="Q201" i="27"/>
  <c r="R201" i="27"/>
  <c r="AA200" i="27"/>
  <c r="Z200" i="27"/>
  <c r="U200" i="27"/>
  <c r="Q200" i="27"/>
  <c r="R200" i="27"/>
  <c r="AA199" i="27"/>
  <c r="Z199" i="27"/>
  <c r="U199" i="27"/>
  <c r="Q199" i="27"/>
  <c r="R199" i="27"/>
  <c r="AA198" i="27"/>
  <c r="Z198" i="27"/>
  <c r="U198" i="27"/>
  <c r="Q198" i="27"/>
  <c r="R198" i="27"/>
  <c r="AA197" i="27"/>
  <c r="Z197" i="27"/>
  <c r="U197" i="27"/>
  <c r="Q197" i="27"/>
  <c r="R197" i="27"/>
  <c r="AA196" i="27"/>
  <c r="Z196" i="27"/>
  <c r="U196" i="27"/>
  <c r="Q196" i="27"/>
  <c r="R196" i="27"/>
  <c r="AA195" i="27"/>
  <c r="Z195" i="27"/>
  <c r="U195" i="27"/>
  <c r="Q195" i="27"/>
  <c r="R195" i="27"/>
  <c r="AA194" i="27"/>
  <c r="Z194" i="27"/>
  <c r="U194" i="27"/>
  <c r="Q194" i="27"/>
  <c r="R194" i="27"/>
  <c r="AA193" i="27"/>
  <c r="Z193" i="27"/>
  <c r="U193" i="27"/>
  <c r="Q193" i="27"/>
  <c r="R193" i="27"/>
  <c r="AA192" i="27"/>
  <c r="Z192" i="27"/>
  <c r="U192" i="27"/>
  <c r="Q192" i="27"/>
  <c r="R192" i="27"/>
  <c r="AA191" i="27"/>
  <c r="Z191" i="27"/>
  <c r="U191" i="27"/>
  <c r="Q191" i="27"/>
  <c r="R191" i="27"/>
  <c r="AA190" i="27"/>
  <c r="Z190" i="27"/>
  <c r="U190" i="27"/>
  <c r="Q190" i="27"/>
  <c r="R190" i="27"/>
  <c r="AA189" i="27"/>
  <c r="Z189" i="27"/>
  <c r="U189" i="27"/>
  <c r="Q189" i="27"/>
  <c r="R189" i="27"/>
  <c r="AA188" i="27"/>
  <c r="Z188" i="27"/>
  <c r="U188" i="27"/>
  <c r="Q188" i="27"/>
  <c r="R188" i="27"/>
  <c r="AA187" i="27"/>
  <c r="Z187" i="27"/>
  <c r="U187" i="27"/>
  <c r="Q187" i="27"/>
  <c r="R187" i="27"/>
  <c r="AA186" i="27"/>
  <c r="Z186" i="27"/>
  <c r="U186" i="27"/>
  <c r="Q186" i="27"/>
  <c r="R186" i="27"/>
  <c r="AA185" i="27"/>
  <c r="Z185" i="27"/>
  <c r="U185" i="27"/>
  <c r="Q185" i="27"/>
  <c r="R185" i="27"/>
  <c r="AA184" i="27"/>
  <c r="Z184" i="27"/>
  <c r="U184" i="27"/>
  <c r="Q184" i="27"/>
  <c r="R184" i="27"/>
  <c r="AA183" i="27"/>
  <c r="Z183" i="27"/>
  <c r="U183" i="27"/>
  <c r="Q183" i="27"/>
  <c r="R183" i="27"/>
  <c r="AA182" i="27"/>
  <c r="Z182" i="27"/>
  <c r="U182" i="27"/>
  <c r="Q182" i="27"/>
  <c r="R182" i="27"/>
  <c r="F182" i="27"/>
  <c r="AA181" i="27"/>
  <c r="Z181" i="27"/>
  <c r="U181" i="27"/>
  <c r="Q181" i="27"/>
  <c r="R181" i="27"/>
  <c r="F181" i="27"/>
  <c r="AA180" i="27"/>
  <c r="Z180" i="27"/>
  <c r="U180" i="27"/>
  <c r="Q180" i="27"/>
  <c r="R180" i="27"/>
  <c r="F180" i="27"/>
  <c r="AA179" i="27"/>
  <c r="Z179" i="27"/>
  <c r="U179" i="27"/>
  <c r="Q179" i="27"/>
  <c r="R179" i="27"/>
  <c r="F179" i="27"/>
  <c r="AA178" i="27"/>
  <c r="Z178" i="27"/>
  <c r="U178" i="27"/>
  <c r="Q178" i="27"/>
  <c r="R178" i="27"/>
  <c r="F178" i="27"/>
  <c r="AA177" i="27"/>
  <c r="Z177" i="27"/>
  <c r="U177" i="27"/>
  <c r="Q177" i="27"/>
  <c r="R177" i="27"/>
  <c r="F177" i="27"/>
  <c r="AA176" i="27"/>
  <c r="Z176" i="27"/>
  <c r="U176" i="27"/>
  <c r="Q176" i="27"/>
  <c r="R176" i="27"/>
  <c r="F176" i="27"/>
  <c r="AA175" i="27"/>
  <c r="Z175" i="27"/>
  <c r="U175" i="27"/>
  <c r="Q175" i="27"/>
  <c r="R175" i="27"/>
  <c r="F175" i="27"/>
  <c r="AA174" i="27"/>
  <c r="Z174" i="27"/>
  <c r="U174" i="27"/>
  <c r="Q174" i="27"/>
  <c r="R174" i="27"/>
  <c r="F174" i="27"/>
  <c r="AA173" i="27"/>
  <c r="Z173" i="27"/>
  <c r="U173" i="27"/>
  <c r="Q173" i="27"/>
  <c r="R173" i="27"/>
  <c r="F173" i="27"/>
  <c r="AA172" i="27"/>
  <c r="Z172" i="27"/>
  <c r="U172" i="27"/>
  <c r="Q172" i="27"/>
  <c r="R172" i="27"/>
  <c r="F172" i="27"/>
  <c r="Z171" i="27"/>
  <c r="Q171" i="27"/>
  <c r="R171" i="27"/>
  <c r="AA171" i="27"/>
  <c r="U171" i="27"/>
  <c r="F171" i="27"/>
  <c r="Z170" i="27"/>
  <c r="Q170" i="27"/>
  <c r="R170" i="27"/>
  <c r="AA170" i="27"/>
  <c r="U170" i="27"/>
  <c r="F170" i="27"/>
  <c r="Z169" i="27"/>
  <c r="Q169" i="27"/>
  <c r="R169" i="27"/>
  <c r="AA169" i="27"/>
  <c r="U169" i="27"/>
  <c r="F169" i="27"/>
  <c r="Z168" i="27"/>
  <c r="Q168" i="27"/>
  <c r="R168" i="27"/>
  <c r="AA168" i="27"/>
  <c r="U168" i="27"/>
  <c r="F168" i="27"/>
  <c r="Z167" i="27"/>
  <c r="Q167" i="27"/>
  <c r="R167" i="27"/>
  <c r="AA167" i="27"/>
  <c r="U167" i="27"/>
  <c r="F167" i="27"/>
  <c r="Z166" i="27"/>
  <c r="Q166" i="27"/>
  <c r="R166" i="27"/>
  <c r="AA166" i="27"/>
  <c r="U166" i="27"/>
  <c r="F166" i="27"/>
  <c r="Z165" i="27"/>
  <c r="Q165" i="27"/>
  <c r="R165" i="27"/>
  <c r="AA165" i="27"/>
  <c r="U165" i="27"/>
  <c r="F165" i="27"/>
  <c r="Z164" i="27"/>
  <c r="Q164" i="27"/>
  <c r="R164" i="27"/>
  <c r="AA164" i="27"/>
  <c r="U164" i="27"/>
  <c r="F164" i="27"/>
  <c r="Z163" i="27"/>
  <c r="Q163" i="27"/>
  <c r="R163" i="27"/>
  <c r="AA163" i="27"/>
  <c r="U163" i="27"/>
  <c r="F163" i="27"/>
  <c r="Z162" i="27"/>
  <c r="Q162" i="27"/>
  <c r="R162" i="27"/>
  <c r="AA162" i="27"/>
  <c r="U162" i="27"/>
  <c r="F162" i="27"/>
  <c r="Z161" i="27"/>
  <c r="Q161" i="27"/>
  <c r="R161" i="27"/>
  <c r="AA161" i="27"/>
  <c r="U161" i="27"/>
  <c r="F161" i="27"/>
  <c r="Z160" i="27"/>
  <c r="Q160" i="27"/>
  <c r="R160" i="27"/>
  <c r="AA160" i="27"/>
  <c r="U160" i="27"/>
  <c r="Z159" i="27"/>
  <c r="Q159" i="27"/>
  <c r="R159" i="27"/>
  <c r="AA159" i="27"/>
  <c r="U159" i="27"/>
  <c r="F159" i="27"/>
  <c r="Z158" i="27"/>
  <c r="Q158" i="27"/>
  <c r="R158" i="27"/>
  <c r="AA158" i="27"/>
  <c r="U158" i="27"/>
  <c r="F158" i="27"/>
  <c r="Z157" i="27"/>
  <c r="Q157" i="27"/>
  <c r="R157" i="27"/>
  <c r="AA157" i="27"/>
  <c r="U157" i="27"/>
  <c r="F157" i="27"/>
  <c r="Z156" i="27"/>
  <c r="Q156" i="27"/>
  <c r="R156" i="27"/>
  <c r="AA156" i="27"/>
  <c r="U156" i="27"/>
  <c r="F156" i="27"/>
  <c r="Z155" i="27"/>
  <c r="Q155" i="27"/>
  <c r="R155" i="27"/>
  <c r="AA155" i="27"/>
  <c r="U155" i="27"/>
  <c r="F155" i="27"/>
  <c r="Z154" i="27"/>
  <c r="Q154" i="27"/>
  <c r="R154" i="27"/>
  <c r="AA154" i="27"/>
  <c r="U154" i="27"/>
  <c r="F154" i="27"/>
  <c r="Z153" i="27"/>
  <c r="Q153" i="27"/>
  <c r="R153" i="27"/>
  <c r="AA153" i="27"/>
  <c r="U153" i="27"/>
  <c r="F153" i="27"/>
  <c r="Z152" i="27"/>
  <c r="Q152" i="27"/>
  <c r="R152" i="27"/>
  <c r="AA152" i="27"/>
  <c r="U152" i="27"/>
  <c r="F152" i="27"/>
  <c r="Z151" i="27"/>
  <c r="Q151" i="27"/>
  <c r="R151" i="27"/>
  <c r="AA151" i="27"/>
  <c r="U151" i="27"/>
  <c r="Z150" i="27"/>
  <c r="Q150" i="27"/>
  <c r="R150" i="27"/>
  <c r="AA150" i="27"/>
  <c r="U150" i="27"/>
  <c r="F150" i="27"/>
  <c r="Z149" i="27"/>
  <c r="Q149" i="27"/>
  <c r="R149" i="27"/>
  <c r="AA149" i="27"/>
  <c r="U149" i="27"/>
  <c r="F149" i="27"/>
  <c r="Z148" i="27"/>
  <c r="Q148" i="27"/>
  <c r="R148" i="27"/>
  <c r="AA148" i="27"/>
  <c r="U148" i="27"/>
  <c r="F148" i="27"/>
  <c r="Z147" i="27"/>
  <c r="Q147" i="27"/>
  <c r="R147" i="27"/>
  <c r="AA147" i="27"/>
  <c r="U147" i="27"/>
  <c r="F147" i="27"/>
  <c r="Z146" i="27"/>
  <c r="Q146" i="27"/>
  <c r="R146" i="27"/>
  <c r="AA146" i="27"/>
  <c r="U146" i="27"/>
  <c r="F146" i="27"/>
  <c r="Z145" i="27"/>
  <c r="Q145" i="27"/>
  <c r="R145" i="27"/>
  <c r="AA145" i="27"/>
  <c r="U145" i="27"/>
  <c r="F145" i="27"/>
  <c r="Z144" i="27"/>
  <c r="Q144" i="27"/>
  <c r="R144" i="27"/>
  <c r="AA144" i="27"/>
  <c r="U144" i="27"/>
  <c r="F144" i="27"/>
  <c r="Z143" i="27"/>
  <c r="Q143" i="27"/>
  <c r="R143" i="27"/>
  <c r="AA143" i="27"/>
  <c r="U143" i="27"/>
  <c r="F143" i="27"/>
  <c r="Z142" i="27"/>
  <c r="Q142" i="27"/>
  <c r="R142" i="27"/>
  <c r="AA142" i="27"/>
  <c r="U142" i="27"/>
  <c r="F142" i="27"/>
  <c r="Z141" i="27"/>
  <c r="Q141" i="27"/>
  <c r="R141" i="27"/>
  <c r="AA141" i="27"/>
  <c r="U141" i="27"/>
  <c r="F141" i="27"/>
  <c r="Z140" i="27"/>
  <c r="Q140" i="27"/>
  <c r="R140" i="27"/>
  <c r="AA140" i="27"/>
  <c r="U140" i="27"/>
  <c r="Z139" i="27"/>
  <c r="Q139" i="27"/>
  <c r="R139" i="27"/>
  <c r="AA139" i="27"/>
  <c r="U139" i="27"/>
  <c r="F139" i="27"/>
  <c r="Z138" i="27"/>
  <c r="Q138" i="27"/>
  <c r="R138" i="27"/>
  <c r="AA138" i="27"/>
  <c r="U138" i="27"/>
  <c r="F138" i="27"/>
  <c r="Z137" i="27"/>
  <c r="Q137" i="27"/>
  <c r="R137" i="27"/>
  <c r="AA137" i="27"/>
  <c r="U137" i="27"/>
  <c r="F137" i="27"/>
  <c r="Z136" i="27"/>
  <c r="Q136" i="27"/>
  <c r="R136" i="27"/>
  <c r="AA136" i="27"/>
  <c r="U136" i="27"/>
  <c r="F136" i="27"/>
  <c r="Z135" i="27"/>
  <c r="Q135" i="27"/>
  <c r="R135" i="27"/>
  <c r="AA135" i="27"/>
  <c r="U135" i="27"/>
  <c r="F135" i="27"/>
  <c r="Z134" i="27"/>
  <c r="Q134" i="27"/>
  <c r="R134" i="27"/>
  <c r="AA134" i="27"/>
  <c r="U134" i="27"/>
  <c r="F134" i="27"/>
  <c r="Z133" i="27"/>
  <c r="Q133" i="27"/>
  <c r="R133" i="27"/>
  <c r="AA133" i="27"/>
  <c r="U133" i="27"/>
  <c r="Z132" i="27"/>
  <c r="Q132" i="27"/>
  <c r="R132" i="27"/>
  <c r="AA132" i="27"/>
  <c r="U132" i="27"/>
  <c r="F132" i="27"/>
  <c r="Z131" i="27"/>
  <c r="Q131" i="27"/>
  <c r="R131" i="27"/>
  <c r="AA131" i="27"/>
  <c r="U131" i="27"/>
  <c r="F131" i="27"/>
  <c r="Z130" i="27"/>
  <c r="Q130" i="27"/>
  <c r="R130" i="27"/>
  <c r="AA130" i="27"/>
  <c r="U130" i="27"/>
  <c r="F130" i="27"/>
  <c r="Z129" i="27"/>
  <c r="Q129" i="27"/>
  <c r="R129" i="27"/>
  <c r="AA129" i="27"/>
  <c r="U129" i="27"/>
  <c r="F129" i="27"/>
  <c r="Z128" i="27"/>
  <c r="Q128" i="27"/>
  <c r="R128" i="27"/>
  <c r="AA128" i="27"/>
  <c r="U128" i="27"/>
  <c r="F128" i="27"/>
  <c r="Z127" i="27"/>
  <c r="Q127" i="27"/>
  <c r="R127" i="27"/>
  <c r="AA127" i="27"/>
  <c r="U127" i="27"/>
  <c r="F127" i="27"/>
  <c r="Z126" i="27"/>
  <c r="Q126" i="27"/>
  <c r="R126" i="27"/>
  <c r="AA126" i="27"/>
  <c r="U126" i="27"/>
  <c r="F126" i="27"/>
  <c r="Z125" i="27"/>
  <c r="Q125" i="27"/>
  <c r="R125" i="27"/>
  <c r="AA125" i="27"/>
  <c r="U125" i="27"/>
  <c r="F125" i="27"/>
  <c r="Z124" i="27"/>
  <c r="Q124" i="27"/>
  <c r="R124" i="27"/>
  <c r="AA124" i="27"/>
  <c r="U124" i="27"/>
  <c r="F124" i="27"/>
  <c r="Z123" i="27"/>
  <c r="Q123" i="27"/>
  <c r="R123" i="27"/>
  <c r="AA123" i="27"/>
  <c r="U123" i="27"/>
  <c r="F123" i="27"/>
  <c r="Z122" i="27"/>
  <c r="Q122" i="27"/>
  <c r="R122" i="27"/>
  <c r="AA122" i="27"/>
  <c r="U122" i="27"/>
  <c r="F122" i="27"/>
  <c r="Z121" i="27"/>
  <c r="Q121" i="27"/>
  <c r="R121" i="27"/>
  <c r="AA121" i="27"/>
  <c r="U121" i="27"/>
  <c r="F121" i="27"/>
  <c r="Z120" i="27"/>
  <c r="Q120" i="27"/>
  <c r="R120" i="27"/>
  <c r="AA120" i="27"/>
  <c r="U120" i="27"/>
  <c r="F120" i="27"/>
  <c r="Z119" i="27"/>
  <c r="Q119" i="27"/>
  <c r="R119" i="27"/>
  <c r="AA119" i="27"/>
  <c r="U119" i="27"/>
  <c r="F119" i="27"/>
  <c r="Z118" i="27"/>
  <c r="Q118" i="27"/>
  <c r="R118" i="27"/>
  <c r="AA118" i="27"/>
  <c r="U118" i="27"/>
  <c r="Z117" i="27"/>
  <c r="Q117" i="27"/>
  <c r="R117" i="27"/>
  <c r="AA117" i="27"/>
  <c r="U117" i="27"/>
  <c r="Z116" i="27"/>
  <c r="Q116" i="27"/>
  <c r="R116" i="27"/>
  <c r="AA116" i="27"/>
  <c r="U116" i="27"/>
  <c r="Z115" i="27"/>
  <c r="Q115" i="27"/>
  <c r="R115" i="27"/>
  <c r="AA115" i="27"/>
  <c r="U115" i="27"/>
  <c r="Z114" i="27"/>
  <c r="Q114" i="27"/>
  <c r="R114" i="27"/>
  <c r="AA114" i="27"/>
  <c r="U114" i="27"/>
  <c r="Z113" i="27"/>
  <c r="Q113" i="27"/>
  <c r="R113" i="27"/>
  <c r="AA113" i="27"/>
  <c r="U113" i="27"/>
  <c r="Z112" i="27"/>
  <c r="Q112" i="27"/>
  <c r="R112" i="27"/>
  <c r="AA112" i="27"/>
  <c r="U112" i="27"/>
  <c r="Z111" i="27"/>
  <c r="Q111" i="27"/>
  <c r="R111" i="27"/>
  <c r="AA111" i="27"/>
  <c r="U111" i="27"/>
  <c r="Z110" i="27"/>
  <c r="Q110" i="27"/>
  <c r="R110" i="27"/>
  <c r="AA110" i="27"/>
  <c r="U110" i="27"/>
  <c r="Z109" i="27"/>
  <c r="Q109" i="27"/>
  <c r="R109" i="27"/>
  <c r="AA109" i="27"/>
  <c r="U109" i="27"/>
  <c r="Z108" i="27"/>
  <c r="Q108" i="27"/>
  <c r="R108" i="27"/>
  <c r="AA108" i="27"/>
  <c r="U108" i="27"/>
  <c r="Z107" i="27"/>
  <c r="Q107" i="27"/>
  <c r="R107" i="27"/>
  <c r="AA107" i="27"/>
  <c r="U107" i="27"/>
  <c r="Z106" i="27"/>
  <c r="Q106" i="27"/>
  <c r="R106" i="27"/>
  <c r="AA106" i="27"/>
  <c r="U106" i="27"/>
  <c r="Z105" i="27"/>
  <c r="Q105" i="27"/>
  <c r="R105" i="27"/>
  <c r="AA105" i="27"/>
  <c r="U105" i="27"/>
  <c r="Z104" i="27"/>
  <c r="Q104" i="27"/>
  <c r="R104" i="27"/>
  <c r="AA104" i="27"/>
  <c r="U104" i="27"/>
  <c r="Z103" i="27"/>
  <c r="Q103" i="27"/>
  <c r="R103" i="27"/>
  <c r="AA103" i="27"/>
  <c r="U103" i="27"/>
  <c r="Z102" i="27"/>
  <c r="Q102" i="27"/>
  <c r="R102" i="27"/>
  <c r="AA102" i="27"/>
  <c r="U102" i="27"/>
  <c r="Z101" i="27"/>
  <c r="Q101" i="27"/>
  <c r="R101" i="27"/>
  <c r="AA101" i="27"/>
  <c r="U101" i="27"/>
  <c r="G101" i="27"/>
  <c r="F101" i="27"/>
  <c r="E101" i="27"/>
  <c r="D101" i="27"/>
  <c r="C101" i="27"/>
  <c r="Z100" i="27"/>
  <c r="Q100" i="27"/>
  <c r="R100" i="27"/>
  <c r="AA100" i="27"/>
  <c r="U100" i="27"/>
  <c r="Z99" i="27"/>
  <c r="Q99" i="27"/>
  <c r="R99" i="27"/>
  <c r="AA99" i="27"/>
  <c r="U99" i="27"/>
  <c r="Z98" i="27"/>
  <c r="Q98" i="27"/>
  <c r="R98" i="27"/>
  <c r="AA98" i="27"/>
  <c r="U98" i="27"/>
  <c r="Z97" i="27"/>
  <c r="Q97" i="27"/>
  <c r="R97" i="27"/>
  <c r="AA97" i="27"/>
  <c r="U97" i="27"/>
  <c r="Z96" i="27"/>
  <c r="Q96" i="27"/>
  <c r="R96" i="27"/>
  <c r="AA96" i="27"/>
  <c r="U96" i="27"/>
  <c r="Z95" i="27"/>
  <c r="Q95" i="27"/>
  <c r="R95" i="27"/>
  <c r="AA95" i="27"/>
  <c r="U95" i="27"/>
  <c r="Z94" i="27"/>
  <c r="Q94" i="27"/>
  <c r="R94" i="27"/>
  <c r="AA94" i="27"/>
  <c r="U94" i="27"/>
  <c r="Z93" i="27"/>
  <c r="Q93" i="27"/>
  <c r="R93" i="27"/>
  <c r="AA93" i="27"/>
  <c r="U93" i="27"/>
  <c r="Z92" i="27"/>
  <c r="Q92" i="27"/>
  <c r="R92" i="27"/>
  <c r="AA92" i="27"/>
  <c r="U92" i="27"/>
  <c r="Z91" i="27"/>
  <c r="Q91" i="27"/>
  <c r="R91" i="27"/>
  <c r="AA91" i="27"/>
  <c r="U91" i="27"/>
  <c r="Z90" i="27"/>
  <c r="Q90" i="27"/>
  <c r="R90" i="27"/>
  <c r="AA90" i="27"/>
  <c r="U90" i="27"/>
  <c r="Z89" i="27"/>
  <c r="Q89" i="27"/>
  <c r="R89" i="27"/>
  <c r="AA89" i="27"/>
  <c r="U89" i="27"/>
  <c r="Z88" i="27"/>
  <c r="Q88" i="27"/>
  <c r="R88" i="27"/>
  <c r="AA88" i="27"/>
  <c r="U88" i="27"/>
  <c r="Z87" i="27"/>
  <c r="Q87" i="27"/>
  <c r="R87" i="27"/>
  <c r="AA87" i="27"/>
  <c r="U87" i="27"/>
  <c r="Z86" i="27"/>
  <c r="Q86" i="27"/>
  <c r="R86" i="27"/>
  <c r="AA86" i="27"/>
  <c r="U86" i="27"/>
  <c r="Z85" i="27"/>
  <c r="Q85" i="27"/>
  <c r="R85" i="27"/>
  <c r="AA85" i="27"/>
  <c r="U85" i="27"/>
  <c r="G85" i="27"/>
  <c r="F85" i="27"/>
  <c r="E85" i="27"/>
  <c r="D85" i="27"/>
  <c r="C85" i="27"/>
  <c r="Z84" i="27"/>
  <c r="Q84" i="27"/>
  <c r="R84" i="27"/>
  <c r="AA84" i="27"/>
  <c r="U84" i="27"/>
  <c r="Z83" i="27"/>
  <c r="Q83" i="27"/>
  <c r="R83" i="27"/>
  <c r="AA83" i="27"/>
  <c r="U83" i="27"/>
  <c r="Z82" i="27"/>
  <c r="Q82" i="27"/>
  <c r="R82" i="27"/>
  <c r="AA82" i="27"/>
  <c r="U82" i="27"/>
  <c r="Z81" i="27"/>
  <c r="Q81" i="27"/>
  <c r="R81" i="27"/>
  <c r="AA81" i="27"/>
  <c r="U81" i="27"/>
  <c r="Z80" i="27"/>
  <c r="Q80" i="27"/>
  <c r="R80" i="27"/>
  <c r="AA80" i="27"/>
  <c r="U80" i="27"/>
  <c r="Z79" i="27"/>
  <c r="Q79" i="27"/>
  <c r="R79" i="27"/>
  <c r="AA79" i="27"/>
  <c r="U79" i="27"/>
  <c r="Z78" i="27"/>
  <c r="Q78" i="27"/>
  <c r="R78" i="27"/>
  <c r="AA78" i="27"/>
  <c r="U78" i="27"/>
  <c r="Z77" i="27"/>
  <c r="Q77" i="27"/>
  <c r="R77" i="27"/>
  <c r="AA77" i="27"/>
  <c r="U77" i="27"/>
  <c r="Z76" i="27"/>
  <c r="Q76" i="27"/>
  <c r="R76" i="27"/>
  <c r="AA76" i="27"/>
  <c r="U76" i="27"/>
  <c r="Z75" i="27"/>
  <c r="Q75" i="27"/>
  <c r="R75" i="27"/>
  <c r="AA75" i="27"/>
  <c r="U75" i="27"/>
  <c r="Z74" i="27"/>
  <c r="Q74" i="27"/>
  <c r="R74" i="27"/>
  <c r="AA74" i="27"/>
  <c r="U74" i="27"/>
  <c r="Z73" i="27"/>
  <c r="Q73" i="27"/>
  <c r="R73" i="27"/>
  <c r="AA73" i="27"/>
  <c r="U73" i="27"/>
  <c r="Z72" i="27"/>
  <c r="Q72" i="27"/>
  <c r="R72" i="27"/>
  <c r="AA72" i="27"/>
  <c r="U72" i="27"/>
  <c r="Z71" i="27"/>
  <c r="Q71" i="27"/>
  <c r="R71" i="27"/>
  <c r="AA71" i="27"/>
  <c r="U71" i="27"/>
  <c r="Z70" i="27"/>
  <c r="Q70" i="27"/>
  <c r="R70" i="27"/>
  <c r="AA70" i="27"/>
  <c r="U70" i="27"/>
  <c r="Z69" i="27"/>
  <c r="Q69" i="27"/>
  <c r="R69" i="27"/>
  <c r="AA69" i="27"/>
  <c r="U69" i="27"/>
  <c r="G69" i="27"/>
  <c r="F69" i="27"/>
  <c r="E69" i="27"/>
  <c r="D69" i="27"/>
  <c r="C69" i="27"/>
  <c r="Z68" i="27"/>
  <c r="Q68" i="27"/>
  <c r="R68" i="27"/>
  <c r="AA68" i="27"/>
  <c r="U68" i="27"/>
  <c r="Z67" i="27"/>
  <c r="Q67" i="27"/>
  <c r="R67" i="27"/>
  <c r="AA67" i="27"/>
  <c r="U67" i="27"/>
  <c r="Z66" i="27"/>
  <c r="Q66" i="27"/>
  <c r="R66" i="27"/>
  <c r="AA66" i="27"/>
  <c r="U66" i="27"/>
  <c r="Z65" i="27"/>
  <c r="Q65" i="27"/>
  <c r="R65" i="27"/>
  <c r="AA65" i="27"/>
  <c r="U65" i="27"/>
  <c r="Z64" i="27"/>
  <c r="Q64" i="27"/>
  <c r="R64" i="27"/>
  <c r="AA64" i="27"/>
  <c r="U64" i="27"/>
  <c r="Z63" i="27"/>
  <c r="Q63" i="27"/>
  <c r="R63" i="27"/>
  <c r="AA63" i="27"/>
  <c r="U63" i="27"/>
  <c r="Z62" i="27"/>
  <c r="Q62" i="27"/>
  <c r="R62" i="27"/>
  <c r="AA62" i="27"/>
  <c r="U62" i="27"/>
  <c r="Z61" i="27"/>
  <c r="Q61" i="27"/>
  <c r="R61" i="27"/>
  <c r="AA61" i="27"/>
  <c r="U61" i="27"/>
  <c r="Z60" i="27"/>
  <c r="Q60" i="27"/>
  <c r="R60" i="27"/>
  <c r="AA60" i="27"/>
  <c r="U60" i="27"/>
  <c r="Z59" i="27"/>
  <c r="Q59" i="27"/>
  <c r="R59" i="27"/>
  <c r="AA59" i="27"/>
  <c r="U59" i="27"/>
  <c r="Z58" i="27"/>
  <c r="Q58" i="27"/>
  <c r="R58" i="27"/>
  <c r="AA58" i="27"/>
  <c r="U58" i="27"/>
  <c r="Z57" i="27"/>
  <c r="Q57" i="27"/>
  <c r="R57" i="27"/>
  <c r="AA57" i="27"/>
  <c r="U57" i="27"/>
  <c r="Z56" i="27"/>
  <c r="Q56" i="27"/>
  <c r="R56" i="27"/>
  <c r="AA56" i="27"/>
  <c r="U56" i="27"/>
  <c r="Z55" i="27"/>
  <c r="Q55" i="27"/>
  <c r="R55" i="27"/>
  <c r="AA55" i="27"/>
  <c r="U55" i="27"/>
  <c r="Z54" i="27"/>
  <c r="Q54" i="27"/>
  <c r="R54" i="27"/>
  <c r="AA54" i="27"/>
  <c r="U54" i="27"/>
  <c r="Z53" i="27"/>
  <c r="Q53" i="27"/>
  <c r="R53" i="27"/>
  <c r="AA53" i="27"/>
  <c r="U53" i="27"/>
  <c r="G53" i="27"/>
  <c r="F53" i="27"/>
  <c r="E53" i="27"/>
  <c r="D53" i="27"/>
  <c r="C53" i="27"/>
  <c r="Z52" i="27"/>
  <c r="Q52" i="27"/>
  <c r="R52" i="27"/>
  <c r="AA52" i="27"/>
  <c r="U52" i="27"/>
  <c r="Z51" i="27"/>
  <c r="Q51" i="27"/>
  <c r="R51" i="27"/>
  <c r="AA51" i="27"/>
  <c r="U51" i="27"/>
  <c r="Z50" i="27"/>
  <c r="Q50" i="27"/>
  <c r="R50" i="27"/>
  <c r="AA50" i="27"/>
  <c r="U50" i="27"/>
  <c r="Z49" i="27"/>
  <c r="Q49" i="27"/>
  <c r="R49" i="27"/>
  <c r="AA49" i="27"/>
  <c r="U49" i="27"/>
  <c r="Z48" i="27"/>
  <c r="Q48" i="27"/>
  <c r="R48" i="27"/>
  <c r="AA48" i="27"/>
  <c r="U48" i="27"/>
  <c r="Z47" i="27"/>
  <c r="Q47" i="27"/>
  <c r="R47" i="27"/>
  <c r="AA47" i="27"/>
  <c r="U47" i="27"/>
  <c r="Z46" i="27"/>
  <c r="Q46" i="27"/>
  <c r="R46" i="27"/>
  <c r="AA46" i="27"/>
  <c r="U46" i="27"/>
  <c r="Z45" i="27"/>
  <c r="Q45" i="27"/>
  <c r="R45" i="27"/>
  <c r="AA45" i="27"/>
  <c r="U45" i="27"/>
  <c r="Z44" i="27"/>
  <c r="Q44" i="27"/>
  <c r="R44" i="27"/>
  <c r="AA44" i="27"/>
  <c r="U44" i="27"/>
  <c r="Z43" i="27"/>
  <c r="Q43" i="27"/>
  <c r="R43" i="27"/>
  <c r="AA43" i="27"/>
  <c r="U43" i="27"/>
  <c r="Z42" i="27"/>
  <c r="Q42" i="27"/>
  <c r="R42" i="27"/>
  <c r="AA42" i="27"/>
  <c r="U42" i="27"/>
  <c r="Z41" i="27"/>
  <c r="Q41" i="27"/>
  <c r="R41" i="27"/>
  <c r="AA41" i="27"/>
  <c r="U41" i="27"/>
  <c r="Z40" i="27"/>
  <c r="Q40" i="27"/>
  <c r="R40" i="27"/>
  <c r="AA40" i="27"/>
  <c r="U40" i="27"/>
  <c r="Z39" i="27"/>
  <c r="Q39" i="27"/>
  <c r="R39" i="27"/>
  <c r="AA39" i="27"/>
  <c r="U39" i="27"/>
  <c r="Z38" i="27"/>
  <c r="Q38" i="27"/>
  <c r="R38" i="27"/>
  <c r="AA38" i="27"/>
  <c r="U38" i="27"/>
  <c r="Z37" i="27"/>
  <c r="Q37" i="27"/>
  <c r="R37" i="27"/>
  <c r="AA37" i="27"/>
  <c r="U37" i="27"/>
  <c r="G37" i="27"/>
  <c r="F37" i="27"/>
  <c r="E37" i="27"/>
  <c r="D37" i="27"/>
  <c r="C37" i="27"/>
  <c r="Z36" i="27"/>
  <c r="Q36" i="27"/>
  <c r="R36" i="27"/>
  <c r="AA36" i="27"/>
  <c r="U36" i="27"/>
  <c r="Z35" i="27"/>
  <c r="Q35" i="27"/>
  <c r="R35" i="27"/>
  <c r="AA35" i="27"/>
  <c r="U35" i="27"/>
  <c r="Z34" i="27"/>
  <c r="Q34" i="27"/>
  <c r="R34" i="27"/>
  <c r="AA34" i="27"/>
  <c r="U34" i="27"/>
  <c r="Z33" i="27"/>
  <c r="Q33" i="27"/>
  <c r="R33" i="27"/>
  <c r="AA33" i="27"/>
  <c r="U33" i="27"/>
  <c r="Z32" i="27"/>
  <c r="Q32" i="27"/>
  <c r="R32" i="27"/>
  <c r="AA32" i="27"/>
  <c r="U32" i="27"/>
  <c r="Z31" i="27"/>
  <c r="Q31" i="27"/>
  <c r="R31" i="27"/>
  <c r="AA31" i="27"/>
  <c r="U31" i="27"/>
  <c r="Z30" i="27"/>
  <c r="Q30" i="27"/>
  <c r="R30" i="27"/>
  <c r="AA30" i="27"/>
  <c r="U30" i="27"/>
  <c r="Z29" i="27"/>
  <c r="Q29" i="27"/>
  <c r="R29" i="27"/>
  <c r="AA29" i="27"/>
  <c r="U29" i="27"/>
  <c r="Z28" i="27"/>
  <c r="Q28" i="27"/>
  <c r="R28" i="27"/>
  <c r="AA28" i="27"/>
  <c r="U28" i="27"/>
  <c r="Z27" i="27"/>
  <c r="Q27" i="27"/>
  <c r="R27" i="27"/>
  <c r="AA27" i="27"/>
  <c r="U27" i="27"/>
  <c r="Z26" i="27"/>
  <c r="R13" i="27"/>
  <c r="U13" i="27"/>
  <c r="X13" i="27"/>
  <c r="AA13" i="27"/>
  <c r="AD13" i="27"/>
  <c r="P26" i="27"/>
  <c r="R26" i="27"/>
  <c r="AA26" i="27"/>
  <c r="U26" i="27"/>
  <c r="Z25" i="27"/>
  <c r="R12" i="27"/>
  <c r="U12" i="27"/>
  <c r="X12" i="27"/>
  <c r="AA12" i="27"/>
  <c r="AD12" i="27"/>
  <c r="P25" i="27"/>
  <c r="R25" i="27"/>
  <c r="AA25" i="27"/>
  <c r="U25" i="27"/>
  <c r="Z24" i="27"/>
  <c r="R11" i="27"/>
  <c r="U11" i="27"/>
  <c r="X11" i="27"/>
  <c r="AA11" i="27"/>
  <c r="AD11" i="27"/>
  <c r="P24" i="27"/>
  <c r="R24" i="27"/>
  <c r="AA24" i="27"/>
  <c r="U24" i="27"/>
  <c r="Z23" i="27"/>
  <c r="R10" i="27"/>
  <c r="U10" i="27"/>
  <c r="X10" i="27"/>
  <c r="AA10" i="27"/>
  <c r="AD10" i="27"/>
  <c r="P23" i="27"/>
  <c r="R23" i="27"/>
  <c r="AA23" i="27"/>
  <c r="U23" i="27"/>
  <c r="Z22" i="27"/>
  <c r="R9" i="27"/>
  <c r="U9" i="27"/>
  <c r="X9" i="27"/>
  <c r="AA9" i="27"/>
  <c r="AD9" i="27"/>
  <c r="P22" i="27"/>
  <c r="R22" i="27"/>
  <c r="AA22" i="27"/>
  <c r="U22" i="27"/>
  <c r="Z21" i="27"/>
  <c r="R6" i="27"/>
  <c r="U6" i="27"/>
  <c r="X6" i="27"/>
  <c r="AA6" i="27"/>
  <c r="AD6" i="27"/>
  <c r="O7" i="27"/>
  <c r="R7" i="27"/>
  <c r="U7" i="27"/>
  <c r="X7" i="27"/>
  <c r="AA7" i="27"/>
  <c r="AD7" i="27"/>
  <c r="R8" i="27"/>
  <c r="U8" i="27"/>
  <c r="X8" i="27"/>
  <c r="AA8" i="27"/>
  <c r="AD8" i="27"/>
  <c r="O21" i="27"/>
  <c r="R21" i="27"/>
  <c r="AA21" i="27"/>
  <c r="U21" i="27"/>
  <c r="R14" i="27"/>
  <c r="U14" i="27"/>
  <c r="X14" i="27"/>
  <c r="AA14" i="27"/>
  <c r="AD14" i="27"/>
  <c r="D5" i="27"/>
  <c r="D6" i="27"/>
  <c r="D7" i="27"/>
  <c r="C27" i="18"/>
  <c r="C29" i="18"/>
  <c r="C31" i="18"/>
  <c r="C33" i="18"/>
  <c r="C35" i="18"/>
  <c r="C37" i="18"/>
  <c r="C39" i="18"/>
  <c r="C41" i="18"/>
  <c r="C43" i="18"/>
  <c r="C45" i="18"/>
  <c r="C47" i="18"/>
  <c r="B26" i="18"/>
  <c r="C26" i="18"/>
  <c r="C28" i="18"/>
  <c r="C30" i="18"/>
  <c r="C32" i="18"/>
  <c r="C34" i="18"/>
  <c r="C36" i="18"/>
  <c r="C38" i="18"/>
  <c r="C40" i="18"/>
  <c r="C42" i="18"/>
  <c r="C44" i="18"/>
  <c r="C46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C27" i="13"/>
  <c r="C29" i="13"/>
  <c r="C31" i="13"/>
  <c r="C33" i="13"/>
  <c r="C35" i="13"/>
  <c r="C37" i="13"/>
  <c r="C39" i="13"/>
  <c r="C41" i="13"/>
  <c r="C43" i="13"/>
  <c r="C45" i="13"/>
  <c r="C47" i="13"/>
  <c r="B26" i="13"/>
  <c r="C26" i="13"/>
  <c r="C28" i="13"/>
  <c r="C30" i="13"/>
  <c r="C32" i="13"/>
  <c r="C34" i="13"/>
  <c r="C36" i="13"/>
  <c r="C38" i="13"/>
  <c r="C40" i="13"/>
  <c r="C42" i="13"/>
  <c r="C44" i="13"/>
  <c r="C46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AY31" i="21"/>
  <c r="AY32" i="21"/>
  <c r="AY33" i="21"/>
  <c r="AY34" i="21"/>
  <c r="AY35" i="21"/>
  <c r="AY36" i="21"/>
  <c r="AY37" i="21"/>
  <c r="AY38" i="21"/>
  <c r="AY39" i="21"/>
  <c r="AY40" i="21"/>
  <c r="AY41" i="21"/>
  <c r="AY42" i="21"/>
  <c r="AY43" i="21"/>
  <c r="AY44" i="21"/>
  <c r="AY45" i="21"/>
  <c r="AY46" i="21"/>
  <c r="AY47" i="21"/>
  <c r="AY48" i="21"/>
  <c r="AY49" i="21"/>
  <c r="AY50" i="21"/>
  <c r="AY51" i="21"/>
  <c r="AY52" i="21"/>
  <c r="AY53" i="21"/>
  <c r="AY54" i="21"/>
  <c r="AY55" i="21"/>
  <c r="AY56" i="21"/>
  <c r="AY57" i="21"/>
  <c r="AY58" i="21"/>
  <c r="AY59" i="21"/>
  <c r="AY60" i="21"/>
  <c r="AY61" i="21"/>
  <c r="AY62" i="21"/>
  <c r="AY63" i="21"/>
  <c r="AY64" i="21"/>
  <c r="AY65" i="21"/>
  <c r="AY66" i="21"/>
  <c r="AY67" i="21"/>
  <c r="AY68" i="21"/>
  <c r="AY69" i="21"/>
  <c r="AY70" i="21"/>
  <c r="AY71" i="21"/>
  <c r="AY72" i="21"/>
  <c r="AY73" i="21"/>
  <c r="AY74" i="21"/>
  <c r="AY75" i="21"/>
  <c r="AY76" i="21"/>
  <c r="AY77" i="21"/>
  <c r="AY78" i="21"/>
  <c r="AY79" i="21"/>
  <c r="AY80" i="21"/>
  <c r="AY81" i="21"/>
  <c r="AY82" i="21"/>
  <c r="AY83" i="21"/>
  <c r="AY84" i="21"/>
  <c r="AY85" i="21"/>
  <c r="AY86" i="21"/>
  <c r="AY87" i="21"/>
  <c r="AY88" i="21"/>
  <c r="AY89" i="21"/>
  <c r="AY90" i="21"/>
  <c r="AY91" i="21"/>
  <c r="AY92" i="21"/>
  <c r="AY93" i="21"/>
  <c r="AY94" i="21"/>
  <c r="AY95" i="21"/>
  <c r="AY96" i="21"/>
  <c r="AY97" i="21"/>
  <c r="AY98" i="21"/>
  <c r="AY99" i="21"/>
  <c r="AY100" i="21"/>
  <c r="AY101" i="21"/>
  <c r="AY102" i="21"/>
  <c r="AY103" i="21"/>
  <c r="AY104" i="21"/>
  <c r="AY105" i="21"/>
  <c r="AY106" i="21"/>
  <c r="AY107" i="21"/>
  <c r="AY108" i="21"/>
  <c r="AY109" i="21"/>
  <c r="AY110" i="21"/>
  <c r="AY111" i="21"/>
  <c r="AY112" i="21"/>
  <c r="AY113" i="21"/>
  <c r="AY114" i="21"/>
  <c r="AY115" i="21"/>
  <c r="AY116" i="21"/>
  <c r="AY117" i="21"/>
  <c r="AY118" i="21"/>
  <c r="AY119" i="21"/>
  <c r="AY120" i="21"/>
  <c r="AY121" i="21"/>
  <c r="AY122" i="21"/>
  <c r="AY123" i="21"/>
  <c r="AY124" i="21"/>
  <c r="AY125" i="21"/>
  <c r="AY126" i="21"/>
  <c r="AY127" i="21"/>
  <c r="AY128" i="21"/>
  <c r="AY129" i="21"/>
  <c r="AY130" i="21"/>
  <c r="AY131" i="21"/>
  <c r="AY132" i="21"/>
  <c r="AY133" i="21"/>
  <c r="AY134" i="21"/>
  <c r="AY135" i="21"/>
  <c r="AY136" i="21"/>
  <c r="AY137" i="21"/>
  <c r="AY138" i="21"/>
  <c r="AY139" i="21"/>
  <c r="AY140" i="21"/>
  <c r="AY141" i="21"/>
  <c r="AY142" i="21"/>
  <c r="AY143" i="21"/>
  <c r="AY144" i="21"/>
  <c r="AY145" i="21"/>
  <c r="AY146" i="21"/>
  <c r="AY147" i="21"/>
  <c r="AY148" i="21"/>
  <c r="AY149" i="21"/>
  <c r="AY150" i="21"/>
  <c r="AY151" i="21"/>
  <c r="AY152" i="21"/>
  <c r="AY153" i="21"/>
  <c r="AY154" i="21"/>
  <c r="AY155" i="21"/>
  <c r="AY156" i="21"/>
  <c r="AY157" i="21"/>
  <c r="AY158" i="21"/>
  <c r="AY159" i="21"/>
  <c r="AY160" i="21"/>
  <c r="AY161" i="21"/>
  <c r="AY162" i="21"/>
  <c r="AY163" i="21"/>
  <c r="AY164" i="21"/>
  <c r="AY165" i="21"/>
  <c r="AY166" i="21"/>
  <c r="AY167" i="21"/>
  <c r="AY168" i="21"/>
  <c r="AY169" i="21"/>
  <c r="AY170" i="21"/>
  <c r="AY171" i="21"/>
  <c r="AY172" i="21"/>
  <c r="AY173" i="21"/>
  <c r="AY174" i="21"/>
  <c r="AY175" i="21"/>
  <c r="AY176" i="21"/>
  <c r="AY177" i="21"/>
  <c r="AY178" i="21"/>
  <c r="AY179" i="21"/>
  <c r="AY180" i="21"/>
  <c r="AY181" i="21"/>
  <c r="AY182" i="21"/>
  <c r="AY183" i="21"/>
  <c r="AY184" i="21"/>
  <c r="AY185" i="21"/>
  <c r="AY186" i="21"/>
  <c r="AY187" i="21"/>
  <c r="AY188" i="21"/>
  <c r="AY189" i="21"/>
  <c r="AY190" i="21"/>
  <c r="AY191" i="21"/>
  <c r="AY192" i="21"/>
  <c r="AY193" i="21"/>
  <c r="AY194" i="21"/>
  <c r="AY195" i="21"/>
  <c r="AY196" i="21"/>
  <c r="AY197" i="21"/>
  <c r="AY198" i="21"/>
  <c r="AY199" i="21"/>
  <c r="AY200" i="21"/>
  <c r="AY201" i="21"/>
  <c r="AY202" i="21"/>
  <c r="AY203" i="21"/>
  <c r="AY204" i="21"/>
  <c r="AY205" i="21"/>
  <c r="AY6" i="21"/>
  <c r="AY7" i="21"/>
  <c r="AY8" i="21"/>
  <c r="AY9" i="21"/>
  <c r="AY10" i="21"/>
  <c r="AY11" i="21"/>
  <c r="AY12" i="21"/>
  <c r="AY13" i="21"/>
  <c r="AY14" i="21"/>
  <c r="AY15" i="21"/>
  <c r="AY16" i="21"/>
  <c r="AY17" i="21"/>
  <c r="AY18" i="21"/>
  <c r="AY19" i="21"/>
  <c r="AY20" i="21"/>
  <c r="AY21" i="21"/>
  <c r="AY22" i="21"/>
  <c r="AY23" i="21"/>
  <c r="AY24" i="21"/>
  <c r="AY25" i="21"/>
  <c r="AY26" i="21"/>
  <c r="AY27" i="21"/>
  <c r="AY28" i="21"/>
  <c r="AY29" i="21"/>
  <c r="AY30" i="21"/>
  <c r="B94" i="19"/>
  <c r="B94" i="26"/>
  <c r="C94" i="26"/>
  <c r="C93" i="26"/>
  <c r="B93" i="26"/>
  <c r="C92" i="26"/>
  <c r="B92" i="26"/>
  <c r="C91" i="26"/>
  <c r="B91" i="26"/>
  <c r="C90" i="26"/>
  <c r="B90" i="26"/>
  <c r="C89" i="26"/>
  <c r="B89" i="26"/>
  <c r="C88" i="26"/>
  <c r="B88" i="26"/>
  <c r="C87" i="26"/>
  <c r="B87" i="26"/>
  <c r="C86" i="26"/>
  <c r="B86" i="26"/>
  <c r="C85" i="26"/>
  <c r="B85" i="26"/>
  <c r="C84" i="26"/>
  <c r="B84" i="26"/>
  <c r="C83" i="26"/>
  <c r="B83" i="26"/>
  <c r="C82" i="26"/>
  <c r="B82" i="26"/>
  <c r="B94" i="20"/>
  <c r="C94" i="20"/>
  <c r="C93" i="20"/>
  <c r="B93" i="20"/>
  <c r="C92" i="20"/>
  <c r="B92" i="20"/>
  <c r="C91" i="20"/>
  <c r="B91" i="20"/>
  <c r="C90" i="20"/>
  <c r="B90" i="20"/>
  <c r="C89" i="20"/>
  <c r="B89" i="20"/>
  <c r="C88" i="20"/>
  <c r="B88" i="20"/>
  <c r="C87" i="20"/>
  <c r="B87" i="20"/>
  <c r="C86" i="20"/>
  <c r="B86" i="20"/>
  <c r="C85" i="20"/>
  <c r="B85" i="20"/>
  <c r="C84" i="20"/>
  <c r="B84" i="20"/>
  <c r="C83" i="20"/>
  <c r="B83" i="20"/>
  <c r="C82" i="20"/>
  <c r="B82" i="20"/>
  <c r="C27" i="19"/>
  <c r="C29" i="19"/>
  <c r="C31" i="19"/>
  <c r="C33" i="19"/>
  <c r="C35" i="19"/>
  <c r="C37" i="19"/>
  <c r="B38" i="19"/>
  <c r="C38" i="19"/>
  <c r="C39" i="19"/>
  <c r="C41" i="19"/>
  <c r="C43" i="19"/>
  <c r="B44" i="19"/>
  <c r="C44" i="19"/>
  <c r="B40" i="19"/>
  <c r="C40" i="19"/>
  <c r="C94" i="19"/>
  <c r="C45" i="19"/>
  <c r="C47" i="19"/>
  <c r="B94" i="18"/>
  <c r="C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B89" i="13"/>
  <c r="B88" i="13"/>
  <c r="B87" i="13"/>
  <c r="B86" i="13"/>
  <c r="B85" i="13"/>
  <c r="B84" i="13"/>
  <c r="B83" i="13"/>
  <c r="B82" i="13"/>
  <c r="B94" i="13"/>
  <c r="C94" i="13"/>
  <c r="E84" i="19"/>
  <c r="F84" i="19"/>
  <c r="E85" i="19"/>
  <c r="F85" i="19"/>
  <c r="E86" i="19"/>
  <c r="F86" i="19"/>
  <c r="E87" i="19"/>
  <c r="F87" i="19"/>
  <c r="E88" i="19"/>
  <c r="F88" i="19"/>
  <c r="E89" i="19"/>
  <c r="F89" i="19"/>
  <c r="E90" i="19"/>
  <c r="F90" i="19"/>
  <c r="E91" i="19"/>
  <c r="F91" i="19"/>
  <c r="F10" i="19"/>
  <c r="J84" i="19"/>
  <c r="K84" i="19"/>
  <c r="AL35" i="19"/>
  <c r="AM35" i="19"/>
  <c r="AQ35" i="19"/>
  <c r="AL35" i="13"/>
  <c r="AM35" i="13"/>
  <c r="AQ35" i="13"/>
  <c r="AL35" i="18"/>
  <c r="AM35" i="18"/>
  <c r="AQ35" i="18"/>
  <c r="AL35" i="20"/>
  <c r="AM35" i="20"/>
  <c r="AQ35" i="20"/>
  <c r="AL35" i="26"/>
  <c r="AM35" i="26"/>
  <c r="AQ35" i="26"/>
  <c r="F94" i="18"/>
  <c r="E94" i="18"/>
  <c r="F94" i="13"/>
  <c r="E94" i="13"/>
  <c r="AL125" i="13"/>
  <c r="AM125" i="13"/>
  <c r="AQ125" i="13"/>
  <c r="AQ125" i="18"/>
  <c r="AQ125" i="19"/>
  <c r="AQ125" i="20"/>
  <c r="AL125" i="26"/>
  <c r="AM125" i="26"/>
  <c r="AQ125" i="26"/>
  <c r="AL6" i="13"/>
  <c r="AM6" i="13"/>
  <c r="AQ6" i="13"/>
  <c r="AL6" i="18"/>
  <c r="AM6" i="18"/>
  <c r="AQ6" i="18"/>
  <c r="AL6" i="19"/>
  <c r="AM6" i="19"/>
  <c r="AQ6" i="19"/>
  <c r="AL6" i="20"/>
  <c r="AM6" i="20"/>
  <c r="AQ6" i="20"/>
  <c r="AL6" i="26"/>
  <c r="AM6" i="26"/>
  <c r="AQ6" i="26"/>
  <c r="AN6" i="13"/>
  <c r="AR6" i="13"/>
  <c r="AN6" i="18"/>
  <c r="AR6" i="18"/>
  <c r="AN6" i="19"/>
  <c r="AR6" i="19"/>
  <c r="AN6" i="20"/>
  <c r="AR6" i="20"/>
  <c r="AN6" i="26"/>
  <c r="AR6" i="26"/>
  <c r="AO6" i="13"/>
  <c r="AS6" i="13"/>
  <c r="AO6" i="18"/>
  <c r="AS6" i="18"/>
  <c r="AO6" i="19"/>
  <c r="AS6" i="19"/>
  <c r="AO6" i="20"/>
  <c r="AS6" i="20"/>
  <c r="AO6" i="26"/>
  <c r="AS6" i="26"/>
  <c r="AP6" i="13"/>
  <c r="AT6" i="13"/>
  <c r="AP6" i="18"/>
  <c r="AT6" i="18"/>
  <c r="AP6" i="19"/>
  <c r="AT6" i="19"/>
  <c r="AP6" i="20"/>
  <c r="AT6" i="20"/>
  <c r="AP6" i="26"/>
  <c r="AT6" i="26"/>
  <c r="AL7" i="13"/>
  <c r="AM7" i="13"/>
  <c r="AQ7" i="13"/>
  <c r="AL7" i="18"/>
  <c r="AM7" i="18"/>
  <c r="AQ7" i="18"/>
  <c r="AL7" i="19"/>
  <c r="AM7" i="19"/>
  <c r="AQ7" i="19"/>
  <c r="AL7" i="20"/>
  <c r="AM7" i="20"/>
  <c r="AQ7" i="20"/>
  <c r="AL7" i="26"/>
  <c r="AM7" i="26"/>
  <c r="AQ7" i="26"/>
  <c r="AN7" i="13"/>
  <c r="AR7" i="13"/>
  <c r="AN7" i="18"/>
  <c r="AR7" i="18"/>
  <c r="AN7" i="19"/>
  <c r="AR7" i="19"/>
  <c r="AN7" i="20"/>
  <c r="AR7" i="20"/>
  <c r="AN7" i="26"/>
  <c r="AR7" i="26"/>
  <c r="AO7" i="13"/>
  <c r="AS7" i="13"/>
  <c r="AO7" i="18"/>
  <c r="AS7" i="18"/>
  <c r="AO7" i="19"/>
  <c r="AS7" i="19"/>
  <c r="AO7" i="20"/>
  <c r="AS7" i="20"/>
  <c r="AO7" i="26"/>
  <c r="AS7" i="26"/>
  <c r="AP7" i="13"/>
  <c r="AT7" i="13"/>
  <c r="AP7" i="18"/>
  <c r="AT7" i="18"/>
  <c r="AP7" i="19"/>
  <c r="AT7" i="19"/>
  <c r="AP7" i="20"/>
  <c r="AT7" i="20"/>
  <c r="AP7" i="26"/>
  <c r="AT7" i="26"/>
  <c r="AL8" i="13"/>
  <c r="AM8" i="13"/>
  <c r="AQ8" i="13"/>
  <c r="AL8" i="18"/>
  <c r="AM8" i="18"/>
  <c r="AQ8" i="18"/>
  <c r="AL8" i="19"/>
  <c r="AM8" i="19"/>
  <c r="AQ8" i="19"/>
  <c r="AL8" i="20"/>
  <c r="AM8" i="20"/>
  <c r="AQ8" i="20"/>
  <c r="AL8" i="26"/>
  <c r="AM8" i="26"/>
  <c r="AQ8" i="26"/>
  <c r="AN8" i="13"/>
  <c r="AR8" i="13"/>
  <c r="AN8" i="18"/>
  <c r="AR8" i="18"/>
  <c r="AN8" i="19"/>
  <c r="AR8" i="19"/>
  <c r="AN8" i="20"/>
  <c r="AR8" i="20"/>
  <c r="AN8" i="26"/>
  <c r="AR8" i="26"/>
  <c r="AO8" i="13"/>
  <c r="AS8" i="13"/>
  <c r="AO8" i="18"/>
  <c r="AS8" i="18"/>
  <c r="AO8" i="19"/>
  <c r="AS8" i="19"/>
  <c r="AO8" i="20"/>
  <c r="AS8" i="20"/>
  <c r="AO8" i="26"/>
  <c r="AS8" i="26"/>
  <c r="AP8" i="13"/>
  <c r="AT8" i="13"/>
  <c r="AP8" i="18"/>
  <c r="AT8" i="18"/>
  <c r="AP8" i="19"/>
  <c r="AT8" i="19"/>
  <c r="AP8" i="20"/>
  <c r="AT8" i="20"/>
  <c r="AP8" i="26"/>
  <c r="AT8" i="26"/>
  <c r="AL9" i="13"/>
  <c r="AM9" i="13"/>
  <c r="AQ9" i="13"/>
  <c r="AL9" i="18"/>
  <c r="AM9" i="18"/>
  <c r="AQ9" i="18"/>
  <c r="AL9" i="19"/>
  <c r="AM9" i="19"/>
  <c r="AQ9" i="19"/>
  <c r="AL9" i="20"/>
  <c r="AM9" i="20"/>
  <c r="AQ9" i="20"/>
  <c r="AL9" i="26"/>
  <c r="AM9" i="26"/>
  <c r="AQ9" i="26"/>
  <c r="AN9" i="13"/>
  <c r="AR9" i="13"/>
  <c r="AN9" i="18"/>
  <c r="AR9" i="18"/>
  <c r="AN9" i="19"/>
  <c r="AR9" i="19"/>
  <c r="AN9" i="20"/>
  <c r="AR9" i="20"/>
  <c r="AN9" i="26"/>
  <c r="AR9" i="26"/>
  <c r="AO9" i="13"/>
  <c r="AS9" i="13"/>
  <c r="AO9" i="18"/>
  <c r="AS9" i="18"/>
  <c r="AO9" i="19"/>
  <c r="AS9" i="19"/>
  <c r="AO9" i="20"/>
  <c r="AS9" i="20"/>
  <c r="AO9" i="26"/>
  <c r="AS9" i="26"/>
  <c r="AP9" i="13"/>
  <c r="AT9" i="13"/>
  <c r="AP9" i="18"/>
  <c r="AT9" i="18"/>
  <c r="AP9" i="19"/>
  <c r="AT9" i="19"/>
  <c r="AP9" i="20"/>
  <c r="AT9" i="20"/>
  <c r="AP9" i="26"/>
  <c r="AT9" i="26"/>
  <c r="AL10" i="13"/>
  <c r="AM10" i="13"/>
  <c r="AQ10" i="13"/>
  <c r="AL10" i="18"/>
  <c r="AM10" i="18"/>
  <c r="AQ10" i="18"/>
  <c r="AL10" i="19"/>
  <c r="AM10" i="19"/>
  <c r="AQ10" i="19"/>
  <c r="AL10" i="20"/>
  <c r="AM10" i="20"/>
  <c r="AQ10" i="20"/>
  <c r="AL10" i="26"/>
  <c r="AM10" i="26"/>
  <c r="AQ10" i="26"/>
  <c r="AN10" i="13"/>
  <c r="AR10" i="13"/>
  <c r="AN10" i="18"/>
  <c r="AR10" i="18"/>
  <c r="AN10" i="19"/>
  <c r="AR10" i="19"/>
  <c r="AN10" i="20"/>
  <c r="AR10" i="20"/>
  <c r="AN10" i="26"/>
  <c r="AR10" i="26"/>
  <c r="AO10" i="13"/>
  <c r="AS10" i="13"/>
  <c r="AO10" i="18"/>
  <c r="AS10" i="18"/>
  <c r="AO10" i="19"/>
  <c r="AS10" i="19"/>
  <c r="AO10" i="20"/>
  <c r="AS10" i="20"/>
  <c r="AO10" i="26"/>
  <c r="AS10" i="26"/>
  <c r="AP10" i="13"/>
  <c r="AT10" i="13"/>
  <c r="AP10" i="18"/>
  <c r="AT10" i="18"/>
  <c r="AP10" i="19"/>
  <c r="AT10" i="19"/>
  <c r="AP10" i="20"/>
  <c r="AT10" i="20"/>
  <c r="AP10" i="26"/>
  <c r="AT10" i="26"/>
  <c r="AL11" i="13"/>
  <c r="AM11" i="13"/>
  <c r="AQ11" i="13"/>
  <c r="AL11" i="18"/>
  <c r="AM11" i="18"/>
  <c r="AQ11" i="18"/>
  <c r="AL11" i="19"/>
  <c r="AM11" i="19"/>
  <c r="AQ11" i="19"/>
  <c r="AL11" i="20"/>
  <c r="AM11" i="20"/>
  <c r="AQ11" i="20"/>
  <c r="AL11" i="26"/>
  <c r="AM11" i="26"/>
  <c r="AQ11" i="26"/>
  <c r="AN11" i="13"/>
  <c r="AR11" i="13"/>
  <c r="AN11" i="18"/>
  <c r="AR11" i="18"/>
  <c r="AN11" i="19"/>
  <c r="AR11" i="19"/>
  <c r="AN11" i="20"/>
  <c r="AR11" i="20"/>
  <c r="AN11" i="26"/>
  <c r="AR11" i="26"/>
  <c r="AO11" i="13"/>
  <c r="AS11" i="13"/>
  <c r="AO11" i="18"/>
  <c r="AS11" i="18"/>
  <c r="AO11" i="19"/>
  <c r="AS11" i="19"/>
  <c r="AO11" i="20"/>
  <c r="AS11" i="20"/>
  <c r="AO11" i="26"/>
  <c r="AS11" i="26"/>
  <c r="AP11" i="13"/>
  <c r="AT11" i="13"/>
  <c r="AP11" i="18"/>
  <c r="AT11" i="18"/>
  <c r="AP11" i="19"/>
  <c r="AT11" i="19"/>
  <c r="AP11" i="20"/>
  <c r="AT11" i="20"/>
  <c r="AP11" i="26"/>
  <c r="AT11" i="26"/>
  <c r="AL12" i="13"/>
  <c r="AM12" i="13"/>
  <c r="AQ12" i="13"/>
  <c r="AL12" i="18"/>
  <c r="AM12" i="18"/>
  <c r="AQ12" i="18"/>
  <c r="AL12" i="19"/>
  <c r="AM12" i="19"/>
  <c r="AQ12" i="19"/>
  <c r="AL12" i="20"/>
  <c r="AM12" i="20"/>
  <c r="AQ12" i="20"/>
  <c r="AL12" i="26"/>
  <c r="AM12" i="26"/>
  <c r="AQ12" i="26"/>
  <c r="AN12" i="13"/>
  <c r="AR12" i="13"/>
  <c r="AN12" i="18"/>
  <c r="AR12" i="18"/>
  <c r="AN12" i="19"/>
  <c r="AR12" i="19"/>
  <c r="AN12" i="20"/>
  <c r="AR12" i="20"/>
  <c r="AN12" i="26"/>
  <c r="AR12" i="26"/>
  <c r="AO12" i="13"/>
  <c r="AS12" i="13"/>
  <c r="AO12" i="18"/>
  <c r="AS12" i="18"/>
  <c r="AO12" i="19"/>
  <c r="AS12" i="19"/>
  <c r="AO12" i="20"/>
  <c r="AS12" i="20"/>
  <c r="AO12" i="26"/>
  <c r="AS12" i="26"/>
  <c r="AP12" i="13"/>
  <c r="AT12" i="13"/>
  <c r="AP12" i="18"/>
  <c r="AT12" i="18"/>
  <c r="AP12" i="19"/>
  <c r="AT12" i="19"/>
  <c r="AP12" i="20"/>
  <c r="AT12" i="20"/>
  <c r="AP12" i="26"/>
  <c r="AT12" i="26"/>
  <c r="AL13" i="13"/>
  <c r="AM13" i="13"/>
  <c r="AQ13" i="13"/>
  <c r="AL13" i="18"/>
  <c r="AM13" i="18"/>
  <c r="AQ13" i="18"/>
  <c r="AL13" i="19"/>
  <c r="AM13" i="19"/>
  <c r="AQ13" i="19"/>
  <c r="AL13" i="20"/>
  <c r="AM13" i="20"/>
  <c r="AQ13" i="20"/>
  <c r="AL13" i="26"/>
  <c r="AM13" i="26"/>
  <c r="AQ13" i="26"/>
  <c r="AN13" i="13"/>
  <c r="AR13" i="13"/>
  <c r="AN13" i="18"/>
  <c r="AR13" i="18"/>
  <c r="AN13" i="19"/>
  <c r="AR13" i="19"/>
  <c r="AN13" i="20"/>
  <c r="AR13" i="20"/>
  <c r="AN13" i="26"/>
  <c r="AR13" i="26"/>
  <c r="AO13" i="13"/>
  <c r="AS13" i="13"/>
  <c r="AO13" i="18"/>
  <c r="AS13" i="18"/>
  <c r="AO13" i="19"/>
  <c r="AS13" i="19"/>
  <c r="AO13" i="20"/>
  <c r="AS13" i="20"/>
  <c r="AO13" i="26"/>
  <c r="AS13" i="26"/>
  <c r="AP13" i="13"/>
  <c r="AT13" i="13"/>
  <c r="AP13" i="18"/>
  <c r="AT13" i="18"/>
  <c r="AP13" i="19"/>
  <c r="AT13" i="19"/>
  <c r="AP13" i="20"/>
  <c r="AT13" i="20"/>
  <c r="AP13" i="26"/>
  <c r="AT13" i="26"/>
  <c r="AL14" i="13"/>
  <c r="AM14" i="13"/>
  <c r="AQ14" i="13"/>
  <c r="AL14" i="18"/>
  <c r="AM14" i="18"/>
  <c r="AQ14" i="18"/>
  <c r="AL14" i="19"/>
  <c r="AM14" i="19"/>
  <c r="AQ14" i="19"/>
  <c r="AL14" i="20"/>
  <c r="AM14" i="20"/>
  <c r="AQ14" i="20"/>
  <c r="AL14" i="26"/>
  <c r="AM14" i="26"/>
  <c r="AQ14" i="26"/>
  <c r="AN14" i="13"/>
  <c r="AR14" i="13"/>
  <c r="AN14" i="18"/>
  <c r="AR14" i="18"/>
  <c r="AN14" i="19"/>
  <c r="AR14" i="19"/>
  <c r="AN14" i="20"/>
  <c r="AR14" i="20"/>
  <c r="AN14" i="26"/>
  <c r="AR14" i="26"/>
  <c r="AO14" i="13"/>
  <c r="AS14" i="13"/>
  <c r="AO14" i="18"/>
  <c r="AS14" i="18"/>
  <c r="AO14" i="19"/>
  <c r="AS14" i="19"/>
  <c r="AO14" i="20"/>
  <c r="AS14" i="20"/>
  <c r="AO14" i="26"/>
  <c r="AS14" i="26"/>
  <c r="AP14" i="13"/>
  <c r="AT14" i="13"/>
  <c r="AP14" i="18"/>
  <c r="AT14" i="18"/>
  <c r="AP14" i="19"/>
  <c r="AT14" i="19"/>
  <c r="AP14" i="20"/>
  <c r="AT14" i="20"/>
  <c r="AP14" i="26"/>
  <c r="AT14" i="26"/>
  <c r="AL15" i="13"/>
  <c r="AM15" i="13"/>
  <c r="AQ15" i="13"/>
  <c r="AL15" i="18"/>
  <c r="AM15" i="18"/>
  <c r="AQ15" i="18"/>
  <c r="AL15" i="19"/>
  <c r="AM15" i="19"/>
  <c r="AQ15" i="19"/>
  <c r="AL15" i="20"/>
  <c r="AM15" i="20"/>
  <c r="AQ15" i="20"/>
  <c r="AL15" i="26"/>
  <c r="AM15" i="26"/>
  <c r="AQ15" i="26"/>
  <c r="AN15" i="13"/>
  <c r="AR15" i="13"/>
  <c r="AN15" i="18"/>
  <c r="AR15" i="18"/>
  <c r="AN15" i="19"/>
  <c r="AR15" i="19"/>
  <c r="AN15" i="20"/>
  <c r="AR15" i="20"/>
  <c r="AN15" i="26"/>
  <c r="AR15" i="26"/>
  <c r="AO15" i="13"/>
  <c r="AS15" i="13"/>
  <c r="AO15" i="18"/>
  <c r="AS15" i="18"/>
  <c r="AO15" i="19"/>
  <c r="AS15" i="19"/>
  <c r="AO15" i="20"/>
  <c r="AS15" i="20"/>
  <c r="AO15" i="26"/>
  <c r="AS15" i="26"/>
  <c r="AP15" i="13"/>
  <c r="AT15" i="13"/>
  <c r="AP15" i="18"/>
  <c r="AT15" i="18"/>
  <c r="AP15" i="19"/>
  <c r="AT15" i="19"/>
  <c r="AP15" i="20"/>
  <c r="AT15" i="20"/>
  <c r="AP15" i="26"/>
  <c r="AT15" i="26"/>
  <c r="AL16" i="13"/>
  <c r="AM16" i="13"/>
  <c r="AQ16" i="13"/>
  <c r="AL16" i="18"/>
  <c r="AM16" i="18"/>
  <c r="AQ16" i="18"/>
  <c r="AL16" i="19"/>
  <c r="AM16" i="19"/>
  <c r="AQ16" i="19"/>
  <c r="AL16" i="20"/>
  <c r="AM16" i="20"/>
  <c r="AQ16" i="20"/>
  <c r="AL16" i="26"/>
  <c r="AM16" i="26"/>
  <c r="AQ16" i="26"/>
  <c r="AN16" i="13"/>
  <c r="AR16" i="13"/>
  <c r="AN16" i="18"/>
  <c r="AR16" i="18"/>
  <c r="AN16" i="19"/>
  <c r="AR16" i="19"/>
  <c r="AN16" i="20"/>
  <c r="AR16" i="20"/>
  <c r="AN16" i="26"/>
  <c r="AR16" i="26"/>
  <c r="AO16" i="13"/>
  <c r="AS16" i="13"/>
  <c r="AO16" i="18"/>
  <c r="AS16" i="18"/>
  <c r="AO16" i="19"/>
  <c r="AS16" i="19"/>
  <c r="AO16" i="20"/>
  <c r="AS16" i="20"/>
  <c r="AO16" i="26"/>
  <c r="AS16" i="26"/>
  <c r="AP16" i="13"/>
  <c r="AT16" i="13"/>
  <c r="AP16" i="18"/>
  <c r="AT16" i="18"/>
  <c r="AP16" i="19"/>
  <c r="AT16" i="19"/>
  <c r="AP16" i="20"/>
  <c r="AT16" i="20"/>
  <c r="AP16" i="26"/>
  <c r="AT16" i="26"/>
  <c r="AL17" i="13"/>
  <c r="AM17" i="13"/>
  <c r="AQ17" i="13"/>
  <c r="AL17" i="18"/>
  <c r="AM17" i="18"/>
  <c r="AQ17" i="18"/>
  <c r="AL17" i="19"/>
  <c r="AM17" i="19"/>
  <c r="AQ17" i="19"/>
  <c r="AL17" i="20"/>
  <c r="AM17" i="20"/>
  <c r="AQ17" i="20"/>
  <c r="AL17" i="26"/>
  <c r="AM17" i="26"/>
  <c r="AQ17" i="26"/>
  <c r="AN17" i="13"/>
  <c r="AR17" i="13"/>
  <c r="AN17" i="18"/>
  <c r="AR17" i="18"/>
  <c r="AN17" i="19"/>
  <c r="AR17" i="19"/>
  <c r="AN17" i="20"/>
  <c r="AR17" i="20"/>
  <c r="AN17" i="26"/>
  <c r="AR17" i="26"/>
  <c r="AO17" i="13"/>
  <c r="AS17" i="13"/>
  <c r="AO17" i="18"/>
  <c r="AS17" i="18"/>
  <c r="AO17" i="19"/>
  <c r="AS17" i="19"/>
  <c r="AO17" i="20"/>
  <c r="AS17" i="20"/>
  <c r="AO17" i="26"/>
  <c r="AS17" i="26"/>
  <c r="AP17" i="13"/>
  <c r="AT17" i="13"/>
  <c r="AP17" i="18"/>
  <c r="AT17" i="18"/>
  <c r="AP17" i="19"/>
  <c r="AT17" i="19"/>
  <c r="AP17" i="20"/>
  <c r="AT17" i="20"/>
  <c r="AP17" i="26"/>
  <c r="AT17" i="26"/>
  <c r="AL18" i="13"/>
  <c r="AM18" i="13"/>
  <c r="AQ18" i="13"/>
  <c r="AL18" i="18"/>
  <c r="AM18" i="18"/>
  <c r="AQ18" i="18"/>
  <c r="AL18" i="19"/>
  <c r="AM18" i="19"/>
  <c r="AQ18" i="19"/>
  <c r="AL18" i="20"/>
  <c r="AM18" i="20"/>
  <c r="AQ18" i="20"/>
  <c r="AL18" i="26"/>
  <c r="AM18" i="26"/>
  <c r="AQ18" i="26"/>
  <c r="AN18" i="13"/>
  <c r="AR18" i="13"/>
  <c r="AN18" i="18"/>
  <c r="AR18" i="18"/>
  <c r="AN18" i="19"/>
  <c r="AR18" i="19"/>
  <c r="AN18" i="20"/>
  <c r="AR18" i="20"/>
  <c r="AN18" i="26"/>
  <c r="AR18" i="26"/>
  <c r="AO18" i="13"/>
  <c r="AS18" i="13"/>
  <c r="AO18" i="18"/>
  <c r="AS18" i="18"/>
  <c r="AO18" i="19"/>
  <c r="AS18" i="19"/>
  <c r="AO18" i="20"/>
  <c r="AS18" i="20"/>
  <c r="AO18" i="26"/>
  <c r="AS18" i="26"/>
  <c r="AP18" i="13"/>
  <c r="AT18" i="13"/>
  <c r="AP18" i="18"/>
  <c r="AT18" i="18"/>
  <c r="AP18" i="19"/>
  <c r="AT18" i="19"/>
  <c r="AP18" i="20"/>
  <c r="AT18" i="20"/>
  <c r="AP18" i="26"/>
  <c r="AT18" i="26"/>
  <c r="AL19" i="13"/>
  <c r="AM19" i="13"/>
  <c r="AQ19" i="13"/>
  <c r="AL19" i="18"/>
  <c r="AM19" i="18"/>
  <c r="AQ19" i="18"/>
  <c r="AL19" i="19"/>
  <c r="AM19" i="19"/>
  <c r="AQ19" i="19"/>
  <c r="AL19" i="20"/>
  <c r="AM19" i="20"/>
  <c r="AQ19" i="20"/>
  <c r="AL19" i="26"/>
  <c r="AM19" i="26"/>
  <c r="AQ19" i="26"/>
  <c r="AN19" i="13"/>
  <c r="AR19" i="13"/>
  <c r="AN19" i="18"/>
  <c r="AR19" i="18"/>
  <c r="AN19" i="19"/>
  <c r="AR19" i="19"/>
  <c r="AN19" i="20"/>
  <c r="AR19" i="20"/>
  <c r="AN19" i="26"/>
  <c r="AR19" i="26"/>
  <c r="AO19" i="13"/>
  <c r="AS19" i="13"/>
  <c r="AO19" i="18"/>
  <c r="AS19" i="18"/>
  <c r="AO19" i="19"/>
  <c r="AS19" i="19"/>
  <c r="AO19" i="20"/>
  <c r="AS19" i="20"/>
  <c r="AO19" i="26"/>
  <c r="AS19" i="26"/>
  <c r="AP19" i="13"/>
  <c r="AT19" i="13"/>
  <c r="AP19" i="18"/>
  <c r="AT19" i="18"/>
  <c r="AP19" i="19"/>
  <c r="AT19" i="19"/>
  <c r="AP19" i="20"/>
  <c r="AT19" i="20"/>
  <c r="AP19" i="26"/>
  <c r="AT19" i="26"/>
  <c r="AL20" i="13"/>
  <c r="AM20" i="13"/>
  <c r="AQ20" i="13"/>
  <c r="AL20" i="18"/>
  <c r="AM20" i="18"/>
  <c r="AQ20" i="18"/>
  <c r="AL20" i="19"/>
  <c r="AM20" i="19"/>
  <c r="AQ20" i="19"/>
  <c r="AL20" i="20"/>
  <c r="AM20" i="20"/>
  <c r="AQ20" i="20"/>
  <c r="AL20" i="26"/>
  <c r="AM20" i="26"/>
  <c r="AQ20" i="26"/>
  <c r="AN20" i="13"/>
  <c r="AR20" i="13"/>
  <c r="AN20" i="18"/>
  <c r="AR20" i="18"/>
  <c r="AN20" i="19"/>
  <c r="AR20" i="19"/>
  <c r="AN20" i="20"/>
  <c r="AR20" i="20"/>
  <c r="AN20" i="26"/>
  <c r="AR20" i="26"/>
  <c r="AO20" i="13"/>
  <c r="AS20" i="13"/>
  <c r="AO20" i="18"/>
  <c r="AS20" i="18"/>
  <c r="AO20" i="19"/>
  <c r="AS20" i="19"/>
  <c r="AO20" i="20"/>
  <c r="AS20" i="20"/>
  <c r="AO20" i="26"/>
  <c r="AS20" i="26"/>
  <c r="AP20" i="13"/>
  <c r="AT20" i="13"/>
  <c r="AP20" i="18"/>
  <c r="AT20" i="18"/>
  <c r="AP20" i="19"/>
  <c r="AT20" i="19"/>
  <c r="AP20" i="20"/>
  <c r="AT20" i="20"/>
  <c r="AP20" i="26"/>
  <c r="AT20" i="26"/>
  <c r="AL21" i="13"/>
  <c r="AM21" i="13"/>
  <c r="AQ21" i="13"/>
  <c r="AL21" i="18"/>
  <c r="AM21" i="18"/>
  <c r="AQ21" i="18"/>
  <c r="AL21" i="19"/>
  <c r="AM21" i="19"/>
  <c r="AQ21" i="19"/>
  <c r="AL21" i="20"/>
  <c r="AM21" i="20"/>
  <c r="AQ21" i="20"/>
  <c r="AL21" i="26"/>
  <c r="AM21" i="26"/>
  <c r="AQ21" i="26"/>
  <c r="AN21" i="13"/>
  <c r="AR21" i="13"/>
  <c r="AN21" i="18"/>
  <c r="AR21" i="18"/>
  <c r="AN21" i="19"/>
  <c r="AR21" i="19"/>
  <c r="AN21" i="20"/>
  <c r="AR21" i="20"/>
  <c r="AN21" i="26"/>
  <c r="AR21" i="26"/>
  <c r="AO21" i="13"/>
  <c r="AS21" i="13"/>
  <c r="AO21" i="18"/>
  <c r="AS21" i="18"/>
  <c r="AO21" i="19"/>
  <c r="AS21" i="19"/>
  <c r="AO21" i="20"/>
  <c r="AS21" i="20"/>
  <c r="AO21" i="26"/>
  <c r="AS21" i="26"/>
  <c r="AP21" i="13"/>
  <c r="AT21" i="13"/>
  <c r="AP21" i="18"/>
  <c r="AT21" i="18"/>
  <c r="AP21" i="19"/>
  <c r="AT21" i="19"/>
  <c r="AP21" i="20"/>
  <c r="AT21" i="20"/>
  <c r="AP21" i="26"/>
  <c r="AT21" i="26"/>
  <c r="AL22" i="13"/>
  <c r="AM22" i="13"/>
  <c r="AQ22" i="13"/>
  <c r="AL22" i="18"/>
  <c r="AM22" i="18"/>
  <c r="AQ22" i="18"/>
  <c r="AL22" i="19"/>
  <c r="AM22" i="19"/>
  <c r="AQ22" i="19"/>
  <c r="AL22" i="20"/>
  <c r="AM22" i="20"/>
  <c r="AQ22" i="20"/>
  <c r="AL22" i="26"/>
  <c r="AM22" i="26"/>
  <c r="AQ22" i="26"/>
  <c r="AN22" i="13"/>
  <c r="AR22" i="13"/>
  <c r="AN22" i="18"/>
  <c r="AR22" i="18"/>
  <c r="AN22" i="19"/>
  <c r="AR22" i="19"/>
  <c r="AN22" i="20"/>
  <c r="AR22" i="20"/>
  <c r="AN22" i="26"/>
  <c r="AR22" i="26"/>
  <c r="AO22" i="13"/>
  <c r="AS22" i="13"/>
  <c r="AO22" i="18"/>
  <c r="AS22" i="18"/>
  <c r="AO22" i="19"/>
  <c r="AS22" i="19"/>
  <c r="AO22" i="20"/>
  <c r="AS22" i="20"/>
  <c r="AO22" i="26"/>
  <c r="AS22" i="26"/>
  <c r="AP22" i="13"/>
  <c r="AT22" i="13"/>
  <c r="AP22" i="18"/>
  <c r="AT22" i="18"/>
  <c r="AP22" i="19"/>
  <c r="AT22" i="19"/>
  <c r="AP22" i="20"/>
  <c r="AT22" i="20"/>
  <c r="AP22" i="26"/>
  <c r="AT22" i="26"/>
  <c r="AL23" i="13"/>
  <c r="AM23" i="13"/>
  <c r="AQ23" i="13"/>
  <c r="AL23" i="18"/>
  <c r="AM23" i="18"/>
  <c r="AQ23" i="18"/>
  <c r="AL23" i="19"/>
  <c r="AM23" i="19"/>
  <c r="AQ23" i="19"/>
  <c r="AL23" i="20"/>
  <c r="AM23" i="20"/>
  <c r="AQ23" i="20"/>
  <c r="AL23" i="26"/>
  <c r="AM23" i="26"/>
  <c r="AQ23" i="26"/>
  <c r="AN23" i="13"/>
  <c r="AR23" i="13"/>
  <c r="AN23" i="18"/>
  <c r="AR23" i="18"/>
  <c r="AN23" i="19"/>
  <c r="AR23" i="19"/>
  <c r="AN23" i="20"/>
  <c r="AR23" i="20"/>
  <c r="AN23" i="26"/>
  <c r="AR23" i="26"/>
  <c r="AO23" i="13"/>
  <c r="AS23" i="13"/>
  <c r="AO23" i="18"/>
  <c r="AS23" i="18"/>
  <c r="AO23" i="19"/>
  <c r="AS23" i="19"/>
  <c r="AO23" i="20"/>
  <c r="AS23" i="20"/>
  <c r="AO23" i="26"/>
  <c r="AS23" i="26"/>
  <c r="AP23" i="13"/>
  <c r="AT23" i="13"/>
  <c r="AP23" i="18"/>
  <c r="AT23" i="18"/>
  <c r="AP23" i="19"/>
  <c r="AT23" i="19"/>
  <c r="AP23" i="20"/>
  <c r="AT23" i="20"/>
  <c r="AP23" i="26"/>
  <c r="AT23" i="26"/>
  <c r="AL24" i="13"/>
  <c r="AM24" i="13"/>
  <c r="AQ24" i="13"/>
  <c r="AL24" i="18"/>
  <c r="AM24" i="18"/>
  <c r="AQ24" i="18"/>
  <c r="AL24" i="19"/>
  <c r="AM24" i="19"/>
  <c r="AQ24" i="19"/>
  <c r="AL24" i="20"/>
  <c r="AM24" i="20"/>
  <c r="AQ24" i="20"/>
  <c r="AL24" i="26"/>
  <c r="AM24" i="26"/>
  <c r="AQ24" i="26"/>
  <c r="AN24" i="13"/>
  <c r="AR24" i="13"/>
  <c r="AN24" i="18"/>
  <c r="AR24" i="18"/>
  <c r="AN24" i="19"/>
  <c r="AR24" i="19"/>
  <c r="AN24" i="20"/>
  <c r="AR24" i="20"/>
  <c r="AN24" i="26"/>
  <c r="AR24" i="26"/>
  <c r="AO24" i="13"/>
  <c r="AS24" i="13"/>
  <c r="AO24" i="18"/>
  <c r="AS24" i="18"/>
  <c r="AO24" i="19"/>
  <c r="AS24" i="19"/>
  <c r="AO24" i="20"/>
  <c r="AS24" i="20"/>
  <c r="AO24" i="26"/>
  <c r="AS24" i="26"/>
  <c r="AP24" i="13"/>
  <c r="AT24" i="13"/>
  <c r="AP24" i="18"/>
  <c r="AT24" i="18"/>
  <c r="AP24" i="19"/>
  <c r="AT24" i="19"/>
  <c r="AP24" i="20"/>
  <c r="AT24" i="20"/>
  <c r="AP24" i="26"/>
  <c r="AT24" i="26"/>
  <c r="AL25" i="13"/>
  <c r="AM25" i="13"/>
  <c r="AQ25" i="13"/>
  <c r="AL25" i="18"/>
  <c r="AM25" i="18"/>
  <c r="AQ25" i="18"/>
  <c r="AL25" i="19"/>
  <c r="AM25" i="19"/>
  <c r="AQ25" i="19"/>
  <c r="AL25" i="20"/>
  <c r="AM25" i="20"/>
  <c r="AQ25" i="20"/>
  <c r="AL25" i="26"/>
  <c r="AM25" i="26"/>
  <c r="AQ25" i="26"/>
  <c r="AN25" i="13"/>
  <c r="AR25" i="13"/>
  <c r="AN25" i="18"/>
  <c r="AR25" i="18"/>
  <c r="AN25" i="19"/>
  <c r="AR25" i="19"/>
  <c r="AN25" i="20"/>
  <c r="AR25" i="20"/>
  <c r="AN25" i="26"/>
  <c r="AR25" i="26"/>
  <c r="AO25" i="13"/>
  <c r="AS25" i="13"/>
  <c r="AO25" i="18"/>
  <c r="AS25" i="18"/>
  <c r="AO25" i="19"/>
  <c r="AS25" i="19"/>
  <c r="AO25" i="20"/>
  <c r="AS25" i="20"/>
  <c r="AO25" i="26"/>
  <c r="AS25" i="26"/>
  <c r="AP25" i="13"/>
  <c r="AT25" i="13"/>
  <c r="AP25" i="18"/>
  <c r="AT25" i="18"/>
  <c r="AP25" i="19"/>
  <c r="AT25" i="19"/>
  <c r="AP25" i="20"/>
  <c r="AT25" i="20"/>
  <c r="AP25" i="26"/>
  <c r="AT25" i="26"/>
  <c r="AL26" i="13"/>
  <c r="AM26" i="13"/>
  <c r="AQ26" i="13"/>
  <c r="AL26" i="18"/>
  <c r="AM26" i="18"/>
  <c r="AQ26" i="18"/>
  <c r="AL26" i="19"/>
  <c r="AM26" i="19"/>
  <c r="AQ26" i="19"/>
  <c r="AL26" i="20"/>
  <c r="AM26" i="20"/>
  <c r="AQ26" i="20"/>
  <c r="AL26" i="26"/>
  <c r="AM26" i="26"/>
  <c r="AQ26" i="26"/>
  <c r="AN26" i="13"/>
  <c r="AR26" i="13"/>
  <c r="AN26" i="18"/>
  <c r="AR26" i="18"/>
  <c r="AN26" i="19"/>
  <c r="AR26" i="19"/>
  <c r="AN26" i="20"/>
  <c r="AR26" i="20"/>
  <c r="AN26" i="26"/>
  <c r="AR26" i="26"/>
  <c r="AO26" i="13"/>
  <c r="AS26" i="13"/>
  <c r="AO26" i="18"/>
  <c r="AS26" i="18"/>
  <c r="AO26" i="19"/>
  <c r="AS26" i="19"/>
  <c r="AO26" i="20"/>
  <c r="AS26" i="20"/>
  <c r="AO26" i="26"/>
  <c r="AS26" i="26"/>
  <c r="AP26" i="13"/>
  <c r="AT26" i="13"/>
  <c r="AP26" i="18"/>
  <c r="AT26" i="18"/>
  <c r="AP26" i="19"/>
  <c r="AT26" i="19"/>
  <c r="AP26" i="20"/>
  <c r="AT26" i="20"/>
  <c r="AP26" i="26"/>
  <c r="AT26" i="26"/>
  <c r="AL27" i="13"/>
  <c r="AM27" i="13"/>
  <c r="AQ27" i="13"/>
  <c r="AL27" i="18"/>
  <c r="AM27" i="18"/>
  <c r="AQ27" i="18"/>
  <c r="AL27" i="19"/>
  <c r="AM27" i="19"/>
  <c r="AQ27" i="19"/>
  <c r="AL27" i="20"/>
  <c r="AM27" i="20"/>
  <c r="AQ27" i="20"/>
  <c r="AL27" i="26"/>
  <c r="AM27" i="26"/>
  <c r="AQ27" i="26"/>
  <c r="AN27" i="13"/>
  <c r="AR27" i="13"/>
  <c r="AN27" i="18"/>
  <c r="AR27" i="18"/>
  <c r="AN27" i="19"/>
  <c r="AR27" i="19"/>
  <c r="AN27" i="20"/>
  <c r="AR27" i="20"/>
  <c r="AN27" i="26"/>
  <c r="AR27" i="26"/>
  <c r="AO27" i="13"/>
  <c r="AS27" i="13"/>
  <c r="AO27" i="18"/>
  <c r="AS27" i="18"/>
  <c r="AO27" i="19"/>
  <c r="AS27" i="19"/>
  <c r="AO27" i="20"/>
  <c r="AS27" i="20"/>
  <c r="AO27" i="26"/>
  <c r="AS27" i="26"/>
  <c r="AP27" i="13"/>
  <c r="AT27" i="13"/>
  <c r="AP27" i="18"/>
  <c r="AT27" i="18"/>
  <c r="AP27" i="19"/>
  <c r="AT27" i="19"/>
  <c r="AP27" i="20"/>
  <c r="AT27" i="20"/>
  <c r="AP27" i="26"/>
  <c r="AT27" i="26"/>
  <c r="AL28" i="13"/>
  <c r="AM28" i="13"/>
  <c r="AQ28" i="13"/>
  <c r="AL28" i="18"/>
  <c r="AM28" i="18"/>
  <c r="AQ28" i="18"/>
  <c r="AL28" i="19"/>
  <c r="AM28" i="19"/>
  <c r="AQ28" i="19"/>
  <c r="AL28" i="20"/>
  <c r="AM28" i="20"/>
  <c r="AQ28" i="20"/>
  <c r="AL28" i="26"/>
  <c r="AM28" i="26"/>
  <c r="AQ28" i="26"/>
  <c r="AN28" i="13"/>
  <c r="AR28" i="13"/>
  <c r="AN28" i="18"/>
  <c r="AR28" i="18"/>
  <c r="AN28" i="19"/>
  <c r="AR28" i="19"/>
  <c r="AN28" i="20"/>
  <c r="AR28" i="20"/>
  <c r="AN28" i="26"/>
  <c r="AR28" i="26"/>
  <c r="AO28" i="13"/>
  <c r="AS28" i="13"/>
  <c r="AO28" i="18"/>
  <c r="AS28" i="18"/>
  <c r="AO28" i="19"/>
  <c r="AS28" i="19"/>
  <c r="AO28" i="20"/>
  <c r="AS28" i="20"/>
  <c r="AO28" i="26"/>
  <c r="AS28" i="26"/>
  <c r="AP28" i="13"/>
  <c r="AT28" i="13"/>
  <c r="AP28" i="18"/>
  <c r="AT28" i="18"/>
  <c r="AP28" i="19"/>
  <c r="AT28" i="19"/>
  <c r="AP28" i="20"/>
  <c r="AT28" i="20"/>
  <c r="AP28" i="26"/>
  <c r="AT28" i="26"/>
  <c r="AL29" i="13"/>
  <c r="AM29" i="13"/>
  <c r="AQ29" i="13"/>
  <c r="AL29" i="18"/>
  <c r="AM29" i="18"/>
  <c r="AQ29" i="18"/>
  <c r="AL29" i="19"/>
  <c r="AM29" i="19"/>
  <c r="AQ29" i="19"/>
  <c r="AL29" i="20"/>
  <c r="AM29" i="20"/>
  <c r="AQ29" i="20"/>
  <c r="AL29" i="26"/>
  <c r="AM29" i="26"/>
  <c r="AQ29" i="26"/>
  <c r="AN29" i="13"/>
  <c r="AR29" i="13"/>
  <c r="AN29" i="18"/>
  <c r="AR29" i="18"/>
  <c r="AN29" i="19"/>
  <c r="AR29" i="19"/>
  <c r="AN29" i="20"/>
  <c r="AR29" i="20"/>
  <c r="AN29" i="26"/>
  <c r="AR29" i="26"/>
  <c r="AO29" i="13"/>
  <c r="AS29" i="13"/>
  <c r="AO29" i="18"/>
  <c r="AS29" i="18"/>
  <c r="AO29" i="19"/>
  <c r="AS29" i="19"/>
  <c r="AO29" i="20"/>
  <c r="AS29" i="20"/>
  <c r="AO29" i="26"/>
  <c r="AS29" i="26"/>
  <c r="AP29" i="13"/>
  <c r="AT29" i="13"/>
  <c r="AP29" i="18"/>
  <c r="AT29" i="18"/>
  <c r="AP29" i="19"/>
  <c r="AT29" i="19"/>
  <c r="AP29" i="20"/>
  <c r="AT29" i="20"/>
  <c r="AP29" i="26"/>
  <c r="AT29" i="26"/>
  <c r="AL30" i="13"/>
  <c r="AM30" i="13"/>
  <c r="AQ30" i="13"/>
  <c r="AL30" i="18"/>
  <c r="AM30" i="18"/>
  <c r="AQ30" i="18"/>
  <c r="AL30" i="19"/>
  <c r="AM30" i="19"/>
  <c r="AQ30" i="19"/>
  <c r="AL30" i="20"/>
  <c r="AM30" i="20"/>
  <c r="AQ30" i="20"/>
  <c r="AL30" i="26"/>
  <c r="AM30" i="26"/>
  <c r="AQ30" i="26"/>
  <c r="AN30" i="13"/>
  <c r="AR30" i="13"/>
  <c r="AN30" i="18"/>
  <c r="AR30" i="18"/>
  <c r="AN30" i="19"/>
  <c r="AR30" i="19"/>
  <c r="AN30" i="20"/>
  <c r="AR30" i="20"/>
  <c r="AN30" i="26"/>
  <c r="AR30" i="26"/>
  <c r="AO30" i="13"/>
  <c r="AS30" i="13"/>
  <c r="AO30" i="18"/>
  <c r="AS30" i="18"/>
  <c r="AO30" i="19"/>
  <c r="AS30" i="19"/>
  <c r="AO30" i="20"/>
  <c r="AS30" i="20"/>
  <c r="AO30" i="26"/>
  <c r="AS30" i="26"/>
  <c r="AP30" i="13"/>
  <c r="AT30" i="13"/>
  <c r="AP30" i="18"/>
  <c r="AT30" i="18"/>
  <c r="AP30" i="19"/>
  <c r="AT30" i="19"/>
  <c r="AP30" i="20"/>
  <c r="AT30" i="20"/>
  <c r="AP30" i="26"/>
  <c r="AT30" i="26"/>
  <c r="AL31" i="13"/>
  <c r="AM31" i="13"/>
  <c r="AQ31" i="13"/>
  <c r="AL31" i="18"/>
  <c r="AM31" i="18"/>
  <c r="AQ31" i="18"/>
  <c r="AL31" i="19"/>
  <c r="AM31" i="19"/>
  <c r="AQ31" i="19"/>
  <c r="AL31" i="20"/>
  <c r="AM31" i="20"/>
  <c r="AQ31" i="20"/>
  <c r="AL31" i="26"/>
  <c r="AM31" i="26"/>
  <c r="AQ31" i="26"/>
  <c r="AN31" i="13"/>
  <c r="AR31" i="13"/>
  <c r="AN31" i="18"/>
  <c r="AR31" i="18"/>
  <c r="AN31" i="19"/>
  <c r="AR31" i="19"/>
  <c r="AN31" i="20"/>
  <c r="AR31" i="20"/>
  <c r="AN31" i="26"/>
  <c r="AR31" i="26"/>
  <c r="AO31" i="13"/>
  <c r="AS31" i="13"/>
  <c r="AO31" i="18"/>
  <c r="AS31" i="18"/>
  <c r="AO31" i="19"/>
  <c r="AS31" i="19"/>
  <c r="AO31" i="20"/>
  <c r="AS31" i="20"/>
  <c r="AO31" i="26"/>
  <c r="AS31" i="26"/>
  <c r="AP31" i="13"/>
  <c r="AT31" i="13"/>
  <c r="AP31" i="18"/>
  <c r="AT31" i="18"/>
  <c r="AP31" i="19"/>
  <c r="AT31" i="19"/>
  <c r="AP31" i="20"/>
  <c r="AT31" i="20"/>
  <c r="AP31" i="26"/>
  <c r="AT31" i="26"/>
  <c r="AL32" i="13"/>
  <c r="AM32" i="13"/>
  <c r="AQ32" i="13"/>
  <c r="AL32" i="18"/>
  <c r="AM32" i="18"/>
  <c r="AQ32" i="18"/>
  <c r="AL32" i="19"/>
  <c r="AM32" i="19"/>
  <c r="AQ32" i="19"/>
  <c r="AL32" i="20"/>
  <c r="AM32" i="20"/>
  <c r="AQ32" i="20"/>
  <c r="AL32" i="26"/>
  <c r="AM32" i="26"/>
  <c r="AQ32" i="26"/>
  <c r="AN32" i="13"/>
  <c r="AR32" i="13"/>
  <c r="AN32" i="18"/>
  <c r="AR32" i="18"/>
  <c r="AN32" i="19"/>
  <c r="AR32" i="19"/>
  <c r="AN32" i="20"/>
  <c r="AR32" i="20"/>
  <c r="AN32" i="26"/>
  <c r="AR32" i="26"/>
  <c r="AO32" i="13"/>
  <c r="AS32" i="13"/>
  <c r="AO32" i="18"/>
  <c r="AS32" i="18"/>
  <c r="AO32" i="19"/>
  <c r="AS32" i="19"/>
  <c r="AO32" i="20"/>
  <c r="AS32" i="20"/>
  <c r="AO32" i="26"/>
  <c r="AS32" i="26"/>
  <c r="AP32" i="13"/>
  <c r="AT32" i="13"/>
  <c r="AP32" i="18"/>
  <c r="AT32" i="18"/>
  <c r="AP32" i="19"/>
  <c r="AT32" i="19"/>
  <c r="AP32" i="20"/>
  <c r="AT32" i="20"/>
  <c r="AP32" i="26"/>
  <c r="AT32" i="26"/>
  <c r="AL33" i="13"/>
  <c r="AM33" i="13"/>
  <c r="AQ33" i="13"/>
  <c r="AL33" i="18"/>
  <c r="AM33" i="18"/>
  <c r="AQ33" i="18"/>
  <c r="AL33" i="19"/>
  <c r="AM33" i="19"/>
  <c r="AQ33" i="19"/>
  <c r="AL33" i="20"/>
  <c r="AM33" i="20"/>
  <c r="AQ33" i="20"/>
  <c r="AL33" i="26"/>
  <c r="AM33" i="26"/>
  <c r="AQ33" i="26"/>
  <c r="AN33" i="13"/>
  <c r="AR33" i="13"/>
  <c r="AN33" i="18"/>
  <c r="AR33" i="18"/>
  <c r="AN33" i="19"/>
  <c r="AR33" i="19"/>
  <c r="AN33" i="20"/>
  <c r="AR33" i="20"/>
  <c r="AN33" i="26"/>
  <c r="AR33" i="26"/>
  <c r="AO33" i="13"/>
  <c r="AS33" i="13"/>
  <c r="AO33" i="18"/>
  <c r="AS33" i="18"/>
  <c r="AO33" i="19"/>
  <c r="AS33" i="19"/>
  <c r="AO33" i="20"/>
  <c r="AS33" i="20"/>
  <c r="AO33" i="26"/>
  <c r="AS33" i="26"/>
  <c r="AP33" i="13"/>
  <c r="AT33" i="13"/>
  <c r="AP33" i="18"/>
  <c r="AT33" i="18"/>
  <c r="AP33" i="19"/>
  <c r="AT33" i="19"/>
  <c r="AP33" i="20"/>
  <c r="AT33" i="20"/>
  <c r="AP33" i="26"/>
  <c r="AT33" i="26"/>
  <c r="AL34" i="13"/>
  <c r="AM34" i="13"/>
  <c r="AQ34" i="13"/>
  <c r="AL34" i="18"/>
  <c r="AM34" i="18"/>
  <c r="AQ34" i="18"/>
  <c r="AL34" i="19"/>
  <c r="AM34" i="19"/>
  <c r="AQ34" i="19"/>
  <c r="AL34" i="20"/>
  <c r="AM34" i="20"/>
  <c r="AQ34" i="20"/>
  <c r="AL34" i="26"/>
  <c r="AM34" i="26"/>
  <c r="AQ34" i="26"/>
  <c r="AN34" i="13"/>
  <c r="AR34" i="13"/>
  <c r="AN34" i="18"/>
  <c r="AR34" i="18"/>
  <c r="AN34" i="19"/>
  <c r="AR34" i="19"/>
  <c r="AN34" i="20"/>
  <c r="AR34" i="20"/>
  <c r="AN34" i="26"/>
  <c r="AR34" i="26"/>
  <c r="AO34" i="13"/>
  <c r="AS34" i="13"/>
  <c r="AO34" i="18"/>
  <c r="AS34" i="18"/>
  <c r="AO34" i="19"/>
  <c r="AS34" i="19"/>
  <c r="AO34" i="20"/>
  <c r="AS34" i="20"/>
  <c r="AO34" i="26"/>
  <c r="AS34" i="26"/>
  <c r="AP34" i="13"/>
  <c r="AT34" i="13"/>
  <c r="AP34" i="18"/>
  <c r="AT34" i="18"/>
  <c r="AP34" i="19"/>
  <c r="AT34" i="19"/>
  <c r="AP34" i="20"/>
  <c r="AT34" i="20"/>
  <c r="AP34" i="26"/>
  <c r="AT34" i="26"/>
  <c r="AN35" i="13"/>
  <c r="AR35" i="13"/>
  <c r="AN35" i="18"/>
  <c r="AR35" i="18"/>
  <c r="AN35" i="19"/>
  <c r="AR35" i="19"/>
  <c r="AN35" i="20"/>
  <c r="AR35" i="20"/>
  <c r="AN35" i="26"/>
  <c r="AR35" i="26"/>
  <c r="AO35" i="13"/>
  <c r="AS35" i="13"/>
  <c r="AO35" i="18"/>
  <c r="AS35" i="18"/>
  <c r="AO35" i="19"/>
  <c r="AS35" i="19"/>
  <c r="AO35" i="20"/>
  <c r="AS35" i="20"/>
  <c r="AO35" i="26"/>
  <c r="AS35" i="26"/>
  <c r="AP35" i="13"/>
  <c r="AT35" i="13"/>
  <c r="AP35" i="18"/>
  <c r="AT35" i="18"/>
  <c r="AP35" i="19"/>
  <c r="AT35" i="19"/>
  <c r="AP35" i="20"/>
  <c r="AT35" i="20"/>
  <c r="AP35" i="26"/>
  <c r="AT35" i="26"/>
  <c r="AL36" i="13"/>
  <c r="AM36" i="13"/>
  <c r="AQ36" i="13"/>
  <c r="AL36" i="18"/>
  <c r="AM36" i="18"/>
  <c r="AQ36" i="18"/>
  <c r="AL36" i="19"/>
  <c r="AM36" i="19"/>
  <c r="AQ36" i="19"/>
  <c r="AL36" i="20"/>
  <c r="AM36" i="20"/>
  <c r="AQ36" i="20"/>
  <c r="AL36" i="26"/>
  <c r="AM36" i="26"/>
  <c r="AQ36" i="26"/>
  <c r="AN36" i="13"/>
  <c r="AR36" i="13"/>
  <c r="AN36" i="18"/>
  <c r="AR36" i="18"/>
  <c r="AN36" i="19"/>
  <c r="AR36" i="19"/>
  <c r="AN36" i="20"/>
  <c r="AR36" i="20"/>
  <c r="AN36" i="26"/>
  <c r="AR36" i="26"/>
  <c r="AO36" i="13"/>
  <c r="AS36" i="13"/>
  <c r="AO36" i="18"/>
  <c r="AS36" i="18"/>
  <c r="AO36" i="19"/>
  <c r="AS36" i="19"/>
  <c r="AO36" i="20"/>
  <c r="AS36" i="20"/>
  <c r="AO36" i="26"/>
  <c r="AS36" i="26"/>
  <c r="AP36" i="13"/>
  <c r="AT36" i="13"/>
  <c r="AP36" i="18"/>
  <c r="AT36" i="18"/>
  <c r="AP36" i="19"/>
  <c r="AT36" i="19"/>
  <c r="AP36" i="20"/>
  <c r="AT36" i="20"/>
  <c r="AP36" i="26"/>
  <c r="AT36" i="26"/>
  <c r="AL37" i="13"/>
  <c r="AM37" i="13"/>
  <c r="AQ37" i="13"/>
  <c r="AL37" i="18"/>
  <c r="AM37" i="18"/>
  <c r="AQ37" i="18"/>
  <c r="AL37" i="19"/>
  <c r="AM37" i="19"/>
  <c r="AQ37" i="19"/>
  <c r="AL37" i="20"/>
  <c r="AM37" i="20"/>
  <c r="AQ37" i="20"/>
  <c r="AL37" i="26"/>
  <c r="AM37" i="26"/>
  <c r="AQ37" i="26"/>
  <c r="AN37" i="13"/>
  <c r="AR37" i="13"/>
  <c r="AN37" i="18"/>
  <c r="AR37" i="18"/>
  <c r="AN37" i="19"/>
  <c r="AR37" i="19"/>
  <c r="AN37" i="20"/>
  <c r="AR37" i="20"/>
  <c r="AN37" i="26"/>
  <c r="AR37" i="26"/>
  <c r="AO37" i="13"/>
  <c r="AS37" i="13"/>
  <c r="AO37" i="18"/>
  <c r="AS37" i="18"/>
  <c r="AO37" i="19"/>
  <c r="AS37" i="19"/>
  <c r="AO37" i="20"/>
  <c r="AS37" i="20"/>
  <c r="AO37" i="26"/>
  <c r="AS37" i="26"/>
  <c r="AP37" i="13"/>
  <c r="AT37" i="13"/>
  <c r="AP37" i="18"/>
  <c r="AT37" i="18"/>
  <c r="AP37" i="19"/>
  <c r="AT37" i="19"/>
  <c r="AP37" i="20"/>
  <c r="AT37" i="20"/>
  <c r="AP37" i="26"/>
  <c r="AT37" i="26"/>
  <c r="AL38" i="13"/>
  <c r="AM38" i="13"/>
  <c r="AQ38" i="13"/>
  <c r="AL38" i="18"/>
  <c r="AM38" i="18"/>
  <c r="AQ38" i="18"/>
  <c r="AL38" i="19"/>
  <c r="AM38" i="19"/>
  <c r="AQ38" i="19"/>
  <c r="AL38" i="20"/>
  <c r="AM38" i="20"/>
  <c r="AQ38" i="20"/>
  <c r="AL38" i="26"/>
  <c r="AM38" i="26"/>
  <c r="AQ38" i="26"/>
  <c r="AN38" i="13"/>
  <c r="AR38" i="13"/>
  <c r="AN38" i="18"/>
  <c r="AR38" i="18"/>
  <c r="AN38" i="19"/>
  <c r="AR38" i="19"/>
  <c r="AN38" i="20"/>
  <c r="AR38" i="20"/>
  <c r="AN38" i="26"/>
  <c r="AR38" i="26"/>
  <c r="AO38" i="13"/>
  <c r="AS38" i="13"/>
  <c r="AO38" i="18"/>
  <c r="AS38" i="18"/>
  <c r="AO38" i="19"/>
  <c r="AS38" i="19"/>
  <c r="AO38" i="20"/>
  <c r="AS38" i="20"/>
  <c r="AO38" i="26"/>
  <c r="AS38" i="26"/>
  <c r="AP38" i="13"/>
  <c r="AT38" i="13"/>
  <c r="AP38" i="18"/>
  <c r="AT38" i="18"/>
  <c r="AP38" i="19"/>
  <c r="AT38" i="19"/>
  <c r="AP38" i="20"/>
  <c r="AT38" i="20"/>
  <c r="AP38" i="26"/>
  <c r="AT38" i="26"/>
  <c r="AL39" i="13"/>
  <c r="AM39" i="13"/>
  <c r="AQ39" i="13"/>
  <c r="AL39" i="18"/>
  <c r="AM39" i="18"/>
  <c r="AQ39" i="18"/>
  <c r="AL39" i="19"/>
  <c r="AM39" i="19"/>
  <c r="AQ39" i="19"/>
  <c r="AL39" i="20"/>
  <c r="AM39" i="20"/>
  <c r="AQ39" i="20"/>
  <c r="AL39" i="26"/>
  <c r="AM39" i="26"/>
  <c r="AQ39" i="26"/>
  <c r="AN39" i="13"/>
  <c r="AR39" i="13"/>
  <c r="AN39" i="18"/>
  <c r="AR39" i="18"/>
  <c r="AN39" i="19"/>
  <c r="AR39" i="19"/>
  <c r="AN39" i="20"/>
  <c r="AR39" i="20"/>
  <c r="AN39" i="26"/>
  <c r="AR39" i="26"/>
  <c r="AO39" i="13"/>
  <c r="AS39" i="13"/>
  <c r="AO39" i="18"/>
  <c r="AS39" i="18"/>
  <c r="AO39" i="19"/>
  <c r="AS39" i="19"/>
  <c r="AO39" i="20"/>
  <c r="AS39" i="20"/>
  <c r="AO39" i="26"/>
  <c r="AS39" i="26"/>
  <c r="AP39" i="13"/>
  <c r="AT39" i="13"/>
  <c r="AP39" i="18"/>
  <c r="AT39" i="18"/>
  <c r="AP39" i="19"/>
  <c r="AT39" i="19"/>
  <c r="AP39" i="20"/>
  <c r="AT39" i="20"/>
  <c r="AP39" i="26"/>
  <c r="AT39" i="26"/>
  <c r="AL40" i="13"/>
  <c r="AM40" i="13"/>
  <c r="AQ40" i="13"/>
  <c r="AL40" i="18"/>
  <c r="AM40" i="18"/>
  <c r="AQ40" i="18"/>
  <c r="AL40" i="19"/>
  <c r="AM40" i="19"/>
  <c r="AQ40" i="19"/>
  <c r="AL40" i="20"/>
  <c r="AM40" i="20"/>
  <c r="AQ40" i="20"/>
  <c r="AL40" i="26"/>
  <c r="AM40" i="26"/>
  <c r="AQ40" i="26"/>
  <c r="AN40" i="13"/>
  <c r="AR40" i="13"/>
  <c r="AN40" i="18"/>
  <c r="AR40" i="18"/>
  <c r="AN40" i="19"/>
  <c r="AR40" i="19"/>
  <c r="AN40" i="20"/>
  <c r="AR40" i="20"/>
  <c r="AN40" i="26"/>
  <c r="AR40" i="26"/>
  <c r="AO40" i="13"/>
  <c r="AS40" i="13"/>
  <c r="AO40" i="18"/>
  <c r="AS40" i="18"/>
  <c r="AO40" i="19"/>
  <c r="AS40" i="19"/>
  <c r="AO40" i="20"/>
  <c r="AS40" i="20"/>
  <c r="AO40" i="26"/>
  <c r="AS40" i="26"/>
  <c r="AP40" i="13"/>
  <c r="AT40" i="13"/>
  <c r="AP40" i="18"/>
  <c r="AT40" i="18"/>
  <c r="AP40" i="19"/>
  <c r="AT40" i="19"/>
  <c r="AP40" i="20"/>
  <c r="AT40" i="20"/>
  <c r="AP40" i="26"/>
  <c r="AT40" i="26"/>
  <c r="C82" i="13"/>
  <c r="AL41" i="13"/>
  <c r="AM41" i="13"/>
  <c r="AQ41" i="13"/>
  <c r="AL41" i="18"/>
  <c r="AM41" i="18"/>
  <c r="AQ41" i="18"/>
  <c r="AL41" i="19"/>
  <c r="AM41" i="19"/>
  <c r="AQ41" i="19"/>
  <c r="AL41" i="20"/>
  <c r="AM41" i="20"/>
  <c r="AQ41" i="20"/>
  <c r="AL41" i="26"/>
  <c r="AM41" i="26"/>
  <c r="AQ41" i="26"/>
  <c r="AN41" i="13"/>
  <c r="AR41" i="13"/>
  <c r="AN41" i="18"/>
  <c r="AR41" i="18"/>
  <c r="AN41" i="19"/>
  <c r="AR41" i="19"/>
  <c r="AN41" i="20"/>
  <c r="AR41" i="20"/>
  <c r="AN41" i="26"/>
  <c r="AR41" i="26"/>
  <c r="AO41" i="13"/>
  <c r="AS41" i="13"/>
  <c r="AO41" i="18"/>
  <c r="AS41" i="18"/>
  <c r="AO41" i="19"/>
  <c r="AS41" i="19"/>
  <c r="AO41" i="20"/>
  <c r="AS41" i="20"/>
  <c r="AO41" i="26"/>
  <c r="AS41" i="26"/>
  <c r="AP41" i="13"/>
  <c r="AT41" i="13"/>
  <c r="AP41" i="18"/>
  <c r="AT41" i="18"/>
  <c r="AP41" i="19"/>
  <c r="AT41" i="19"/>
  <c r="AP41" i="20"/>
  <c r="AT41" i="20"/>
  <c r="AP41" i="26"/>
  <c r="AT41" i="26"/>
  <c r="AL42" i="13"/>
  <c r="AM42" i="13"/>
  <c r="AQ42" i="13"/>
  <c r="AL42" i="18"/>
  <c r="AM42" i="18"/>
  <c r="AQ42" i="18"/>
  <c r="AL42" i="19"/>
  <c r="AM42" i="19"/>
  <c r="AQ42" i="19"/>
  <c r="AL42" i="20"/>
  <c r="AM42" i="20"/>
  <c r="AQ42" i="20"/>
  <c r="AL42" i="26"/>
  <c r="AM42" i="26"/>
  <c r="AQ42" i="26"/>
  <c r="AN42" i="13"/>
  <c r="AR42" i="13"/>
  <c r="AN42" i="18"/>
  <c r="AR42" i="18"/>
  <c r="AN42" i="19"/>
  <c r="AR42" i="19"/>
  <c r="AN42" i="20"/>
  <c r="AR42" i="20"/>
  <c r="AN42" i="26"/>
  <c r="AR42" i="26"/>
  <c r="AO42" i="13"/>
  <c r="AS42" i="13"/>
  <c r="AO42" i="18"/>
  <c r="AS42" i="18"/>
  <c r="AO42" i="19"/>
  <c r="AS42" i="19"/>
  <c r="AO42" i="20"/>
  <c r="AS42" i="20"/>
  <c r="AO42" i="26"/>
  <c r="AS42" i="26"/>
  <c r="AP42" i="13"/>
  <c r="AT42" i="13"/>
  <c r="AP42" i="18"/>
  <c r="AT42" i="18"/>
  <c r="AP42" i="19"/>
  <c r="AT42" i="19"/>
  <c r="AP42" i="20"/>
  <c r="AT42" i="20"/>
  <c r="AP42" i="26"/>
  <c r="AT42" i="26"/>
  <c r="AL43" i="13"/>
  <c r="AM43" i="13"/>
  <c r="AQ43" i="13"/>
  <c r="AL43" i="18"/>
  <c r="AM43" i="18"/>
  <c r="AQ43" i="18"/>
  <c r="AL43" i="19"/>
  <c r="AM43" i="19"/>
  <c r="AQ43" i="19"/>
  <c r="AL43" i="20"/>
  <c r="AM43" i="20"/>
  <c r="AQ43" i="20"/>
  <c r="AL43" i="26"/>
  <c r="AM43" i="26"/>
  <c r="AQ43" i="26"/>
  <c r="AN43" i="13"/>
  <c r="AR43" i="13"/>
  <c r="AN43" i="18"/>
  <c r="AR43" i="18"/>
  <c r="AN43" i="19"/>
  <c r="AR43" i="19"/>
  <c r="AN43" i="20"/>
  <c r="AR43" i="20"/>
  <c r="AN43" i="26"/>
  <c r="AR43" i="26"/>
  <c r="AO43" i="13"/>
  <c r="AS43" i="13"/>
  <c r="AO43" i="18"/>
  <c r="AS43" i="18"/>
  <c r="AO43" i="19"/>
  <c r="AS43" i="19"/>
  <c r="AO43" i="20"/>
  <c r="AS43" i="20"/>
  <c r="AO43" i="26"/>
  <c r="AS43" i="26"/>
  <c r="AP43" i="13"/>
  <c r="AT43" i="13"/>
  <c r="AP43" i="18"/>
  <c r="AT43" i="18"/>
  <c r="AP43" i="19"/>
  <c r="AT43" i="19"/>
  <c r="AP43" i="20"/>
  <c r="AT43" i="20"/>
  <c r="AP43" i="26"/>
  <c r="AT43" i="26"/>
  <c r="AL44" i="13"/>
  <c r="AM44" i="13"/>
  <c r="AQ44" i="13"/>
  <c r="AL44" i="18"/>
  <c r="AM44" i="18"/>
  <c r="AQ44" i="18"/>
  <c r="AL44" i="19"/>
  <c r="AM44" i="19"/>
  <c r="AQ44" i="19"/>
  <c r="AL44" i="20"/>
  <c r="AM44" i="20"/>
  <c r="AQ44" i="20"/>
  <c r="AL44" i="26"/>
  <c r="AM44" i="26"/>
  <c r="AQ44" i="26"/>
  <c r="AN44" i="13"/>
  <c r="AR44" i="13"/>
  <c r="AN44" i="18"/>
  <c r="AR44" i="18"/>
  <c r="AN44" i="19"/>
  <c r="AR44" i="19"/>
  <c r="AN44" i="20"/>
  <c r="AR44" i="20"/>
  <c r="AN44" i="26"/>
  <c r="AR44" i="26"/>
  <c r="AO44" i="13"/>
  <c r="AS44" i="13"/>
  <c r="AO44" i="18"/>
  <c r="AS44" i="18"/>
  <c r="AO44" i="19"/>
  <c r="AS44" i="19"/>
  <c r="AO44" i="20"/>
  <c r="AS44" i="20"/>
  <c r="AO44" i="26"/>
  <c r="AS44" i="26"/>
  <c r="AP44" i="13"/>
  <c r="AT44" i="13"/>
  <c r="AP44" i="18"/>
  <c r="AT44" i="18"/>
  <c r="AP44" i="19"/>
  <c r="AT44" i="19"/>
  <c r="AP44" i="20"/>
  <c r="AT44" i="20"/>
  <c r="AP44" i="26"/>
  <c r="AT44" i="26"/>
  <c r="AL45" i="13"/>
  <c r="AM45" i="13"/>
  <c r="AQ45" i="13"/>
  <c r="AL45" i="18"/>
  <c r="AM45" i="18"/>
  <c r="AQ45" i="18"/>
  <c r="AL45" i="19"/>
  <c r="AM45" i="19"/>
  <c r="AQ45" i="19"/>
  <c r="AL45" i="20"/>
  <c r="AM45" i="20"/>
  <c r="AQ45" i="20"/>
  <c r="AL45" i="26"/>
  <c r="AM45" i="26"/>
  <c r="AQ45" i="26"/>
  <c r="AN45" i="13"/>
  <c r="AR45" i="13"/>
  <c r="AN45" i="18"/>
  <c r="AR45" i="18"/>
  <c r="AN45" i="19"/>
  <c r="AR45" i="19"/>
  <c r="AN45" i="20"/>
  <c r="AR45" i="20"/>
  <c r="AN45" i="26"/>
  <c r="AR45" i="26"/>
  <c r="AO45" i="13"/>
  <c r="AS45" i="13"/>
  <c r="AO45" i="18"/>
  <c r="AS45" i="18"/>
  <c r="AO45" i="19"/>
  <c r="AS45" i="19"/>
  <c r="AO45" i="20"/>
  <c r="AS45" i="20"/>
  <c r="AO45" i="26"/>
  <c r="AS45" i="26"/>
  <c r="AP45" i="13"/>
  <c r="AT45" i="13"/>
  <c r="AP45" i="18"/>
  <c r="AT45" i="18"/>
  <c r="AP45" i="19"/>
  <c r="AT45" i="19"/>
  <c r="AP45" i="20"/>
  <c r="AT45" i="20"/>
  <c r="AP45" i="26"/>
  <c r="AT45" i="26"/>
  <c r="AL46" i="13"/>
  <c r="AM46" i="13"/>
  <c r="AQ46" i="13"/>
  <c r="AL46" i="18"/>
  <c r="AM46" i="18"/>
  <c r="AQ46" i="18"/>
  <c r="AL46" i="19"/>
  <c r="AM46" i="19"/>
  <c r="AQ46" i="19"/>
  <c r="AL46" i="20"/>
  <c r="AM46" i="20"/>
  <c r="AQ46" i="20"/>
  <c r="AL46" i="26"/>
  <c r="AM46" i="26"/>
  <c r="AQ46" i="26"/>
  <c r="AN46" i="13"/>
  <c r="AR46" i="13"/>
  <c r="AN46" i="18"/>
  <c r="AR46" i="18"/>
  <c r="AN46" i="19"/>
  <c r="AR46" i="19"/>
  <c r="AN46" i="20"/>
  <c r="AR46" i="20"/>
  <c r="AN46" i="26"/>
  <c r="AR46" i="26"/>
  <c r="AO46" i="13"/>
  <c r="AS46" i="13"/>
  <c r="AO46" i="18"/>
  <c r="AS46" i="18"/>
  <c r="AO46" i="19"/>
  <c r="AS46" i="19"/>
  <c r="AO46" i="20"/>
  <c r="AS46" i="20"/>
  <c r="AO46" i="26"/>
  <c r="AS46" i="26"/>
  <c r="AP46" i="13"/>
  <c r="AT46" i="13"/>
  <c r="AP46" i="18"/>
  <c r="AT46" i="18"/>
  <c r="AP46" i="19"/>
  <c r="AT46" i="19"/>
  <c r="AP46" i="20"/>
  <c r="AT46" i="20"/>
  <c r="AP46" i="26"/>
  <c r="AT46" i="26"/>
  <c r="C83" i="13"/>
  <c r="AL47" i="13"/>
  <c r="AM47" i="13"/>
  <c r="AQ47" i="13"/>
  <c r="AL47" i="18"/>
  <c r="AM47" i="18"/>
  <c r="AQ47" i="18"/>
  <c r="AL47" i="19"/>
  <c r="AM47" i="19"/>
  <c r="AQ47" i="19"/>
  <c r="AL47" i="20"/>
  <c r="AM47" i="20"/>
  <c r="AQ47" i="20"/>
  <c r="AL47" i="26"/>
  <c r="AM47" i="26"/>
  <c r="AQ47" i="26"/>
  <c r="AN47" i="13"/>
  <c r="AR47" i="13"/>
  <c r="AN47" i="18"/>
  <c r="AR47" i="18"/>
  <c r="AN47" i="19"/>
  <c r="AR47" i="19"/>
  <c r="AN47" i="20"/>
  <c r="AR47" i="20"/>
  <c r="AN47" i="26"/>
  <c r="AR47" i="26"/>
  <c r="AO47" i="13"/>
  <c r="AS47" i="13"/>
  <c r="AO47" i="18"/>
  <c r="AS47" i="18"/>
  <c r="AO47" i="19"/>
  <c r="AS47" i="19"/>
  <c r="AO47" i="20"/>
  <c r="AS47" i="20"/>
  <c r="AO47" i="26"/>
  <c r="AS47" i="26"/>
  <c r="AP47" i="13"/>
  <c r="AT47" i="13"/>
  <c r="AP47" i="18"/>
  <c r="AT47" i="18"/>
  <c r="AP47" i="19"/>
  <c r="AT47" i="19"/>
  <c r="AP47" i="20"/>
  <c r="AT47" i="20"/>
  <c r="AP47" i="26"/>
  <c r="AT47" i="26"/>
  <c r="AL48" i="13"/>
  <c r="AM48" i="13"/>
  <c r="AQ48" i="13"/>
  <c r="AL48" i="18"/>
  <c r="AM48" i="18"/>
  <c r="AQ48" i="18"/>
  <c r="AL48" i="19"/>
  <c r="AM48" i="19"/>
  <c r="AQ48" i="19"/>
  <c r="AL48" i="20"/>
  <c r="AM48" i="20"/>
  <c r="AQ48" i="20"/>
  <c r="AL48" i="26"/>
  <c r="AM48" i="26"/>
  <c r="AQ48" i="26"/>
  <c r="AN48" i="13"/>
  <c r="AR48" i="13"/>
  <c r="AN48" i="18"/>
  <c r="AR48" i="18"/>
  <c r="AN48" i="19"/>
  <c r="AR48" i="19"/>
  <c r="AN48" i="20"/>
  <c r="AR48" i="20"/>
  <c r="AN48" i="26"/>
  <c r="AR48" i="26"/>
  <c r="AO48" i="13"/>
  <c r="AS48" i="13"/>
  <c r="AO48" i="18"/>
  <c r="AS48" i="18"/>
  <c r="AO48" i="19"/>
  <c r="AS48" i="19"/>
  <c r="AO48" i="20"/>
  <c r="AS48" i="20"/>
  <c r="AO48" i="26"/>
  <c r="AS48" i="26"/>
  <c r="AP48" i="13"/>
  <c r="AT48" i="13"/>
  <c r="AP48" i="18"/>
  <c r="AT48" i="18"/>
  <c r="AP48" i="19"/>
  <c r="AT48" i="19"/>
  <c r="AP48" i="20"/>
  <c r="AT48" i="20"/>
  <c r="AP48" i="26"/>
  <c r="AT48" i="26"/>
  <c r="AL49" i="13"/>
  <c r="AM49" i="13"/>
  <c r="AQ49" i="13"/>
  <c r="AL49" i="18"/>
  <c r="AM49" i="18"/>
  <c r="AQ49" i="18"/>
  <c r="AL49" i="19"/>
  <c r="AM49" i="19"/>
  <c r="AQ49" i="19"/>
  <c r="AL49" i="20"/>
  <c r="AM49" i="20"/>
  <c r="AQ49" i="20"/>
  <c r="AL49" i="26"/>
  <c r="AM49" i="26"/>
  <c r="AQ49" i="26"/>
  <c r="AN49" i="13"/>
  <c r="AR49" i="13"/>
  <c r="AN49" i="18"/>
  <c r="AR49" i="18"/>
  <c r="AN49" i="19"/>
  <c r="AR49" i="19"/>
  <c r="AN49" i="20"/>
  <c r="AR49" i="20"/>
  <c r="AN49" i="26"/>
  <c r="AR49" i="26"/>
  <c r="AO49" i="13"/>
  <c r="AS49" i="13"/>
  <c r="AO49" i="18"/>
  <c r="AS49" i="18"/>
  <c r="AO49" i="19"/>
  <c r="AS49" i="19"/>
  <c r="AO49" i="20"/>
  <c r="AS49" i="20"/>
  <c r="AO49" i="26"/>
  <c r="AS49" i="26"/>
  <c r="AP49" i="13"/>
  <c r="AT49" i="13"/>
  <c r="AP49" i="18"/>
  <c r="AT49" i="18"/>
  <c r="AP49" i="19"/>
  <c r="AT49" i="19"/>
  <c r="AP49" i="20"/>
  <c r="AT49" i="20"/>
  <c r="AP49" i="26"/>
  <c r="AT49" i="26"/>
  <c r="AL50" i="13"/>
  <c r="AM50" i="13"/>
  <c r="AQ50" i="13"/>
  <c r="AL50" i="18"/>
  <c r="AM50" i="18"/>
  <c r="AQ50" i="18"/>
  <c r="AL50" i="19"/>
  <c r="AM50" i="19"/>
  <c r="AQ50" i="19"/>
  <c r="AL50" i="20"/>
  <c r="AM50" i="20"/>
  <c r="AQ50" i="20"/>
  <c r="AL50" i="26"/>
  <c r="AM50" i="26"/>
  <c r="AQ50" i="26"/>
  <c r="AN50" i="13"/>
  <c r="AR50" i="13"/>
  <c r="AN50" i="18"/>
  <c r="AR50" i="18"/>
  <c r="AN50" i="19"/>
  <c r="AR50" i="19"/>
  <c r="AN50" i="20"/>
  <c r="AR50" i="20"/>
  <c r="AN50" i="26"/>
  <c r="AR50" i="26"/>
  <c r="AO50" i="13"/>
  <c r="AS50" i="13"/>
  <c r="AO50" i="18"/>
  <c r="AS50" i="18"/>
  <c r="AO50" i="19"/>
  <c r="AS50" i="19"/>
  <c r="AO50" i="20"/>
  <c r="AS50" i="20"/>
  <c r="AO50" i="26"/>
  <c r="AS50" i="26"/>
  <c r="AP50" i="13"/>
  <c r="AT50" i="13"/>
  <c r="AP50" i="18"/>
  <c r="AT50" i="18"/>
  <c r="AP50" i="19"/>
  <c r="AT50" i="19"/>
  <c r="AP50" i="20"/>
  <c r="AT50" i="20"/>
  <c r="AP50" i="26"/>
  <c r="AT50" i="26"/>
  <c r="AL51" i="13"/>
  <c r="AM51" i="13"/>
  <c r="AQ51" i="13"/>
  <c r="AL51" i="18"/>
  <c r="AM51" i="18"/>
  <c r="AQ51" i="18"/>
  <c r="AQ51" i="19"/>
  <c r="AQ51" i="20"/>
  <c r="AL51" i="26"/>
  <c r="AM51" i="26"/>
  <c r="AQ51" i="26"/>
  <c r="AN51" i="13"/>
  <c r="AR51" i="13"/>
  <c r="AN51" i="18"/>
  <c r="AR51" i="18"/>
  <c r="AR51" i="19"/>
  <c r="AR51" i="20"/>
  <c r="AN51" i="26"/>
  <c r="AR51" i="26"/>
  <c r="AO51" i="13"/>
  <c r="AS51" i="13"/>
  <c r="AO51" i="18"/>
  <c r="AS51" i="18"/>
  <c r="AS51" i="19"/>
  <c r="AS51" i="20"/>
  <c r="AO51" i="26"/>
  <c r="AS51" i="26"/>
  <c r="AP51" i="13"/>
  <c r="AT51" i="13"/>
  <c r="AP51" i="18"/>
  <c r="AT51" i="18"/>
  <c r="AT51" i="19"/>
  <c r="AT51" i="20"/>
  <c r="AP51" i="26"/>
  <c r="AT51" i="26"/>
  <c r="AL52" i="13"/>
  <c r="AM52" i="13"/>
  <c r="AQ52" i="13"/>
  <c r="AL52" i="18"/>
  <c r="AM52" i="18"/>
  <c r="AQ52" i="18"/>
  <c r="AQ52" i="19"/>
  <c r="AQ52" i="20"/>
  <c r="AL52" i="26"/>
  <c r="AM52" i="26"/>
  <c r="AQ52" i="26"/>
  <c r="AN52" i="13"/>
  <c r="AR52" i="13"/>
  <c r="AN52" i="18"/>
  <c r="AR52" i="18"/>
  <c r="AR52" i="19"/>
  <c r="AR52" i="20"/>
  <c r="AN52" i="26"/>
  <c r="AR52" i="26"/>
  <c r="AO52" i="13"/>
  <c r="AS52" i="13"/>
  <c r="AO52" i="18"/>
  <c r="AS52" i="18"/>
  <c r="AS52" i="19"/>
  <c r="AS52" i="20"/>
  <c r="AO52" i="26"/>
  <c r="AS52" i="26"/>
  <c r="AP52" i="13"/>
  <c r="AT52" i="13"/>
  <c r="AP52" i="18"/>
  <c r="AT52" i="18"/>
  <c r="AT52" i="19"/>
  <c r="AT52" i="20"/>
  <c r="AP52" i="26"/>
  <c r="AT52" i="26"/>
  <c r="C84" i="13"/>
  <c r="AL53" i="13"/>
  <c r="AM53" i="13"/>
  <c r="AQ53" i="13"/>
  <c r="AL53" i="18"/>
  <c r="AM53" i="18"/>
  <c r="AQ53" i="18"/>
  <c r="AQ53" i="19"/>
  <c r="AQ53" i="20"/>
  <c r="AL53" i="26"/>
  <c r="AM53" i="26"/>
  <c r="AQ53" i="26"/>
  <c r="AN53" i="13"/>
  <c r="AR53" i="13"/>
  <c r="AN53" i="18"/>
  <c r="AR53" i="18"/>
  <c r="AR53" i="19"/>
  <c r="AR53" i="20"/>
  <c r="AN53" i="26"/>
  <c r="AR53" i="26"/>
  <c r="AO53" i="13"/>
  <c r="AS53" i="13"/>
  <c r="AO53" i="18"/>
  <c r="AS53" i="18"/>
  <c r="AS53" i="19"/>
  <c r="AS53" i="20"/>
  <c r="AO53" i="26"/>
  <c r="AS53" i="26"/>
  <c r="AP53" i="13"/>
  <c r="AT53" i="13"/>
  <c r="AP53" i="18"/>
  <c r="AT53" i="18"/>
  <c r="AT53" i="19"/>
  <c r="AT53" i="20"/>
  <c r="AP53" i="26"/>
  <c r="AT53" i="26"/>
  <c r="AL54" i="13"/>
  <c r="AM54" i="13"/>
  <c r="AQ54" i="13"/>
  <c r="AL54" i="18"/>
  <c r="AM54" i="18"/>
  <c r="AQ54" i="18"/>
  <c r="AQ54" i="19"/>
  <c r="AQ54" i="20"/>
  <c r="AL54" i="26"/>
  <c r="AM54" i="26"/>
  <c r="AQ54" i="26"/>
  <c r="AN54" i="13"/>
  <c r="AR54" i="13"/>
  <c r="AN54" i="18"/>
  <c r="AR54" i="18"/>
  <c r="AR54" i="19"/>
  <c r="AR54" i="20"/>
  <c r="AN54" i="26"/>
  <c r="AR54" i="26"/>
  <c r="AO54" i="13"/>
  <c r="AS54" i="13"/>
  <c r="AO54" i="18"/>
  <c r="AS54" i="18"/>
  <c r="AS54" i="19"/>
  <c r="AS54" i="20"/>
  <c r="AO54" i="26"/>
  <c r="AS54" i="26"/>
  <c r="AP54" i="13"/>
  <c r="AT54" i="13"/>
  <c r="AP54" i="18"/>
  <c r="AT54" i="18"/>
  <c r="AT54" i="19"/>
  <c r="AT54" i="20"/>
  <c r="AP54" i="26"/>
  <c r="AT54" i="26"/>
  <c r="AL55" i="13"/>
  <c r="AM55" i="13"/>
  <c r="AQ55" i="13"/>
  <c r="AL55" i="18"/>
  <c r="AM55" i="18"/>
  <c r="AQ55" i="18"/>
  <c r="AQ55" i="19"/>
  <c r="AQ55" i="20"/>
  <c r="AL55" i="26"/>
  <c r="AM55" i="26"/>
  <c r="AQ55" i="26"/>
  <c r="AN55" i="13"/>
  <c r="AR55" i="13"/>
  <c r="AN55" i="18"/>
  <c r="AR55" i="18"/>
  <c r="AR55" i="19"/>
  <c r="AR55" i="20"/>
  <c r="AN55" i="26"/>
  <c r="AR55" i="26"/>
  <c r="AO55" i="13"/>
  <c r="AS55" i="13"/>
  <c r="AO55" i="18"/>
  <c r="AS55" i="18"/>
  <c r="AS55" i="19"/>
  <c r="AS55" i="20"/>
  <c r="AO55" i="26"/>
  <c r="AS55" i="26"/>
  <c r="AP55" i="13"/>
  <c r="AT55" i="13"/>
  <c r="AP55" i="18"/>
  <c r="AT55" i="18"/>
  <c r="AT55" i="19"/>
  <c r="AT55" i="20"/>
  <c r="AP55" i="26"/>
  <c r="AT55" i="26"/>
  <c r="AL56" i="13"/>
  <c r="AM56" i="13"/>
  <c r="AQ56" i="13"/>
  <c r="AL56" i="18"/>
  <c r="AM56" i="18"/>
  <c r="AQ56" i="18"/>
  <c r="AQ56" i="19"/>
  <c r="AQ56" i="20"/>
  <c r="AL56" i="26"/>
  <c r="AM56" i="26"/>
  <c r="AQ56" i="26"/>
  <c r="AN56" i="13"/>
  <c r="AR56" i="13"/>
  <c r="AN56" i="18"/>
  <c r="AR56" i="18"/>
  <c r="AR56" i="19"/>
  <c r="AR56" i="20"/>
  <c r="AN56" i="26"/>
  <c r="AR56" i="26"/>
  <c r="AO56" i="13"/>
  <c r="AS56" i="13"/>
  <c r="AO56" i="18"/>
  <c r="AS56" i="18"/>
  <c r="AS56" i="19"/>
  <c r="AS56" i="20"/>
  <c r="AO56" i="26"/>
  <c r="AS56" i="26"/>
  <c r="AP56" i="13"/>
  <c r="AT56" i="13"/>
  <c r="AP56" i="18"/>
  <c r="AT56" i="18"/>
  <c r="AT56" i="19"/>
  <c r="AT56" i="20"/>
  <c r="AP56" i="26"/>
  <c r="AT56" i="26"/>
  <c r="AL57" i="13"/>
  <c r="AM57" i="13"/>
  <c r="AQ57" i="13"/>
  <c r="AL57" i="18"/>
  <c r="AM57" i="18"/>
  <c r="AQ57" i="18"/>
  <c r="AQ57" i="19"/>
  <c r="AQ57" i="20"/>
  <c r="AL57" i="26"/>
  <c r="AM57" i="26"/>
  <c r="AQ57" i="26"/>
  <c r="AN57" i="13"/>
  <c r="AR57" i="13"/>
  <c r="AN57" i="18"/>
  <c r="AR57" i="18"/>
  <c r="AR57" i="19"/>
  <c r="AR57" i="20"/>
  <c r="AN57" i="26"/>
  <c r="AR57" i="26"/>
  <c r="AO57" i="13"/>
  <c r="AS57" i="13"/>
  <c r="AO57" i="18"/>
  <c r="AS57" i="18"/>
  <c r="AS57" i="19"/>
  <c r="AS57" i="20"/>
  <c r="AO57" i="26"/>
  <c r="AS57" i="26"/>
  <c r="AP57" i="13"/>
  <c r="AT57" i="13"/>
  <c r="AP57" i="18"/>
  <c r="AT57" i="18"/>
  <c r="AT57" i="19"/>
  <c r="AT57" i="20"/>
  <c r="AP57" i="26"/>
  <c r="AT57" i="26"/>
  <c r="AL58" i="13"/>
  <c r="AM58" i="13"/>
  <c r="AQ58" i="13"/>
  <c r="AL58" i="18"/>
  <c r="AM58" i="18"/>
  <c r="AQ58" i="18"/>
  <c r="AQ58" i="19"/>
  <c r="AQ58" i="20"/>
  <c r="AL58" i="26"/>
  <c r="AM58" i="26"/>
  <c r="AQ58" i="26"/>
  <c r="AN58" i="13"/>
  <c r="AR58" i="13"/>
  <c r="AN58" i="18"/>
  <c r="AR58" i="18"/>
  <c r="AR58" i="19"/>
  <c r="AR58" i="20"/>
  <c r="AN58" i="26"/>
  <c r="AR58" i="26"/>
  <c r="AO58" i="13"/>
  <c r="AS58" i="13"/>
  <c r="AO58" i="18"/>
  <c r="AS58" i="18"/>
  <c r="AS58" i="19"/>
  <c r="AS58" i="20"/>
  <c r="AO58" i="26"/>
  <c r="AS58" i="26"/>
  <c r="AP58" i="13"/>
  <c r="AT58" i="13"/>
  <c r="AP58" i="18"/>
  <c r="AT58" i="18"/>
  <c r="AT58" i="19"/>
  <c r="AT58" i="20"/>
  <c r="AP58" i="26"/>
  <c r="AT58" i="26"/>
  <c r="C85" i="13"/>
  <c r="AL59" i="13"/>
  <c r="AM59" i="13"/>
  <c r="AQ59" i="13"/>
  <c r="AL59" i="18"/>
  <c r="AM59" i="18"/>
  <c r="AQ59" i="18"/>
  <c r="AQ59" i="19"/>
  <c r="AQ59" i="20"/>
  <c r="AL59" i="26"/>
  <c r="AM59" i="26"/>
  <c r="AQ59" i="26"/>
  <c r="AN59" i="13"/>
  <c r="AR59" i="13"/>
  <c r="AN59" i="18"/>
  <c r="AR59" i="18"/>
  <c r="AR59" i="19"/>
  <c r="AR59" i="20"/>
  <c r="AN59" i="26"/>
  <c r="AR59" i="26"/>
  <c r="AO59" i="13"/>
  <c r="AS59" i="13"/>
  <c r="AO59" i="18"/>
  <c r="AS59" i="18"/>
  <c r="AS59" i="19"/>
  <c r="AS59" i="20"/>
  <c r="AO59" i="26"/>
  <c r="AS59" i="26"/>
  <c r="AP59" i="13"/>
  <c r="AT59" i="13"/>
  <c r="AP59" i="18"/>
  <c r="AT59" i="18"/>
  <c r="AT59" i="19"/>
  <c r="AT59" i="20"/>
  <c r="AP59" i="26"/>
  <c r="AT59" i="26"/>
  <c r="AL60" i="13"/>
  <c r="AM60" i="13"/>
  <c r="AQ60" i="13"/>
  <c r="AL60" i="18"/>
  <c r="AM60" i="18"/>
  <c r="AQ60" i="18"/>
  <c r="AQ60" i="19"/>
  <c r="AQ60" i="20"/>
  <c r="AL60" i="26"/>
  <c r="AM60" i="26"/>
  <c r="AQ60" i="26"/>
  <c r="AN60" i="13"/>
  <c r="AR60" i="13"/>
  <c r="AN60" i="18"/>
  <c r="AR60" i="18"/>
  <c r="AR60" i="19"/>
  <c r="AR60" i="20"/>
  <c r="AN60" i="26"/>
  <c r="AR60" i="26"/>
  <c r="AO60" i="13"/>
  <c r="AS60" i="13"/>
  <c r="AO60" i="18"/>
  <c r="AS60" i="18"/>
  <c r="AS60" i="19"/>
  <c r="AS60" i="20"/>
  <c r="AO60" i="26"/>
  <c r="AS60" i="26"/>
  <c r="AP60" i="13"/>
  <c r="AT60" i="13"/>
  <c r="AP60" i="18"/>
  <c r="AT60" i="18"/>
  <c r="AT60" i="19"/>
  <c r="AT60" i="20"/>
  <c r="AP60" i="26"/>
  <c r="AT60" i="26"/>
  <c r="AL61" i="13"/>
  <c r="AM61" i="13"/>
  <c r="AQ61" i="13"/>
  <c r="AL61" i="18"/>
  <c r="AM61" i="18"/>
  <c r="AQ61" i="18"/>
  <c r="AQ61" i="19"/>
  <c r="AQ61" i="20"/>
  <c r="AL61" i="26"/>
  <c r="AM61" i="26"/>
  <c r="AQ61" i="26"/>
  <c r="AN61" i="13"/>
  <c r="AR61" i="13"/>
  <c r="AN61" i="18"/>
  <c r="AR61" i="18"/>
  <c r="AR61" i="19"/>
  <c r="AR61" i="20"/>
  <c r="AN61" i="26"/>
  <c r="AR61" i="26"/>
  <c r="AO61" i="13"/>
  <c r="AS61" i="13"/>
  <c r="AO61" i="18"/>
  <c r="AS61" i="18"/>
  <c r="AS61" i="19"/>
  <c r="AS61" i="20"/>
  <c r="AO61" i="26"/>
  <c r="AS61" i="26"/>
  <c r="AP61" i="13"/>
  <c r="AT61" i="13"/>
  <c r="AP61" i="18"/>
  <c r="AT61" i="18"/>
  <c r="AT61" i="19"/>
  <c r="AT61" i="20"/>
  <c r="AP61" i="26"/>
  <c r="AT61" i="26"/>
  <c r="AL62" i="13"/>
  <c r="AM62" i="13"/>
  <c r="AQ62" i="13"/>
  <c r="AL62" i="18"/>
  <c r="AM62" i="18"/>
  <c r="AQ62" i="18"/>
  <c r="AQ62" i="19"/>
  <c r="AQ62" i="20"/>
  <c r="AL62" i="26"/>
  <c r="AM62" i="26"/>
  <c r="AQ62" i="26"/>
  <c r="AN62" i="13"/>
  <c r="AR62" i="13"/>
  <c r="AN62" i="18"/>
  <c r="AR62" i="18"/>
  <c r="AR62" i="19"/>
  <c r="AR62" i="20"/>
  <c r="AN62" i="26"/>
  <c r="AR62" i="26"/>
  <c r="AO62" i="13"/>
  <c r="AS62" i="13"/>
  <c r="AO62" i="18"/>
  <c r="AS62" i="18"/>
  <c r="AS62" i="19"/>
  <c r="AS62" i="20"/>
  <c r="AO62" i="26"/>
  <c r="AS62" i="26"/>
  <c r="AP62" i="13"/>
  <c r="AT62" i="13"/>
  <c r="AP62" i="18"/>
  <c r="AT62" i="18"/>
  <c r="AT62" i="19"/>
  <c r="AT62" i="20"/>
  <c r="AP62" i="26"/>
  <c r="AT62" i="26"/>
  <c r="AL63" i="13"/>
  <c r="AM63" i="13"/>
  <c r="AQ63" i="13"/>
  <c r="AL63" i="18"/>
  <c r="AM63" i="18"/>
  <c r="AQ63" i="18"/>
  <c r="AQ63" i="19"/>
  <c r="AQ63" i="20"/>
  <c r="AL63" i="26"/>
  <c r="AM63" i="26"/>
  <c r="AQ63" i="26"/>
  <c r="AN63" i="13"/>
  <c r="AR63" i="13"/>
  <c r="AN63" i="18"/>
  <c r="AR63" i="18"/>
  <c r="AR63" i="19"/>
  <c r="AR63" i="20"/>
  <c r="AN63" i="26"/>
  <c r="AR63" i="26"/>
  <c r="AO63" i="13"/>
  <c r="AS63" i="13"/>
  <c r="AO63" i="18"/>
  <c r="AS63" i="18"/>
  <c r="AS63" i="19"/>
  <c r="AS63" i="20"/>
  <c r="AO63" i="26"/>
  <c r="AS63" i="26"/>
  <c r="AP63" i="13"/>
  <c r="AT63" i="13"/>
  <c r="AP63" i="18"/>
  <c r="AT63" i="18"/>
  <c r="AT63" i="19"/>
  <c r="AT63" i="20"/>
  <c r="AP63" i="26"/>
  <c r="AT63" i="26"/>
  <c r="AL64" i="13"/>
  <c r="AM64" i="13"/>
  <c r="AQ64" i="13"/>
  <c r="AL64" i="18"/>
  <c r="AM64" i="18"/>
  <c r="AQ64" i="18"/>
  <c r="AQ64" i="19"/>
  <c r="AQ64" i="20"/>
  <c r="AL64" i="26"/>
  <c r="AM64" i="26"/>
  <c r="AQ64" i="26"/>
  <c r="AN64" i="13"/>
  <c r="AR64" i="13"/>
  <c r="AN64" i="18"/>
  <c r="AR64" i="18"/>
  <c r="AR64" i="19"/>
  <c r="AR64" i="20"/>
  <c r="AN64" i="26"/>
  <c r="AR64" i="26"/>
  <c r="AO64" i="13"/>
  <c r="AS64" i="13"/>
  <c r="AO64" i="18"/>
  <c r="AS64" i="18"/>
  <c r="AS64" i="19"/>
  <c r="AS64" i="20"/>
  <c r="AO64" i="26"/>
  <c r="AS64" i="26"/>
  <c r="AP64" i="13"/>
  <c r="AT64" i="13"/>
  <c r="AP64" i="18"/>
  <c r="AT64" i="18"/>
  <c r="AT64" i="19"/>
  <c r="AT64" i="20"/>
  <c r="AP64" i="26"/>
  <c r="AT64" i="26"/>
  <c r="AL65" i="13"/>
  <c r="AM65" i="13"/>
  <c r="AQ65" i="13"/>
  <c r="AL65" i="18"/>
  <c r="AM65" i="18"/>
  <c r="AQ65" i="18"/>
  <c r="AQ65" i="19"/>
  <c r="AQ65" i="20"/>
  <c r="AL65" i="26"/>
  <c r="AM65" i="26"/>
  <c r="AQ65" i="26"/>
  <c r="AN65" i="13"/>
  <c r="AR65" i="13"/>
  <c r="AN65" i="18"/>
  <c r="AR65" i="18"/>
  <c r="AR65" i="19"/>
  <c r="AR65" i="20"/>
  <c r="AN65" i="26"/>
  <c r="AR65" i="26"/>
  <c r="AO65" i="13"/>
  <c r="AS65" i="13"/>
  <c r="AO65" i="18"/>
  <c r="AS65" i="18"/>
  <c r="AS65" i="19"/>
  <c r="AS65" i="20"/>
  <c r="AO65" i="26"/>
  <c r="AS65" i="26"/>
  <c r="AP65" i="13"/>
  <c r="AT65" i="13"/>
  <c r="AP65" i="18"/>
  <c r="AT65" i="18"/>
  <c r="AT65" i="19"/>
  <c r="AT65" i="20"/>
  <c r="AP65" i="26"/>
  <c r="AT65" i="26"/>
  <c r="AL66" i="13"/>
  <c r="AM66" i="13"/>
  <c r="AQ66" i="13"/>
  <c r="AL66" i="18"/>
  <c r="AM66" i="18"/>
  <c r="AQ66" i="18"/>
  <c r="AQ66" i="19"/>
  <c r="AQ66" i="20"/>
  <c r="AL66" i="26"/>
  <c r="AM66" i="26"/>
  <c r="AQ66" i="26"/>
  <c r="AN66" i="13"/>
  <c r="AR66" i="13"/>
  <c r="AN66" i="18"/>
  <c r="AR66" i="18"/>
  <c r="AR66" i="19"/>
  <c r="AR66" i="20"/>
  <c r="AN66" i="26"/>
  <c r="AR66" i="26"/>
  <c r="AO66" i="13"/>
  <c r="AS66" i="13"/>
  <c r="AO66" i="18"/>
  <c r="AS66" i="18"/>
  <c r="AS66" i="19"/>
  <c r="AS66" i="20"/>
  <c r="AO66" i="26"/>
  <c r="AS66" i="26"/>
  <c r="AP66" i="13"/>
  <c r="AT66" i="13"/>
  <c r="AP66" i="18"/>
  <c r="AT66" i="18"/>
  <c r="AT66" i="19"/>
  <c r="AT66" i="20"/>
  <c r="AP66" i="26"/>
  <c r="AT66" i="26"/>
  <c r="C86" i="13"/>
  <c r="AL67" i="13"/>
  <c r="AM67" i="13"/>
  <c r="AQ67" i="13"/>
  <c r="AL67" i="18"/>
  <c r="AM67" i="18"/>
  <c r="AQ67" i="18"/>
  <c r="AQ67" i="19"/>
  <c r="AQ67" i="20"/>
  <c r="AL67" i="26"/>
  <c r="AM67" i="26"/>
  <c r="AQ67" i="26"/>
  <c r="AN67" i="13"/>
  <c r="AR67" i="13"/>
  <c r="AN67" i="18"/>
  <c r="AR67" i="18"/>
  <c r="AR67" i="19"/>
  <c r="AR67" i="20"/>
  <c r="AN67" i="26"/>
  <c r="AR67" i="26"/>
  <c r="AO67" i="13"/>
  <c r="AS67" i="13"/>
  <c r="AO67" i="18"/>
  <c r="AS67" i="18"/>
  <c r="AS67" i="19"/>
  <c r="AS67" i="20"/>
  <c r="AO67" i="26"/>
  <c r="AS67" i="26"/>
  <c r="AP67" i="13"/>
  <c r="AT67" i="13"/>
  <c r="AP67" i="18"/>
  <c r="AT67" i="18"/>
  <c r="AT67" i="19"/>
  <c r="AT67" i="20"/>
  <c r="AP67" i="26"/>
  <c r="AT67" i="26"/>
  <c r="AL68" i="13"/>
  <c r="AM68" i="13"/>
  <c r="AQ68" i="13"/>
  <c r="AL68" i="18"/>
  <c r="AM68" i="18"/>
  <c r="AQ68" i="18"/>
  <c r="AQ68" i="19"/>
  <c r="AQ68" i="20"/>
  <c r="AL68" i="26"/>
  <c r="AM68" i="26"/>
  <c r="AQ68" i="26"/>
  <c r="AN68" i="13"/>
  <c r="AR68" i="13"/>
  <c r="AN68" i="18"/>
  <c r="AR68" i="18"/>
  <c r="AR68" i="19"/>
  <c r="AR68" i="20"/>
  <c r="AN68" i="26"/>
  <c r="AR68" i="26"/>
  <c r="AO68" i="13"/>
  <c r="AS68" i="13"/>
  <c r="AO68" i="18"/>
  <c r="AS68" i="18"/>
  <c r="AS68" i="19"/>
  <c r="AS68" i="20"/>
  <c r="AO68" i="26"/>
  <c r="AS68" i="26"/>
  <c r="AP68" i="13"/>
  <c r="AT68" i="13"/>
  <c r="AP68" i="18"/>
  <c r="AT68" i="18"/>
  <c r="AT68" i="19"/>
  <c r="AT68" i="20"/>
  <c r="AP68" i="26"/>
  <c r="AT68" i="26"/>
  <c r="AL69" i="13"/>
  <c r="AM69" i="13"/>
  <c r="AQ69" i="13"/>
  <c r="AL69" i="18"/>
  <c r="AM69" i="18"/>
  <c r="AQ69" i="18"/>
  <c r="AQ69" i="19"/>
  <c r="AQ69" i="20"/>
  <c r="AL69" i="26"/>
  <c r="AM69" i="26"/>
  <c r="AQ69" i="26"/>
  <c r="AN69" i="13"/>
  <c r="AR69" i="13"/>
  <c r="AN69" i="18"/>
  <c r="AR69" i="18"/>
  <c r="AR69" i="19"/>
  <c r="AR69" i="20"/>
  <c r="AN69" i="26"/>
  <c r="AR69" i="26"/>
  <c r="AO69" i="13"/>
  <c r="AS69" i="13"/>
  <c r="AO69" i="18"/>
  <c r="AS69" i="18"/>
  <c r="AS69" i="19"/>
  <c r="AS69" i="20"/>
  <c r="AO69" i="26"/>
  <c r="AS69" i="26"/>
  <c r="AP69" i="13"/>
  <c r="AT69" i="13"/>
  <c r="AP69" i="18"/>
  <c r="AT69" i="18"/>
  <c r="AT69" i="19"/>
  <c r="AT69" i="20"/>
  <c r="AP69" i="26"/>
  <c r="AT69" i="26"/>
  <c r="AL70" i="13"/>
  <c r="AM70" i="13"/>
  <c r="AQ70" i="13"/>
  <c r="AL70" i="18"/>
  <c r="AM70" i="18"/>
  <c r="AQ70" i="18"/>
  <c r="AQ70" i="19"/>
  <c r="AQ70" i="20"/>
  <c r="AL70" i="26"/>
  <c r="AM70" i="26"/>
  <c r="AQ70" i="26"/>
  <c r="AN70" i="13"/>
  <c r="AR70" i="13"/>
  <c r="AN70" i="18"/>
  <c r="AR70" i="18"/>
  <c r="AR70" i="19"/>
  <c r="AR70" i="20"/>
  <c r="AN70" i="26"/>
  <c r="AR70" i="26"/>
  <c r="AO70" i="13"/>
  <c r="AS70" i="13"/>
  <c r="AO70" i="18"/>
  <c r="AS70" i="18"/>
  <c r="AS70" i="19"/>
  <c r="AS70" i="20"/>
  <c r="AO70" i="26"/>
  <c r="AS70" i="26"/>
  <c r="AP70" i="13"/>
  <c r="AT70" i="13"/>
  <c r="AP70" i="18"/>
  <c r="AT70" i="18"/>
  <c r="AT70" i="19"/>
  <c r="AT70" i="20"/>
  <c r="AP70" i="26"/>
  <c r="AT70" i="26"/>
  <c r="AL71" i="13"/>
  <c r="AM71" i="13"/>
  <c r="AQ71" i="13"/>
  <c r="AL71" i="18"/>
  <c r="AM71" i="18"/>
  <c r="AQ71" i="18"/>
  <c r="AQ71" i="19"/>
  <c r="AQ71" i="20"/>
  <c r="AL71" i="26"/>
  <c r="AM71" i="26"/>
  <c r="AQ71" i="26"/>
  <c r="AN71" i="13"/>
  <c r="AR71" i="13"/>
  <c r="AN71" i="18"/>
  <c r="AR71" i="18"/>
  <c r="AR71" i="19"/>
  <c r="AR71" i="20"/>
  <c r="AN71" i="26"/>
  <c r="AR71" i="26"/>
  <c r="AO71" i="13"/>
  <c r="AS71" i="13"/>
  <c r="AO71" i="18"/>
  <c r="AS71" i="18"/>
  <c r="AS71" i="19"/>
  <c r="AS71" i="20"/>
  <c r="AO71" i="26"/>
  <c r="AS71" i="26"/>
  <c r="AP71" i="13"/>
  <c r="AT71" i="13"/>
  <c r="AP71" i="18"/>
  <c r="AT71" i="18"/>
  <c r="AT71" i="19"/>
  <c r="AT71" i="20"/>
  <c r="AP71" i="26"/>
  <c r="AT71" i="26"/>
  <c r="AL72" i="13"/>
  <c r="AM72" i="13"/>
  <c r="AQ72" i="13"/>
  <c r="AL72" i="18"/>
  <c r="AM72" i="18"/>
  <c r="AQ72" i="18"/>
  <c r="AQ72" i="19"/>
  <c r="AQ72" i="20"/>
  <c r="AL72" i="26"/>
  <c r="AM72" i="26"/>
  <c r="AQ72" i="26"/>
  <c r="AN72" i="13"/>
  <c r="AR72" i="13"/>
  <c r="AN72" i="18"/>
  <c r="AR72" i="18"/>
  <c r="AR72" i="19"/>
  <c r="AR72" i="20"/>
  <c r="AN72" i="26"/>
  <c r="AR72" i="26"/>
  <c r="AO72" i="13"/>
  <c r="AS72" i="13"/>
  <c r="AO72" i="18"/>
  <c r="AS72" i="18"/>
  <c r="AS72" i="19"/>
  <c r="AS72" i="20"/>
  <c r="AO72" i="26"/>
  <c r="AS72" i="26"/>
  <c r="AP72" i="13"/>
  <c r="AT72" i="13"/>
  <c r="AP72" i="18"/>
  <c r="AT72" i="18"/>
  <c r="AT72" i="19"/>
  <c r="AT72" i="20"/>
  <c r="AP72" i="26"/>
  <c r="AT72" i="26"/>
  <c r="AL73" i="13"/>
  <c r="AM73" i="13"/>
  <c r="AQ73" i="13"/>
  <c r="AL73" i="18"/>
  <c r="AM73" i="18"/>
  <c r="AQ73" i="18"/>
  <c r="AQ73" i="19"/>
  <c r="AQ73" i="20"/>
  <c r="AL73" i="26"/>
  <c r="AM73" i="26"/>
  <c r="AQ73" i="26"/>
  <c r="AN73" i="13"/>
  <c r="AR73" i="13"/>
  <c r="AN73" i="18"/>
  <c r="AR73" i="18"/>
  <c r="AR73" i="19"/>
  <c r="AR73" i="20"/>
  <c r="AN73" i="26"/>
  <c r="AR73" i="26"/>
  <c r="AO73" i="13"/>
  <c r="AS73" i="13"/>
  <c r="AO73" i="18"/>
  <c r="AS73" i="18"/>
  <c r="AS73" i="19"/>
  <c r="AS73" i="20"/>
  <c r="AO73" i="26"/>
  <c r="AS73" i="26"/>
  <c r="AP73" i="13"/>
  <c r="AT73" i="13"/>
  <c r="AP73" i="18"/>
  <c r="AT73" i="18"/>
  <c r="AT73" i="19"/>
  <c r="AT73" i="20"/>
  <c r="AP73" i="26"/>
  <c r="AT73" i="26"/>
  <c r="AL74" i="13"/>
  <c r="AM74" i="13"/>
  <c r="AQ74" i="13"/>
  <c r="AL74" i="18"/>
  <c r="AM74" i="18"/>
  <c r="AQ74" i="18"/>
  <c r="AQ74" i="19"/>
  <c r="AQ74" i="20"/>
  <c r="AL74" i="26"/>
  <c r="AM74" i="26"/>
  <c r="AQ74" i="26"/>
  <c r="AN74" i="13"/>
  <c r="AR74" i="13"/>
  <c r="AN74" i="18"/>
  <c r="AR74" i="18"/>
  <c r="AR74" i="19"/>
  <c r="AR74" i="20"/>
  <c r="AN74" i="26"/>
  <c r="AR74" i="26"/>
  <c r="AO74" i="13"/>
  <c r="AS74" i="13"/>
  <c r="AO74" i="18"/>
  <c r="AS74" i="18"/>
  <c r="AS74" i="19"/>
  <c r="AS74" i="20"/>
  <c r="AO74" i="26"/>
  <c r="AS74" i="26"/>
  <c r="AP74" i="13"/>
  <c r="AT74" i="13"/>
  <c r="AP74" i="18"/>
  <c r="AT74" i="18"/>
  <c r="AT74" i="19"/>
  <c r="AT74" i="20"/>
  <c r="AP74" i="26"/>
  <c r="AT74" i="26"/>
  <c r="C87" i="13"/>
  <c r="AL75" i="13"/>
  <c r="AM75" i="13"/>
  <c r="AQ75" i="13"/>
  <c r="AL75" i="18"/>
  <c r="AM75" i="18"/>
  <c r="AQ75" i="18"/>
  <c r="AQ75" i="19"/>
  <c r="AQ75" i="20"/>
  <c r="AL75" i="26"/>
  <c r="AM75" i="26"/>
  <c r="AQ75" i="26"/>
  <c r="AN75" i="13"/>
  <c r="AR75" i="13"/>
  <c r="AN75" i="18"/>
  <c r="AR75" i="18"/>
  <c r="AR75" i="19"/>
  <c r="AR75" i="20"/>
  <c r="AN75" i="26"/>
  <c r="AR75" i="26"/>
  <c r="AO75" i="13"/>
  <c r="AS75" i="13"/>
  <c r="AO75" i="18"/>
  <c r="AS75" i="18"/>
  <c r="AS75" i="19"/>
  <c r="AS75" i="20"/>
  <c r="AO75" i="26"/>
  <c r="AS75" i="26"/>
  <c r="AP75" i="13"/>
  <c r="AT75" i="13"/>
  <c r="AP75" i="18"/>
  <c r="AT75" i="18"/>
  <c r="AT75" i="19"/>
  <c r="AT75" i="20"/>
  <c r="AP75" i="26"/>
  <c r="AT75" i="26"/>
  <c r="AL76" i="13"/>
  <c r="AM76" i="13"/>
  <c r="AQ76" i="13"/>
  <c r="AL76" i="18"/>
  <c r="AM76" i="18"/>
  <c r="AQ76" i="18"/>
  <c r="AQ76" i="19"/>
  <c r="AQ76" i="20"/>
  <c r="AL76" i="26"/>
  <c r="AM76" i="26"/>
  <c r="AQ76" i="26"/>
  <c r="AN76" i="13"/>
  <c r="AR76" i="13"/>
  <c r="AN76" i="18"/>
  <c r="AR76" i="18"/>
  <c r="AR76" i="19"/>
  <c r="AR76" i="20"/>
  <c r="AN76" i="26"/>
  <c r="AR76" i="26"/>
  <c r="AO76" i="13"/>
  <c r="AS76" i="13"/>
  <c r="AO76" i="18"/>
  <c r="AS76" i="18"/>
  <c r="AS76" i="19"/>
  <c r="AS76" i="20"/>
  <c r="AO76" i="26"/>
  <c r="AS76" i="26"/>
  <c r="AP76" i="13"/>
  <c r="AT76" i="13"/>
  <c r="AP76" i="18"/>
  <c r="AT76" i="18"/>
  <c r="AT76" i="19"/>
  <c r="AT76" i="20"/>
  <c r="AP76" i="26"/>
  <c r="AT76" i="26"/>
  <c r="AL77" i="13"/>
  <c r="AM77" i="13"/>
  <c r="AQ77" i="13"/>
  <c r="AL77" i="18"/>
  <c r="AM77" i="18"/>
  <c r="AQ77" i="18"/>
  <c r="AQ77" i="19"/>
  <c r="AQ77" i="20"/>
  <c r="AL77" i="26"/>
  <c r="AM77" i="26"/>
  <c r="AQ77" i="26"/>
  <c r="AN77" i="13"/>
  <c r="AR77" i="13"/>
  <c r="AN77" i="18"/>
  <c r="AR77" i="18"/>
  <c r="AR77" i="19"/>
  <c r="AR77" i="20"/>
  <c r="AN77" i="26"/>
  <c r="AR77" i="26"/>
  <c r="AO77" i="13"/>
  <c r="AS77" i="13"/>
  <c r="AO77" i="18"/>
  <c r="AS77" i="18"/>
  <c r="AS77" i="19"/>
  <c r="AS77" i="20"/>
  <c r="AO77" i="26"/>
  <c r="AS77" i="26"/>
  <c r="AP77" i="13"/>
  <c r="AT77" i="13"/>
  <c r="AP77" i="18"/>
  <c r="AT77" i="18"/>
  <c r="AT77" i="19"/>
  <c r="AT77" i="20"/>
  <c r="AP77" i="26"/>
  <c r="AT77" i="26"/>
  <c r="AL78" i="13"/>
  <c r="AM78" i="13"/>
  <c r="AQ78" i="13"/>
  <c r="AL78" i="18"/>
  <c r="AM78" i="18"/>
  <c r="AQ78" i="18"/>
  <c r="AQ78" i="19"/>
  <c r="AQ78" i="20"/>
  <c r="AL78" i="26"/>
  <c r="AM78" i="26"/>
  <c r="AQ78" i="26"/>
  <c r="AN78" i="13"/>
  <c r="AR78" i="13"/>
  <c r="AN78" i="18"/>
  <c r="AR78" i="18"/>
  <c r="AR78" i="19"/>
  <c r="AR78" i="20"/>
  <c r="AN78" i="26"/>
  <c r="AR78" i="26"/>
  <c r="AO78" i="13"/>
  <c r="AS78" i="13"/>
  <c r="AO78" i="18"/>
  <c r="AS78" i="18"/>
  <c r="AS78" i="19"/>
  <c r="AS78" i="20"/>
  <c r="AO78" i="26"/>
  <c r="AS78" i="26"/>
  <c r="AP78" i="13"/>
  <c r="AT78" i="13"/>
  <c r="AP78" i="18"/>
  <c r="AT78" i="18"/>
  <c r="AT78" i="19"/>
  <c r="AT78" i="20"/>
  <c r="AP78" i="26"/>
  <c r="AT78" i="26"/>
  <c r="AL79" i="13"/>
  <c r="AM79" i="13"/>
  <c r="AQ79" i="13"/>
  <c r="AL79" i="18"/>
  <c r="AM79" i="18"/>
  <c r="AQ79" i="18"/>
  <c r="AQ79" i="19"/>
  <c r="AQ79" i="20"/>
  <c r="AL79" i="26"/>
  <c r="AM79" i="26"/>
  <c r="AQ79" i="26"/>
  <c r="AN79" i="13"/>
  <c r="AR79" i="13"/>
  <c r="AN79" i="18"/>
  <c r="AR79" i="18"/>
  <c r="AR79" i="19"/>
  <c r="AR79" i="20"/>
  <c r="AN79" i="26"/>
  <c r="AR79" i="26"/>
  <c r="AO79" i="13"/>
  <c r="AS79" i="13"/>
  <c r="AO79" i="18"/>
  <c r="AS79" i="18"/>
  <c r="AS79" i="19"/>
  <c r="AS79" i="20"/>
  <c r="AO79" i="26"/>
  <c r="AS79" i="26"/>
  <c r="AP79" i="13"/>
  <c r="AT79" i="13"/>
  <c r="AP79" i="18"/>
  <c r="AT79" i="18"/>
  <c r="AT79" i="19"/>
  <c r="AT79" i="20"/>
  <c r="AP79" i="26"/>
  <c r="AT79" i="26"/>
  <c r="AL80" i="13"/>
  <c r="AM80" i="13"/>
  <c r="AQ80" i="13"/>
  <c r="AL80" i="18"/>
  <c r="AM80" i="18"/>
  <c r="AQ80" i="18"/>
  <c r="AQ80" i="19"/>
  <c r="AQ80" i="20"/>
  <c r="AL80" i="26"/>
  <c r="AM80" i="26"/>
  <c r="AQ80" i="26"/>
  <c r="AN80" i="13"/>
  <c r="AR80" i="13"/>
  <c r="AN80" i="18"/>
  <c r="AR80" i="18"/>
  <c r="AR80" i="19"/>
  <c r="AR80" i="20"/>
  <c r="AN80" i="26"/>
  <c r="AR80" i="26"/>
  <c r="AO80" i="13"/>
  <c r="AS80" i="13"/>
  <c r="AO80" i="18"/>
  <c r="AS80" i="18"/>
  <c r="AS80" i="19"/>
  <c r="AS80" i="20"/>
  <c r="AO80" i="26"/>
  <c r="AS80" i="26"/>
  <c r="AP80" i="13"/>
  <c r="AT80" i="13"/>
  <c r="AP80" i="18"/>
  <c r="AT80" i="18"/>
  <c r="AT80" i="19"/>
  <c r="AT80" i="20"/>
  <c r="AP80" i="26"/>
  <c r="AT80" i="26"/>
  <c r="AL81" i="13"/>
  <c r="AM81" i="13"/>
  <c r="AQ81" i="13"/>
  <c r="AL81" i="18"/>
  <c r="AM81" i="18"/>
  <c r="AQ81" i="18"/>
  <c r="AQ81" i="19"/>
  <c r="AQ81" i="20"/>
  <c r="AL81" i="26"/>
  <c r="AM81" i="26"/>
  <c r="AQ81" i="26"/>
  <c r="AN81" i="13"/>
  <c r="AR81" i="13"/>
  <c r="AN81" i="18"/>
  <c r="AR81" i="18"/>
  <c r="AR81" i="19"/>
  <c r="AR81" i="20"/>
  <c r="AN81" i="26"/>
  <c r="AR81" i="26"/>
  <c r="AO81" i="13"/>
  <c r="AS81" i="13"/>
  <c r="AO81" i="18"/>
  <c r="AS81" i="18"/>
  <c r="AS81" i="19"/>
  <c r="AS81" i="20"/>
  <c r="AO81" i="26"/>
  <c r="AS81" i="26"/>
  <c r="AP81" i="13"/>
  <c r="AT81" i="13"/>
  <c r="AP81" i="18"/>
  <c r="AT81" i="18"/>
  <c r="AT81" i="19"/>
  <c r="AT81" i="20"/>
  <c r="AP81" i="26"/>
  <c r="AT81" i="26"/>
  <c r="AL82" i="13"/>
  <c r="AM82" i="13"/>
  <c r="AQ82" i="13"/>
  <c r="AL82" i="18"/>
  <c r="AM82" i="18"/>
  <c r="AQ82" i="18"/>
  <c r="AQ82" i="19"/>
  <c r="AQ82" i="20"/>
  <c r="AL82" i="26"/>
  <c r="AM82" i="26"/>
  <c r="AQ82" i="26"/>
  <c r="AN82" i="13"/>
  <c r="AR82" i="13"/>
  <c r="AN82" i="18"/>
  <c r="AR82" i="18"/>
  <c r="AR82" i="19"/>
  <c r="AR82" i="20"/>
  <c r="AN82" i="26"/>
  <c r="AR82" i="26"/>
  <c r="AO82" i="13"/>
  <c r="AS82" i="13"/>
  <c r="AO82" i="18"/>
  <c r="AS82" i="18"/>
  <c r="AS82" i="19"/>
  <c r="AS82" i="20"/>
  <c r="AO82" i="26"/>
  <c r="AS82" i="26"/>
  <c r="AP82" i="13"/>
  <c r="AT82" i="13"/>
  <c r="AP82" i="18"/>
  <c r="AT82" i="18"/>
  <c r="AT82" i="19"/>
  <c r="AT82" i="20"/>
  <c r="AP82" i="26"/>
  <c r="AT82" i="26"/>
  <c r="C88" i="13"/>
  <c r="AL83" i="13"/>
  <c r="AM83" i="13"/>
  <c r="AQ83" i="13"/>
  <c r="AL83" i="18"/>
  <c r="AM83" i="18"/>
  <c r="AQ83" i="18"/>
  <c r="AQ83" i="19"/>
  <c r="AQ83" i="20"/>
  <c r="AL83" i="26"/>
  <c r="AM83" i="26"/>
  <c r="AQ83" i="26"/>
  <c r="AN83" i="13"/>
  <c r="AR83" i="13"/>
  <c r="AN83" i="18"/>
  <c r="AR83" i="18"/>
  <c r="AR83" i="19"/>
  <c r="AR83" i="20"/>
  <c r="AN83" i="26"/>
  <c r="AR83" i="26"/>
  <c r="AO83" i="13"/>
  <c r="AS83" i="13"/>
  <c r="AO83" i="18"/>
  <c r="AS83" i="18"/>
  <c r="AS83" i="19"/>
  <c r="AS83" i="20"/>
  <c r="AO83" i="26"/>
  <c r="AS83" i="26"/>
  <c r="AP83" i="13"/>
  <c r="AT83" i="13"/>
  <c r="AP83" i="18"/>
  <c r="AT83" i="18"/>
  <c r="AT83" i="19"/>
  <c r="AT83" i="20"/>
  <c r="AP83" i="26"/>
  <c r="AT83" i="26"/>
  <c r="AL84" i="13"/>
  <c r="AM84" i="13"/>
  <c r="AQ84" i="13"/>
  <c r="AL84" i="18"/>
  <c r="AM84" i="18"/>
  <c r="AQ84" i="18"/>
  <c r="AQ84" i="19"/>
  <c r="AQ84" i="20"/>
  <c r="AL84" i="26"/>
  <c r="AM84" i="26"/>
  <c r="AQ84" i="26"/>
  <c r="AN84" i="13"/>
  <c r="AR84" i="13"/>
  <c r="AN84" i="18"/>
  <c r="AR84" i="18"/>
  <c r="AR84" i="19"/>
  <c r="AR84" i="20"/>
  <c r="AN84" i="26"/>
  <c r="AR84" i="26"/>
  <c r="AO84" i="13"/>
  <c r="AS84" i="13"/>
  <c r="AO84" i="18"/>
  <c r="AS84" i="18"/>
  <c r="AS84" i="19"/>
  <c r="AS84" i="20"/>
  <c r="AO84" i="26"/>
  <c r="AS84" i="26"/>
  <c r="AP84" i="13"/>
  <c r="AT84" i="13"/>
  <c r="AP84" i="18"/>
  <c r="AT84" i="18"/>
  <c r="AT84" i="19"/>
  <c r="AT84" i="20"/>
  <c r="AP84" i="26"/>
  <c r="AT84" i="26"/>
  <c r="AL85" i="13"/>
  <c r="AM85" i="13"/>
  <c r="AQ85" i="13"/>
  <c r="AL85" i="18"/>
  <c r="AM85" i="18"/>
  <c r="AQ85" i="18"/>
  <c r="AQ85" i="19"/>
  <c r="AQ85" i="20"/>
  <c r="AL85" i="26"/>
  <c r="AM85" i="26"/>
  <c r="AQ85" i="26"/>
  <c r="AN85" i="13"/>
  <c r="AR85" i="13"/>
  <c r="AN85" i="18"/>
  <c r="AR85" i="18"/>
  <c r="AR85" i="19"/>
  <c r="AR85" i="20"/>
  <c r="AN85" i="26"/>
  <c r="AR85" i="26"/>
  <c r="AO85" i="13"/>
  <c r="AS85" i="13"/>
  <c r="AO85" i="18"/>
  <c r="AS85" i="18"/>
  <c r="AS85" i="19"/>
  <c r="AS85" i="20"/>
  <c r="AO85" i="26"/>
  <c r="AS85" i="26"/>
  <c r="AP85" i="13"/>
  <c r="AT85" i="13"/>
  <c r="AP85" i="18"/>
  <c r="AT85" i="18"/>
  <c r="AT85" i="19"/>
  <c r="AT85" i="20"/>
  <c r="AP85" i="26"/>
  <c r="AT85" i="26"/>
  <c r="AL86" i="13"/>
  <c r="AM86" i="13"/>
  <c r="AQ86" i="13"/>
  <c r="AL86" i="18"/>
  <c r="AM86" i="18"/>
  <c r="AQ86" i="18"/>
  <c r="AQ86" i="19"/>
  <c r="AQ86" i="20"/>
  <c r="AL86" i="26"/>
  <c r="AM86" i="26"/>
  <c r="AQ86" i="26"/>
  <c r="AN86" i="13"/>
  <c r="AR86" i="13"/>
  <c r="AN86" i="18"/>
  <c r="AR86" i="18"/>
  <c r="AR86" i="19"/>
  <c r="AR86" i="20"/>
  <c r="AN86" i="26"/>
  <c r="AR86" i="26"/>
  <c r="AO86" i="13"/>
  <c r="AS86" i="13"/>
  <c r="AO86" i="18"/>
  <c r="AS86" i="18"/>
  <c r="AS86" i="19"/>
  <c r="AS86" i="20"/>
  <c r="AO86" i="26"/>
  <c r="AS86" i="26"/>
  <c r="AP86" i="13"/>
  <c r="AT86" i="13"/>
  <c r="AP86" i="18"/>
  <c r="AT86" i="18"/>
  <c r="AT86" i="19"/>
  <c r="AT86" i="20"/>
  <c r="AP86" i="26"/>
  <c r="AT86" i="26"/>
  <c r="AL87" i="13"/>
  <c r="AM87" i="13"/>
  <c r="AQ87" i="13"/>
  <c r="AL87" i="18"/>
  <c r="AM87" i="18"/>
  <c r="AQ87" i="18"/>
  <c r="AQ87" i="19"/>
  <c r="AQ87" i="20"/>
  <c r="AL87" i="26"/>
  <c r="AM87" i="26"/>
  <c r="AQ87" i="26"/>
  <c r="AN87" i="13"/>
  <c r="AR87" i="13"/>
  <c r="AN87" i="18"/>
  <c r="AR87" i="18"/>
  <c r="AR87" i="19"/>
  <c r="AR87" i="20"/>
  <c r="AN87" i="26"/>
  <c r="AR87" i="26"/>
  <c r="AO87" i="13"/>
  <c r="AS87" i="13"/>
  <c r="AO87" i="18"/>
  <c r="AS87" i="18"/>
  <c r="AS87" i="19"/>
  <c r="AS87" i="20"/>
  <c r="AO87" i="26"/>
  <c r="AS87" i="26"/>
  <c r="AP87" i="13"/>
  <c r="AT87" i="13"/>
  <c r="AP87" i="18"/>
  <c r="AT87" i="18"/>
  <c r="AT87" i="19"/>
  <c r="AT87" i="20"/>
  <c r="AP87" i="26"/>
  <c r="AT87" i="26"/>
  <c r="AL88" i="13"/>
  <c r="AM88" i="13"/>
  <c r="AQ88" i="13"/>
  <c r="AL88" i="18"/>
  <c r="AM88" i="18"/>
  <c r="AQ88" i="18"/>
  <c r="AQ88" i="19"/>
  <c r="AQ88" i="20"/>
  <c r="AL88" i="26"/>
  <c r="AM88" i="26"/>
  <c r="AQ88" i="26"/>
  <c r="AN88" i="13"/>
  <c r="AR88" i="13"/>
  <c r="AN88" i="18"/>
  <c r="AR88" i="18"/>
  <c r="AR88" i="19"/>
  <c r="AR88" i="20"/>
  <c r="AN88" i="26"/>
  <c r="AR88" i="26"/>
  <c r="AO88" i="13"/>
  <c r="AS88" i="13"/>
  <c r="AO88" i="18"/>
  <c r="AS88" i="18"/>
  <c r="AS88" i="19"/>
  <c r="AS88" i="20"/>
  <c r="AO88" i="26"/>
  <c r="AS88" i="26"/>
  <c r="AP88" i="13"/>
  <c r="AT88" i="13"/>
  <c r="AP88" i="18"/>
  <c r="AT88" i="18"/>
  <c r="AT88" i="19"/>
  <c r="AT88" i="20"/>
  <c r="AP88" i="26"/>
  <c r="AT88" i="26"/>
  <c r="AL89" i="13"/>
  <c r="AM89" i="13"/>
  <c r="AQ89" i="13"/>
  <c r="AL89" i="18"/>
  <c r="AM89" i="18"/>
  <c r="AQ89" i="18"/>
  <c r="AQ89" i="19"/>
  <c r="AQ89" i="20"/>
  <c r="AL89" i="26"/>
  <c r="AM89" i="26"/>
  <c r="AQ89" i="26"/>
  <c r="AN89" i="13"/>
  <c r="AR89" i="13"/>
  <c r="AN89" i="18"/>
  <c r="AR89" i="18"/>
  <c r="AR89" i="19"/>
  <c r="AR89" i="20"/>
  <c r="AN89" i="26"/>
  <c r="AR89" i="26"/>
  <c r="AO89" i="13"/>
  <c r="AS89" i="13"/>
  <c r="AO89" i="18"/>
  <c r="AS89" i="18"/>
  <c r="AS89" i="19"/>
  <c r="AS89" i="20"/>
  <c r="AO89" i="26"/>
  <c r="AS89" i="26"/>
  <c r="AP89" i="13"/>
  <c r="AT89" i="13"/>
  <c r="AP89" i="18"/>
  <c r="AT89" i="18"/>
  <c r="AT89" i="19"/>
  <c r="AT89" i="20"/>
  <c r="AP89" i="26"/>
  <c r="AT89" i="26"/>
  <c r="AL90" i="13"/>
  <c r="AM90" i="13"/>
  <c r="AQ90" i="13"/>
  <c r="AL90" i="18"/>
  <c r="AM90" i="18"/>
  <c r="AQ90" i="18"/>
  <c r="AQ90" i="19"/>
  <c r="AQ90" i="20"/>
  <c r="AL90" i="26"/>
  <c r="AM90" i="26"/>
  <c r="AQ90" i="26"/>
  <c r="AN90" i="13"/>
  <c r="AR90" i="13"/>
  <c r="AN90" i="18"/>
  <c r="AR90" i="18"/>
  <c r="AR90" i="19"/>
  <c r="AR90" i="20"/>
  <c r="AN90" i="26"/>
  <c r="AR90" i="26"/>
  <c r="AO90" i="13"/>
  <c r="AS90" i="13"/>
  <c r="AO90" i="18"/>
  <c r="AS90" i="18"/>
  <c r="AS90" i="19"/>
  <c r="AS90" i="20"/>
  <c r="AO90" i="26"/>
  <c r="AS90" i="26"/>
  <c r="AP90" i="13"/>
  <c r="AT90" i="13"/>
  <c r="AP90" i="18"/>
  <c r="AT90" i="18"/>
  <c r="AT90" i="19"/>
  <c r="AT90" i="20"/>
  <c r="AP90" i="26"/>
  <c r="AT90" i="26"/>
  <c r="AL91" i="13"/>
  <c r="AM91" i="13"/>
  <c r="AQ91" i="13"/>
  <c r="AL91" i="18"/>
  <c r="AM91" i="18"/>
  <c r="AQ91" i="18"/>
  <c r="AQ91" i="19"/>
  <c r="AQ91" i="20"/>
  <c r="AL91" i="26"/>
  <c r="AM91" i="26"/>
  <c r="AQ91" i="26"/>
  <c r="AN91" i="13"/>
  <c r="AR91" i="13"/>
  <c r="AN91" i="18"/>
  <c r="AR91" i="18"/>
  <c r="AR91" i="19"/>
  <c r="AR91" i="20"/>
  <c r="AN91" i="26"/>
  <c r="AR91" i="26"/>
  <c r="AO91" i="13"/>
  <c r="AS91" i="13"/>
  <c r="AO91" i="18"/>
  <c r="AS91" i="18"/>
  <c r="AS91" i="19"/>
  <c r="AS91" i="20"/>
  <c r="AO91" i="26"/>
  <c r="AS91" i="26"/>
  <c r="AP91" i="13"/>
  <c r="AT91" i="13"/>
  <c r="AP91" i="18"/>
  <c r="AT91" i="18"/>
  <c r="AT91" i="19"/>
  <c r="AT91" i="20"/>
  <c r="AP91" i="26"/>
  <c r="AT91" i="26"/>
  <c r="C89" i="13"/>
  <c r="AL92" i="13"/>
  <c r="AM92" i="13"/>
  <c r="AQ92" i="13"/>
  <c r="AL92" i="18"/>
  <c r="AM92" i="18"/>
  <c r="AQ92" i="18"/>
  <c r="AQ92" i="19"/>
  <c r="AQ92" i="20"/>
  <c r="AL92" i="26"/>
  <c r="AM92" i="26"/>
  <c r="AQ92" i="26"/>
  <c r="AN92" i="13"/>
  <c r="AR92" i="13"/>
  <c r="AN92" i="18"/>
  <c r="AR92" i="18"/>
  <c r="AR92" i="19"/>
  <c r="AR92" i="20"/>
  <c r="AN92" i="26"/>
  <c r="AR92" i="26"/>
  <c r="AO92" i="13"/>
  <c r="AS92" i="13"/>
  <c r="AO92" i="18"/>
  <c r="AS92" i="18"/>
  <c r="AS92" i="19"/>
  <c r="AS92" i="20"/>
  <c r="AO92" i="26"/>
  <c r="AS92" i="26"/>
  <c r="AP92" i="13"/>
  <c r="AT92" i="13"/>
  <c r="AP92" i="18"/>
  <c r="AT92" i="18"/>
  <c r="AT92" i="19"/>
  <c r="AT92" i="20"/>
  <c r="AP92" i="26"/>
  <c r="AT92" i="26"/>
  <c r="AL93" i="13"/>
  <c r="AM93" i="13"/>
  <c r="AQ93" i="13"/>
  <c r="AL93" i="18"/>
  <c r="AM93" i="18"/>
  <c r="AQ93" i="18"/>
  <c r="AQ93" i="19"/>
  <c r="AQ93" i="20"/>
  <c r="AL93" i="26"/>
  <c r="AM93" i="26"/>
  <c r="AQ93" i="26"/>
  <c r="AN93" i="13"/>
  <c r="AR93" i="13"/>
  <c r="AN93" i="18"/>
  <c r="AR93" i="18"/>
  <c r="AR93" i="19"/>
  <c r="AR93" i="20"/>
  <c r="AN93" i="26"/>
  <c r="AR93" i="26"/>
  <c r="AO93" i="13"/>
  <c r="AS93" i="13"/>
  <c r="AO93" i="18"/>
  <c r="AS93" i="18"/>
  <c r="AS93" i="19"/>
  <c r="AS93" i="20"/>
  <c r="AO93" i="26"/>
  <c r="AS93" i="26"/>
  <c r="AP93" i="13"/>
  <c r="AT93" i="13"/>
  <c r="AP93" i="18"/>
  <c r="AT93" i="18"/>
  <c r="AT93" i="19"/>
  <c r="AT93" i="20"/>
  <c r="AP93" i="26"/>
  <c r="AT93" i="26"/>
  <c r="AL94" i="13"/>
  <c r="AM94" i="13"/>
  <c r="AQ94" i="13"/>
  <c r="AL94" i="18"/>
  <c r="AM94" i="18"/>
  <c r="AQ94" i="18"/>
  <c r="AQ94" i="19"/>
  <c r="AQ94" i="20"/>
  <c r="AL94" i="26"/>
  <c r="AM94" i="26"/>
  <c r="AQ94" i="26"/>
  <c r="AN94" i="13"/>
  <c r="AR94" i="13"/>
  <c r="AN94" i="18"/>
  <c r="AR94" i="18"/>
  <c r="AR94" i="19"/>
  <c r="AR94" i="20"/>
  <c r="AN94" i="26"/>
  <c r="AR94" i="26"/>
  <c r="AO94" i="13"/>
  <c r="AS94" i="13"/>
  <c r="AO94" i="18"/>
  <c r="AS94" i="18"/>
  <c r="AS94" i="19"/>
  <c r="AS94" i="20"/>
  <c r="AO94" i="26"/>
  <c r="AS94" i="26"/>
  <c r="AP94" i="13"/>
  <c r="AT94" i="13"/>
  <c r="AP94" i="18"/>
  <c r="AT94" i="18"/>
  <c r="AT94" i="19"/>
  <c r="AT94" i="20"/>
  <c r="AP94" i="26"/>
  <c r="AT94" i="26"/>
  <c r="AL95" i="13"/>
  <c r="AM95" i="13"/>
  <c r="AQ95" i="13"/>
  <c r="AL95" i="18"/>
  <c r="AM95" i="18"/>
  <c r="AQ95" i="18"/>
  <c r="AQ95" i="19"/>
  <c r="AQ95" i="20"/>
  <c r="AL95" i="26"/>
  <c r="AM95" i="26"/>
  <c r="AQ95" i="26"/>
  <c r="AN95" i="13"/>
  <c r="AR95" i="13"/>
  <c r="AN95" i="18"/>
  <c r="AR95" i="18"/>
  <c r="AR95" i="19"/>
  <c r="AR95" i="20"/>
  <c r="AN95" i="26"/>
  <c r="AR95" i="26"/>
  <c r="AO95" i="13"/>
  <c r="AS95" i="13"/>
  <c r="AO95" i="18"/>
  <c r="AS95" i="18"/>
  <c r="AS95" i="19"/>
  <c r="AS95" i="20"/>
  <c r="AO95" i="26"/>
  <c r="AS95" i="26"/>
  <c r="AP95" i="13"/>
  <c r="AT95" i="13"/>
  <c r="AP95" i="18"/>
  <c r="AT95" i="18"/>
  <c r="AT95" i="19"/>
  <c r="AT95" i="20"/>
  <c r="AP95" i="26"/>
  <c r="AT95" i="26"/>
  <c r="AL96" i="13"/>
  <c r="AM96" i="13"/>
  <c r="AQ96" i="13"/>
  <c r="AQ96" i="18"/>
  <c r="AQ96" i="19"/>
  <c r="AQ96" i="20"/>
  <c r="AL96" i="26"/>
  <c r="AM96" i="26"/>
  <c r="AQ96" i="26"/>
  <c r="AN96" i="13"/>
  <c r="AR96" i="13"/>
  <c r="AR96" i="18"/>
  <c r="AR96" i="19"/>
  <c r="AR96" i="20"/>
  <c r="AN96" i="26"/>
  <c r="AR96" i="26"/>
  <c r="AO96" i="13"/>
  <c r="AS96" i="13"/>
  <c r="AS96" i="18"/>
  <c r="AS96" i="19"/>
  <c r="AS96" i="20"/>
  <c r="AO96" i="26"/>
  <c r="AS96" i="26"/>
  <c r="AP96" i="13"/>
  <c r="AT96" i="13"/>
  <c r="AT96" i="18"/>
  <c r="AT96" i="19"/>
  <c r="AT96" i="20"/>
  <c r="AP96" i="26"/>
  <c r="AT96" i="26"/>
  <c r="AL97" i="13"/>
  <c r="AM97" i="13"/>
  <c r="AQ97" i="13"/>
  <c r="AQ97" i="18"/>
  <c r="AQ97" i="19"/>
  <c r="AQ97" i="20"/>
  <c r="AL97" i="26"/>
  <c r="AM97" i="26"/>
  <c r="AQ97" i="26"/>
  <c r="AN97" i="13"/>
  <c r="AR97" i="13"/>
  <c r="AR97" i="18"/>
  <c r="AR97" i="19"/>
  <c r="AR97" i="20"/>
  <c r="AN97" i="26"/>
  <c r="AR97" i="26"/>
  <c r="AO97" i="13"/>
  <c r="AS97" i="13"/>
  <c r="AS97" i="18"/>
  <c r="AS97" i="19"/>
  <c r="AS97" i="20"/>
  <c r="AO97" i="26"/>
  <c r="AS97" i="26"/>
  <c r="AP97" i="13"/>
  <c r="AT97" i="13"/>
  <c r="AT97" i="18"/>
  <c r="AT97" i="19"/>
  <c r="AT97" i="20"/>
  <c r="AP97" i="26"/>
  <c r="AT97" i="26"/>
  <c r="AL98" i="13"/>
  <c r="AM98" i="13"/>
  <c r="AQ98" i="13"/>
  <c r="AQ98" i="18"/>
  <c r="AQ98" i="19"/>
  <c r="AQ98" i="20"/>
  <c r="AL98" i="26"/>
  <c r="AM98" i="26"/>
  <c r="AQ98" i="26"/>
  <c r="AN98" i="13"/>
  <c r="AR98" i="13"/>
  <c r="AR98" i="18"/>
  <c r="AR98" i="19"/>
  <c r="AR98" i="20"/>
  <c r="AN98" i="26"/>
  <c r="AR98" i="26"/>
  <c r="AO98" i="13"/>
  <c r="AS98" i="13"/>
  <c r="AS98" i="18"/>
  <c r="AS98" i="19"/>
  <c r="AS98" i="20"/>
  <c r="AO98" i="26"/>
  <c r="AS98" i="26"/>
  <c r="AP98" i="13"/>
  <c r="AT98" i="13"/>
  <c r="AT98" i="18"/>
  <c r="AT98" i="19"/>
  <c r="AT98" i="20"/>
  <c r="AP98" i="26"/>
  <c r="AT98" i="26"/>
  <c r="AL99" i="13"/>
  <c r="AM99" i="13"/>
  <c r="AQ99" i="13"/>
  <c r="AQ99" i="18"/>
  <c r="AQ99" i="19"/>
  <c r="AQ99" i="20"/>
  <c r="AL99" i="26"/>
  <c r="AM99" i="26"/>
  <c r="AQ99" i="26"/>
  <c r="AN99" i="13"/>
  <c r="AR99" i="13"/>
  <c r="AR99" i="18"/>
  <c r="AR99" i="19"/>
  <c r="AR99" i="20"/>
  <c r="AN99" i="26"/>
  <c r="AR99" i="26"/>
  <c r="AO99" i="13"/>
  <c r="AS99" i="13"/>
  <c r="AS99" i="18"/>
  <c r="AS99" i="19"/>
  <c r="AS99" i="20"/>
  <c r="AO99" i="26"/>
  <c r="AS99" i="26"/>
  <c r="AP99" i="13"/>
  <c r="AT99" i="13"/>
  <c r="AT99" i="18"/>
  <c r="AT99" i="19"/>
  <c r="AT99" i="20"/>
  <c r="AP99" i="26"/>
  <c r="AT99" i="26"/>
  <c r="AL100" i="13"/>
  <c r="AM100" i="13"/>
  <c r="AQ100" i="13"/>
  <c r="AQ100" i="18"/>
  <c r="AQ100" i="19"/>
  <c r="AQ100" i="20"/>
  <c r="AL100" i="26"/>
  <c r="AM100" i="26"/>
  <c r="AQ100" i="26"/>
  <c r="AN100" i="13"/>
  <c r="AR100" i="13"/>
  <c r="AR100" i="18"/>
  <c r="AR100" i="19"/>
  <c r="AR100" i="20"/>
  <c r="AN100" i="26"/>
  <c r="AR100" i="26"/>
  <c r="AO100" i="13"/>
  <c r="AS100" i="13"/>
  <c r="AS100" i="18"/>
  <c r="AS100" i="19"/>
  <c r="AS100" i="20"/>
  <c r="AO100" i="26"/>
  <c r="AS100" i="26"/>
  <c r="AP100" i="13"/>
  <c r="AT100" i="13"/>
  <c r="AT100" i="18"/>
  <c r="AT100" i="19"/>
  <c r="AT100" i="20"/>
  <c r="AP100" i="26"/>
  <c r="AT100" i="26"/>
  <c r="AL101" i="13"/>
  <c r="AM101" i="13"/>
  <c r="AQ101" i="13"/>
  <c r="AQ101" i="18"/>
  <c r="AQ101" i="19"/>
  <c r="AQ101" i="20"/>
  <c r="AL101" i="26"/>
  <c r="AM101" i="26"/>
  <c r="AQ101" i="26"/>
  <c r="AN101" i="13"/>
  <c r="AR101" i="13"/>
  <c r="AR101" i="18"/>
  <c r="AR101" i="19"/>
  <c r="AR101" i="20"/>
  <c r="AN101" i="26"/>
  <c r="AR101" i="26"/>
  <c r="AO101" i="13"/>
  <c r="AS101" i="13"/>
  <c r="AS101" i="18"/>
  <c r="AS101" i="19"/>
  <c r="AS101" i="20"/>
  <c r="AO101" i="26"/>
  <c r="AS101" i="26"/>
  <c r="AP101" i="13"/>
  <c r="AT101" i="13"/>
  <c r="AT101" i="18"/>
  <c r="AT101" i="19"/>
  <c r="AT101" i="20"/>
  <c r="AP101" i="26"/>
  <c r="AT101" i="26"/>
  <c r="AL102" i="13"/>
  <c r="AM102" i="13"/>
  <c r="AQ102" i="13"/>
  <c r="AQ102" i="18"/>
  <c r="AQ102" i="19"/>
  <c r="AQ102" i="20"/>
  <c r="AL102" i="26"/>
  <c r="AM102" i="26"/>
  <c r="AQ102" i="26"/>
  <c r="AN102" i="13"/>
  <c r="AR102" i="13"/>
  <c r="AR102" i="18"/>
  <c r="AR102" i="19"/>
  <c r="AR102" i="20"/>
  <c r="AN102" i="26"/>
  <c r="AR102" i="26"/>
  <c r="AO102" i="13"/>
  <c r="AS102" i="13"/>
  <c r="AS102" i="18"/>
  <c r="AS102" i="19"/>
  <c r="AS102" i="20"/>
  <c r="AO102" i="26"/>
  <c r="AS102" i="26"/>
  <c r="AP102" i="13"/>
  <c r="AT102" i="13"/>
  <c r="AT102" i="18"/>
  <c r="AT102" i="19"/>
  <c r="AT102" i="20"/>
  <c r="AP102" i="26"/>
  <c r="AT102" i="26"/>
  <c r="AL103" i="13"/>
  <c r="AM103" i="13"/>
  <c r="AQ103" i="13"/>
  <c r="AQ103" i="18"/>
  <c r="AQ103" i="19"/>
  <c r="AQ103" i="20"/>
  <c r="AL103" i="26"/>
  <c r="AM103" i="26"/>
  <c r="AQ103" i="26"/>
  <c r="AN103" i="13"/>
  <c r="AR103" i="13"/>
  <c r="AR103" i="18"/>
  <c r="AR103" i="19"/>
  <c r="AR103" i="20"/>
  <c r="AN103" i="26"/>
  <c r="AR103" i="26"/>
  <c r="AO103" i="13"/>
  <c r="AS103" i="13"/>
  <c r="AS103" i="18"/>
  <c r="AS103" i="19"/>
  <c r="AS103" i="20"/>
  <c r="AO103" i="26"/>
  <c r="AS103" i="26"/>
  <c r="AP103" i="13"/>
  <c r="AT103" i="13"/>
  <c r="AT103" i="18"/>
  <c r="AT103" i="19"/>
  <c r="AT103" i="20"/>
  <c r="AP103" i="26"/>
  <c r="AT103" i="26"/>
  <c r="AL104" i="13"/>
  <c r="AM104" i="13"/>
  <c r="AQ104" i="13"/>
  <c r="AQ104" i="18"/>
  <c r="AQ104" i="19"/>
  <c r="AQ104" i="20"/>
  <c r="AL104" i="26"/>
  <c r="AM104" i="26"/>
  <c r="AQ104" i="26"/>
  <c r="AN104" i="13"/>
  <c r="AR104" i="13"/>
  <c r="AR104" i="18"/>
  <c r="AR104" i="19"/>
  <c r="AR104" i="20"/>
  <c r="AN104" i="26"/>
  <c r="AR104" i="26"/>
  <c r="AO104" i="13"/>
  <c r="AS104" i="13"/>
  <c r="AS104" i="18"/>
  <c r="AS104" i="19"/>
  <c r="AS104" i="20"/>
  <c r="AO104" i="26"/>
  <c r="AS104" i="26"/>
  <c r="AP104" i="13"/>
  <c r="AT104" i="13"/>
  <c r="AT104" i="18"/>
  <c r="AT104" i="19"/>
  <c r="AT104" i="20"/>
  <c r="AP104" i="26"/>
  <c r="AT104" i="26"/>
  <c r="AL105" i="13"/>
  <c r="AM105" i="13"/>
  <c r="AQ105" i="13"/>
  <c r="AQ105" i="18"/>
  <c r="AQ105" i="19"/>
  <c r="AQ105" i="20"/>
  <c r="AL105" i="26"/>
  <c r="AM105" i="26"/>
  <c r="AQ105" i="26"/>
  <c r="AN105" i="13"/>
  <c r="AR105" i="13"/>
  <c r="AR105" i="18"/>
  <c r="AR105" i="19"/>
  <c r="AR105" i="20"/>
  <c r="AN105" i="26"/>
  <c r="AR105" i="26"/>
  <c r="AO105" i="13"/>
  <c r="AS105" i="13"/>
  <c r="AS105" i="18"/>
  <c r="AS105" i="19"/>
  <c r="AS105" i="20"/>
  <c r="AO105" i="26"/>
  <c r="AS105" i="26"/>
  <c r="AP105" i="13"/>
  <c r="AT105" i="13"/>
  <c r="AT105" i="18"/>
  <c r="AT105" i="19"/>
  <c r="AT105" i="20"/>
  <c r="AP105" i="26"/>
  <c r="AT105" i="26"/>
  <c r="AL106" i="13"/>
  <c r="AM106" i="13"/>
  <c r="AQ106" i="13"/>
  <c r="AQ106" i="18"/>
  <c r="AQ106" i="19"/>
  <c r="AQ106" i="20"/>
  <c r="AL106" i="26"/>
  <c r="AM106" i="26"/>
  <c r="AQ106" i="26"/>
  <c r="AN106" i="13"/>
  <c r="AR106" i="13"/>
  <c r="AR106" i="18"/>
  <c r="AR106" i="19"/>
  <c r="AR106" i="20"/>
  <c r="AN106" i="26"/>
  <c r="AR106" i="26"/>
  <c r="AO106" i="13"/>
  <c r="AS106" i="13"/>
  <c r="AS106" i="18"/>
  <c r="AS106" i="19"/>
  <c r="AS106" i="20"/>
  <c r="AO106" i="26"/>
  <c r="AS106" i="26"/>
  <c r="AP106" i="13"/>
  <c r="AT106" i="13"/>
  <c r="AT106" i="18"/>
  <c r="AT106" i="19"/>
  <c r="AT106" i="20"/>
  <c r="AP106" i="26"/>
  <c r="AT106" i="26"/>
  <c r="AL107" i="13"/>
  <c r="AM107" i="13"/>
  <c r="AQ107" i="13"/>
  <c r="AQ107" i="18"/>
  <c r="AQ107" i="19"/>
  <c r="AQ107" i="20"/>
  <c r="AL107" i="26"/>
  <c r="AM107" i="26"/>
  <c r="AQ107" i="26"/>
  <c r="AN107" i="13"/>
  <c r="AR107" i="13"/>
  <c r="AR107" i="18"/>
  <c r="AR107" i="19"/>
  <c r="AR107" i="20"/>
  <c r="AN107" i="26"/>
  <c r="AR107" i="26"/>
  <c r="AO107" i="13"/>
  <c r="AS107" i="13"/>
  <c r="AS107" i="18"/>
  <c r="AS107" i="19"/>
  <c r="AS107" i="20"/>
  <c r="AO107" i="26"/>
  <c r="AS107" i="26"/>
  <c r="AP107" i="13"/>
  <c r="AT107" i="13"/>
  <c r="AT107" i="18"/>
  <c r="AT107" i="19"/>
  <c r="AT107" i="20"/>
  <c r="AP107" i="26"/>
  <c r="AT107" i="26"/>
  <c r="AL108" i="13"/>
  <c r="AM108" i="13"/>
  <c r="AQ108" i="13"/>
  <c r="AQ108" i="18"/>
  <c r="AQ108" i="19"/>
  <c r="AQ108" i="20"/>
  <c r="AL108" i="26"/>
  <c r="AM108" i="26"/>
  <c r="AQ108" i="26"/>
  <c r="AN108" i="13"/>
  <c r="AR108" i="13"/>
  <c r="AR108" i="18"/>
  <c r="AR108" i="19"/>
  <c r="AR108" i="20"/>
  <c r="AN108" i="26"/>
  <c r="AR108" i="26"/>
  <c r="AO108" i="13"/>
  <c r="AS108" i="13"/>
  <c r="AS108" i="18"/>
  <c r="AS108" i="19"/>
  <c r="AS108" i="20"/>
  <c r="AO108" i="26"/>
  <c r="AS108" i="26"/>
  <c r="AP108" i="13"/>
  <c r="AT108" i="13"/>
  <c r="AT108" i="18"/>
  <c r="AT108" i="19"/>
  <c r="AT108" i="20"/>
  <c r="AP108" i="26"/>
  <c r="AT108" i="26"/>
  <c r="AL109" i="13"/>
  <c r="AM109" i="13"/>
  <c r="AQ109" i="13"/>
  <c r="AQ109" i="18"/>
  <c r="AQ109" i="19"/>
  <c r="AQ109" i="20"/>
  <c r="AL109" i="26"/>
  <c r="AM109" i="26"/>
  <c r="AQ109" i="26"/>
  <c r="AN109" i="13"/>
  <c r="AR109" i="13"/>
  <c r="AR109" i="18"/>
  <c r="AR109" i="19"/>
  <c r="AR109" i="20"/>
  <c r="AN109" i="26"/>
  <c r="AR109" i="26"/>
  <c r="AO109" i="13"/>
  <c r="AS109" i="13"/>
  <c r="AS109" i="18"/>
  <c r="AS109" i="19"/>
  <c r="AS109" i="20"/>
  <c r="AO109" i="26"/>
  <c r="AS109" i="26"/>
  <c r="AP109" i="13"/>
  <c r="AT109" i="13"/>
  <c r="AT109" i="18"/>
  <c r="AT109" i="19"/>
  <c r="AT109" i="20"/>
  <c r="AP109" i="26"/>
  <c r="AT109" i="26"/>
  <c r="AL110" i="13"/>
  <c r="AM110" i="13"/>
  <c r="AQ110" i="13"/>
  <c r="AQ110" i="18"/>
  <c r="AQ110" i="19"/>
  <c r="AQ110" i="20"/>
  <c r="AL110" i="26"/>
  <c r="AM110" i="26"/>
  <c r="AQ110" i="26"/>
  <c r="AN110" i="13"/>
  <c r="AR110" i="13"/>
  <c r="AR110" i="18"/>
  <c r="AR110" i="19"/>
  <c r="AR110" i="20"/>
  <c r="AN110" i="26"/>
  <c r="AR110" i="26"/>
  <c r="AO110" i="13"/>
  <c r="AS110" i="13"/>
  <c r="AS110" i="18"/>
  <c r="AS110" i="19"/>
  <c r="AS110" i="20"/>
  <c r="AO110" i="26"/>
  <c r="AS110" i="26"/>
  <c r="AP110" i="13"/>
  <c r="AT110" i="13"/>
  <c r="AT110" i="18"/>
  <c r="AT110" i="19"/>
  <c r="AT110" i="20"/>
  <c r="AP110" i="26"/>
  <c r="AT110" i="26"/>
  <c r="AL111" i="13"/>
  <c r="AM111" i="13"/>
  <c r="AQ111" i="13"/>
  <c r="AQ111" i="18"/>
  <c r="AQ111" i="19"/>
  <c r="AQ111" i="20"/>
  <c r="AL111" i="26"/>
  <c r="AM111" i="26"/>
  <c r="AQ111" i="26"/>
  <c r="AN111" i="13"/>
  <c r="AR111" i="13"/>
  <c r="AR111" i="18"/>
  <c r="AR111" i="19"/>
  <c r="AR111" i="20"/>
  <c r="AN111" i="26"/>
  <c r="AR111" i="26"/>
  <c r="AO111" i="13"/>
  <c r="AS111" i="13"/>
  <c r="AS111" i="18"/>
  <c r="AS111" i="19"/>
  <c r="AS111" i="20"/>
  <c r="AO111" i="26"/>
  <c r="AS111" i="26"/>
  <c r="AP111" i="13"/>
  <c r="AT111" i="13"/>
  <c r="AT111" i="18"/>
  <c r="AT111" i="19"/>
  <c r="AT111" i="20"/>
  <c r="AP111" i="26"/>
  <c r="AT111" i="26"/>
  <c r="AL112" i="13"/>
  <c r="AM112" i="13"/>
  <c r="AQ112" i="13"/>
  <c r="AQ112" i="18"/>
  <c r="AQ112" i="19"/>
  <c r="AQ112" i="20"/>
  <c r="AL112" i="26"/>
  <c r="AM112" i="26"/>
  <c r="AQ112" i="26"/>
  <c r="AN112" i="13"/>
  <c r="AR112" i="13"/>
  <c r="AR112" i="18"/>
  <c r="AR112" i="19"/>
  <c r="AR112" i="20"/>
  <c r="AN112" i="26"/>
  <c r="AR112" i="26"/>
  <c r="AO112" i="13"/>
  <c r="AS112" i="13"/>
  <c r="AS112" i="18"/>
  <c r="AS112" i="19"/>
  <c r="AS112" i="20"/>
  <c r="AO112" i="26"/>
  <c r="AS112" i="26"/>
  <c r="AP112" i="13"/>
  <c r="AT112" i="13"/>
  <c r="AT112" i="18"/>
  <c r="AT112" i="19"/>
  <c r="AT112" i="20"/>
  <c r="AP112" i="26"/>
  <c r="AT112" i="26"/>
  <c r="AL113" i="13"/>
  <c r="AM113" i="13"/>
  <c r="AQ113" i="13"/>
  <c r="AQ113" i="18"/>
  <c r="AQ113" i="19"/>
  <c r="AQ113" i="20"/>
  <c r="AL113" i="26"/>
  <c r="AM113" i="26"/>
  <c r="AQ113" i="26"/>
  <c r="AN113" i="13"/>
  <c r="AR113" i="13"/>
  <c r="AR113" i="18"/>
  <c r="AR113" i="19"/>
  <c r="AR113" i="20"/>
  <c r="AN113" i="26"/>
  <c r="AR113" i="26"/>
  <c r="AO113" i="13"/>
  <c r="AS113" i="13"/>
  <c r="AS113" i="18"/>
  <c r="AS113" i="19"/>
  <c r="AS113" i="20"/>
  <c r="AO113" i="26"/>
  <c r="AS113" i="26"/>
  <c r="AP113" i="13"/>
  <c r="AT113" i="13"/>
  <c r="AT113" i="18"/>
  <c r="AT113" i="19"/>
  <c r="AT113" i="20"/>
  <c r="AP113" i="26"/>
  <c r="AT113" i="26"/>
  <c r="AL114" i="13"/>
  <c r="AM114" i="13"/>
  <c r="AQ114" i="13"/>
  <c r="AQ114" i="18"/>
  <c r="AQ114" i="19"/>
  <c r="AQ114" i="20"/>
  <c r="AL114" i="26"/>
  <c r="AM114" i="26"/>
  <c r="AQ114" i="26"/>
  <c r="AN114" i="13"/>
  <c r="AR114" i="13"/>
  <c r="AR114" i="18"/>
  <c r="AR114" i="19"/>
  <c r="AR114" i="20"/>
  <c r="AN114" i="26"/>
  <c r="AR114" i="26"/>
  <c r="AO114" i="13"/>
  <c r="AS114" i="13"/>
  <c r="AS114" i="18"/>
  <c r="AS114" i="19"/>
  <c r="AS114" i="20"/>
  <c r="AO114" i="26"/>
  <c r="AS114" i="26"/>
  <c r="AP114" i="13"/>
  <c r="AT114" i="13"/>
  <c r="AT114" i="18"/>
  <c r="AT114" i="19"/>
  <c r="AT114" i="20"/>
  <c r="AP114" i="26"/>
  <c r="AT114" i="26"/>
  <c r="AL115" i="13"/>
  <c r="AM115" i="13"/>
  <c r="AQ115" i="13"/>
  <c r="AQ115" i="18"/>
  <c r="AQ115" i="19"/>
  <c r="AQ115" i="20"/>
  <c r="AL115" i="26"/>
  <c r="AM115" i="26"/>
  <c r="AQ115" i="26"/>
  <c r="AN115" i="13"/>
  <c r="AR115" i="13"/>
  <c r="AR115" i="18"/>
  <c r="AR115" i="19"/>
  <c r="AR115" i="20"/>
  <c r="AN115" i="26"/>
  <c r="AR115" i="26"/>
  <c r="AO115" i="13"/>
  <c r="AS115" i="13"/>
  <c r="AS115" i="18"/>
  <c r="AS115" i="19"/>
  <c r="AS115" i="20"/>
  <c r="AO115" i="26"/>
  <c r="AS115" i="26"/>
  <c r="AP115" i="13"/>
  <c r="AT115" i="13"/>
  <c r="AT115" i="18"/>
  <c r="AT115" i="19"/>
  <c r="AT115" i="20"/>
  <c r="AP115" i="26"/>
  <c r="AT115" i="26"/>
  <c r="AL116" i="13"/>
  <c r="AM116" i="13"/>
  <c r="AQ116" i="13"/>
  <c r="AQ116" i="18"/>
  <c r="AQ116" i="19"/>
  <c r="AQ116" i="20"/>
  <c r="AL116" i="26"/>
  <c r="AM116" i="26"/>
  <c r="AQ116" i="26"/>
  <c r="AN116" i="13"/>
  <c r="AR116" i="13"/>
  <c r="AR116" i="18"/>
  <c r="AR116" i="19"/>
  <c r="AR116" i="20"/>
  <c r="AN116" i="26"/>
  <c r="AR116" i="26"/>
  <c r="AO116" i="13"/>
  <c r="AS116" i="13"/>
  <c r="AS116" i="18"/>
  <c r="AS116" i="19"/>
  <c r="AS116" i="20"/>
  <c r="AO116" i="26"/>
  <c r="AS116" i="26"/>
  <c r="AP116" i="13"/>
  <c r="AT116" i="13"/>
  <c r="AT116" i="18"/>
  <c r="AT116" i="19"/>
  <c r="AT116" i="20"/>
  <c r="AP116" i="26"/>
  <c r="AT116" i="26"/>
  <c r="AL117" i="13"/>
  <c r="AM117" i="13"/>
  <c r="AQ117" i="13"/>
  <c r="AQ117" i="18"/>
  <c r="AQ117" i="19"/>
  <c r="AQ117" i="20"/>
  <c r="AL117" i="26"/>
  <c r="AM117" i="26"/>
  <c r="AQ117" i="26"/>
  <c r="AN117" i="13"/>
  <c r="AR117" i="13"/>
  <c r="AR117" i="18"/>
  <c r="AR117" i="19"/>
  <c r="AR117" i="20"/>
  <c r="AN117" i="26"/>
  <c r="AR117" i="26"/>
  <c r="AO117" i="13"/>
  <c r="AS117" i="13"/>
  <c r="AS117" i="18"/>
  <c r="AS117" i="19"/>
  <c r="AS117" i="20"/>
  <c r="AO117" i="26"/>
  <c r="AS117" i="26"/>
  <c r="AP117" i="13"/>
  <c r="AT117" i="13"/>
  <c r="AT117" i="18"/>
  <c r="AT117" i="19"/>
  <c r="AT117" i="20"/>
  <c r="AP117" i="26"/>
  <c r="AT117" i="26"/>
  <c r="AL118" i="13"/>
  <c r="AM118" i="13"/>
  <c r="AQ118" i="13"/>
  <c r="AQ118" i="18"/>
  <c r="AQ118" i="19"/>
  <c r="AQ118" i="20"/>
  <c r="AL118" i="26"/>
  <c r="AM118" i="26"/>
  <c r="AQ118" i="26"/>
  <c r="AN118" i="13"/>
  <c r="AR118" i="13"/>
  <c r="AR118" i="18"/>
  <c r="AR118" i="19"/>
  <c r="AR118" i="20"/>
  <c r="AN118" i="26"/>
  <c r="AR118" i="26"/>
  <c r="AO118" i="13"/>
  <c r="AS118" i="13"/>
  <c r="AS118" i="18"/>
  <c r="AS118" i="19"/>
  <c r="AS118" i="20"/>
  <c r="AO118" i="26"/>
  <c r="AS118" i="26"/>
  <c r="AP118" i="13"/>
  <c r="AT118" i="13"/>
  <c r="AT118" i="18"/>
  <c r="AT118" i="19"/>
  <c r="AT118" i="20"/>
  <c r="AP118" i="26"/>
  <c r="AT118" i="26"/>
  <c r="AL119" i="13"/>
  <c r="AM119" i="13"/>
  <c r="AQ119" i="13"/>
  <c r="AQ119" i="18"/>
  <c r="AQ119" i="19"/>
  <c r="AQ119" i="20"/>
  <c r="AL119" i="26"/>
  <c r="AM119" i="26"/>
  <c r="AQ119" i="26"/>
  <c r="AN119" i="13"/>
  <c r="AR119" i="13"/>
  <c r="AR119" i="18"/>
  <c r="AR119" i="19"/>
  <c r="AR119" i="20"/>
  <c r="AN119" i="26"/>
  <c r="AR119" i="26"/>
  <c r="AO119" i="13"/>
  <c r="AS119" i="13"/>
  <c r="AS119" i="18"/>
  <c r="AS119" i="19"/>
  <c r="AS119" i="20"/>
  <c r="AO119" i="26"/>
  <c r="AS119" i="26"/>
  <c r="AP119" i="13"/>
  <c r="AT119" i="13"/>
  <c r="AT119" i="18"/>
  <c r="AT119" i="19"/>
  <c r="AT119" i="20"/>
  <c r="AP119" i="26"/>
  <c r="AT119" i="26"/>
  <c r="AL120" i="13"/>
  <c r="AM120" i="13"/>
  <c r="AQ120" i="13"/>
  <c r="AQ120" i="18"/>
  <c r="AQ120" i="19"/>
  <c r="AQ120" i="20"/>
  <c r="AL120" i="26"/>
  <c r="AM120" i="26"/>
  <c r="AQ120" i="26"/>
  <c r="AN120" i="13"/>
  <c r="AR120" i="13"/>
  <c r="AR120" i="18"/>
  <c r="AR120" i="19"/>
  <c r="AR120" i="20"/>
  <c r="AN120" i="26"/>
  <c r="AR120" i="26"/>
  <c r="AO120" i="13"/>
  <c r="AS120" i="13"/>
  <c r="AS120" i="18"/>
  <c r="AS120" i="19"/>
  <c r="AS120" i="20"/>
  <c r="AO120" i="26"/>
  <c r="AS120" i="26"/>
  <c r="AP120" i="13"/>
  <c r="AT120" i="13"/>
  <c r="AT120" i="18"/>
  <c r="AT120" i="19"/>
  <c r="AT120" i="20"/>
  <c r="AP120" i="26"/>
  <c r="AT120" i="26"/>
  <c r="AL121" i="13"/>
  <c r="AM121" i="13"/>
  <c r="AQ121" i="13"/>
  <c r="AQ121" i="18"/>
  <c r="AQ121" i="19"/>
  <c r="AQ121" i="20"/>
  <c r="AL121" i="26"/>
  <c r="AM121" i="26"/>
  <c r="AQ121" i="26"/>
  <c r="AN121" i="13"/>
  <c r="AR121" i="13"/>
  <c r="AR121" i="18"/>
  <c r="AR121" i="19"/>
  <c r="AR121" i="20"/>
  <c r="AN121" i="26"/>
  <c r="AR121" i="26"/>
  <c r="AO121" i="13"/>
  <c r="AS121" i="13"/>
  <c r="AS121" i="18"/>
  <c r="AS121" i="19"/>
  <c r="AS121" i="20"/>
  <c r="AO121" i="26"/>
  <c r="AS121" i="26"/>
  <c r="AP121" i="13"/>
  <c r="AT121" i="13"/>
  <c r="AT121" i="18"/>
  <c r="AT121" i="19"/>
  <c r="AT121" i="20"/>
  <c r="AP121" i="26"/>
  <c r="AT121" i="26"/>
  <c r="AL122" i="13"/>
  <c r="AM122" i="13"/>
  <c r="AQ122" i="13"/>
  <c r="AQ122" i="18"/>
  <c r="AQ122" i="19"/>
  <c r="AQ122" i="20"/>
  <c r="AL122" i="26"/>
  <c r="AM122" i="26"/>
  <c r="AQ122" i="26"/>
  <c r="AN122" i="13"/>
  <c r="AR122" i="13"/>
  <c r="AR122" i="18"/>
  <c r="AR122" i="19"/>
  <c r="AR122" i="20"/>
  <c r="AN122" i="26"/>
  <c r="AR122" i="26"/>
  <c r="AO122" i="13"/>
  <c r="AS122" i="13"/>
  <c r="AS122" i="18"/>
  <c r="AS122" i="19"/>
  <c r="AS122" i="20"/>
  <c r="AO122" i="26"/>
  <c r="AS122" i="26"/>
  <c r="AP122" i="13"/>
  <c r="AT122" i="13"/>
  <c r="AT122" i="18"/>
  <c r="AT122" i="19"/>
  <c r="AT122" i="20"/>
  <c r="AP122" i="26"/>
  <c r="AT122" i="26"/>
  <c r="AL123" i="13"/>
  <c r="AM123" i="13"/>
  <c r="AQ123" i="13"/>
  <c r="AQ123" i="18"/>
  <c r="AQ123" i="19"/>
  <c r="AQ123" i="20"/>
  <c r="AL123" i="26"/>
  <c r="AM123" i="26"/>
  <c r="AQ123" i="26"/>
  <c r="AN123" i="13"/>
  <c r="AR123" i="13"/>
  <c r="AR123" i="18"/>
  <c r="AR123" i="19"/>
  <c r="AR123" i="20"/>
  <c r="AN123" i="26"/>
  <c r="AR123" i="26"/>
  <c r="AO123" i="13"/>
  <c r="AS123" i="13"/>
  <c r="AS123" i="18"/>
  <c r="AS123" i="19"/>
  <c r="AS123" i="20"/>
  <c r="AO123" i="26"/>
  <c r="AS123" i="26"/>
  <c r="AP123" i="13"/>
  <c r="AT123" i="13"/>
  <c r="AT123" i="18"/>
  <c r="AT123" i="19"/>
  <c r="AT123" i="20"/>
  <c r="AP123" i="26"/>
  <c r="AT123" i="26"/>
  <c r="AL124" i="13"/>
  <c r="AM124" i="13"/>
  <c r="AQ124" i="13"/>
  <c r="AQ124" i="18"/>
  <c r="AQ124" i="19"/>
  <c r="AQ124" i="20"/>
  <c r="AL124" i="26"/>
  <c r="AM124" i="26"/>
  <c r="AQ124" i="26"/>
  <c r="AN124" i="13"/>
  <c r="AR124" i="13"/>
  <c r="AR124" i="18"/>
  <c r="AR124" i="19"/>
  <c r="AR124" i="20"/>
  <c r="AN124" i="26"/>
  <c r="AR124" i="26"/>
  <c r="AO124" i="13"/>
  <c r="AS124" i="13"/>
  <c r="AS124" i="18"/>
  <c r="AS124" i="19"/>
  <c r="AS124" i="20"/>
  <c r="AO124" i="26"/>
  <c r="AS124" i="26"/>
  <c r="AP124" i="13"/>
  <c r="AT124" i="13"/>
  <c r="AT124" i="18"/>
  <c r="AT124" i="19"/>
  <c r="AT124" i="20"/>
  <c r="AP124" i="26"/>
  <c r="AT124" i="26"/>
  <c r="AN125" i="13"/>
  <c r="AR125" i="13"/>
  <c r="AR125" i="18"/>
  <c r="AR125" i="19"/>
  <c r="AR125" i="20"/>
  <c r="AN125" i="26"/>
  <c r="AR125" i="26"/>
  <c r="AO125" i="13"/>
  <c r="AS125" i="13"/>
  <c r="AS125" i="18"/>
  <c r="AS125" i="19"/>
  <c r="AS125" i="20"/>
  <c r="AO125" i="26"/>
  <c r="AS125" i="26"/>
  <c r="AP125" i="13"/>
  <c r="AT125" i="13"/>
  <c r="AT125" i="18"/>
  <c r="AT125" i="19"/>
  <c r="AT125" i="20"/>
  <c r="AP125" i="26"/>
  <c r="AT125" i="26"/>
  <c r="E94" i="21"/>
  <c r="F94" i="21"/>
  <c r="F94" i="26"/>
  <c r="E94" i="26"/>
  <c r="F94" i="20"/>
  <c r="E94" i="20"/>
  <c r="F94" i="19"/>
  <c r="E94" i="19"/>
  <c r="F21" i="13"/>
  <c r="E24" i="24"/>
  <c r="I11" i="24"/>
  <c r="E82" i="13"/>
  <c r="F82" i="13"/>
  <c r="E83" i="13"/>
  <c r="F83" i="13"/>
  <c r="E84" i="13"/>
  <c r="F84" i="13"/>
  <c r="E85" i="13"/>
  <c r="F85" i="13"/>
  <c r="E86" i="13"/>
  <c r="F86" i="13"/>
  <c r="E87" i="13"/>
  <c r="F87" i="13"/>
  <c r="E88" i="13"/>
  <c r="F88" i="13"/>
  <c r="E89" i="13"/>
  <c r="F89" i="13"/>
  <c r="AL6" i="21"/>
  <c r="AM6" i="21"/>
  <c r="AQ6" i="21"/>
  <c r="AN6" i="21"/>
  <c r="AR6" i="21"/>
  <c r="AO6" i="21"/>
  <c r="AS6" i="21"/>
  <c r="AP6" i="21"/>
  <c r="AT6" i="21"/>
  <c r="AL7" i="21"/>
  <c r="AM7" i="21"/>
  <c r="AQ7" i="21"/>
  <c r="AN7" i="21"/>
  <c r="AR7" i="21"/>
  <c r="AO7" i="21"/>
  <c r="AS7" i="21"/>
  <c r="AP7" i="21"/>
  <c r="AT7" i="21"/>
  <c r="AL8" i="21"/>
  <c r="AM8" i="21"/>
  <c r="AQ8" i="21"/>
  <c r="AN8" i="21"/>
  <c r="AR8" i="21"/>
  <c r="AO8" i="21"/>
  <c r="AS8" i="21"/>
  <c r="AP8" i="21"/>
  <c r="AT8" i="21"/>
  <c r="AL9" i="21"/>
  <c r="AM9" i="21"/>
  <c r="AQ9" i="21"/>
  <c r="AN9" i="21"/>
  <c r="AR9" i="21"/>
  <c r="AO9" i="21"/>
  <c r="AS9" i="21"/>
  <c r="AP9" i="21"/>
  <c r="AT9" i="21"/>
  <c r="AL10" i="21"/>
  <c r="AM10" i="21"/>
  <c r="AQ10" i="21"/>
  <c r="AN10" i="21"/>
  <c r="AR10" i="21"/>
  <c r="AO10" i="21"/>
  <c r="AS10" i="21"/>
  <c r="AP10" i="21"/>
  <c r="AT10" i="21"/>
  <c r="AL11" i="21"/>
  <c r="AM11" i="21"/>
  <c r="AQ11" i="21"/>
  <c r="AN11" i="21"/>
  <c r="AR11" i="21"/>
  <c r="AO11" i="21"/>
  <c r="AS11" i="21"/>
  <c r="AP11" i="21"/>
  <c r="AT11" i="21"/>
  <c r="AL12" i="21"/>
  <c r="AM12" i="21"/>
  <c r="AQ12" i="21"/>
  <c r="AN12" i="21"/>
  <c r="AR12" i="21"/>
  <c r="AO12" i="21"/>
  <c r="AS12" i="21"/>
  <c r="AP12" i="21"/>
  <c r="AT12" i="21"/>
  <c r="AL13" i="21"/>
  <c r="AM13" i="21"/>
  <c r="AQ13" i="21"/>
  <c r="AN13" i="21"/>
  <c r="AR13" i="21"/>
  <c r="AO13" i="21"/>
  <c r="AS13" i="21"/>
  <c r="AP13" i="21"/>
  <c r="AT13" i="21"/>
  <c r="AL14" i="21"/>
  <c r="AM14" i="21"/>
  <c r="AQ14" i="21"/>
  <c r="AN14" i="21"/>
  <c r="AR14" i="21"/>
  <c r="AO14" i="21"/>
  <c r="AS14" i="21"/>
  <c r="AP14" i="21"/>
  <c r="AT14" i="21"/>
  <c r="AL15" i="21"/>
  <c r="AM15" i="21"/>
  <c r="AQ15" i="21"/>
  <c r="AN15" i="21"/>
  <c r="AR15" i="21"/>
  <c r="AO15" i="21"/>
  <c r="AS15" i="21"/>
  <c r="AP15" i="21"/>
  <c r="AT15" i="21"/>
  <c r="AL16" i="21"/>
  <c r="AM16" i="21"/>
  <c r="AQ16" i="21"/>
  <c r="AN16" i="21"/>
  <c r="AR16" i="21"/>
  <c r="AO16" i="21"/>
  <c r="AS16" i="21"/>
  <c r="AP16" i="21"/>
  <c r="AT16" i="21"/>
  <c r="AL17" i="21"/>
  <c r="AM17" i="21"/>
  <c r="AQ17" i="21"/>
  <c r="AN17" i="21"/>
  <c r="AR17" i="21"/>
  <c r="AO17" i="21"/>
  <c r="AS17" i="21"/>
  <c r="AP17" i="21"/>
  <c r="AT17" i="21"/>
  <c r="AL18" i="21"/>
  <c r="AM18" i="21"/>
  <c r="AQ18" i="21"/>
  <c r="AN18" i="21"/>
  <c r="AR18" i="21"/>
  <c r="AO18" i="21"/>
  <c r="AS18" i="21"/>
  <c r="AP18" i="21"/>
  <c r="AT18" i="21"/>
  <c r="AL19" i="21"/>
  <c r="AM19" i="21"/>
  <c r="AQ19" i="21"/>
  <c r="AN19" i="21"/>
  <c r="AR19" i="21"/>
  <c r="AO19" i="21"/>
  <c r="AS19" i="21"/>
  <c r="AP19" i="21"/>
  <c r="AT19" i="21"/>
  <c r="AL20" i="21"/>
  <c r="AM20" i="21"/>
  <c r="AQ20" i="21"/>
  <c r="AN20" i="21"/>
  <c r="AR20" i="21"/>
  <c r="AO20" i="21"/>
  <c r="AS20" i="21"/>
  <c r="AP20" i="21"/>
  <c r="AT20" i="21"/>
  <c r="AL21" i="21"/>
  <c r="AM21" i="21"/>
  <c r="AQ21" i="21"/>
  <c r="AN21" i="21"/>
  <c r="AR21" i="21"/>
  <c r="AO21" i="21"/>
  <c r="AS21" i="21"/>
  <c r="AP21" i="21"/>
  <c r="AT21" i="21"/>
  <c r="AL22" i="21"/>
  <c r="AM22" i="21"/>
  <c r="AQ22" i="21"/>
  <c r="AN22" i="21"/>
  <c r="AR22" i="21"/>
  <c r="AO22" i="21"/>
  <c r="AS22" i="21"/>
  <c r="AP22" i="21"/>
  <c r="AT22" i="21"/>
  <c r="AL23" i="21"/>
  <c r="AM23" i="21"/>
  <c r="AQ23" i="21"/>
  <c r="AN23" i="21"/>
  <c r="AR23" i="21"/>
  <c r="AO23" i="21"/>
  <c r="AS23" i="21"/>
  <c r="AP23" i="21"/>
  <c r="AT23" i="21"/>
  <c r="AL24" i="21"/>
  <c r="AM24" i="21"/>
  <c r="AQ24" i="21"/>
  <c r="AN24" i="21"/>
  <c r="AR24" i="21"/>
  <c r="AO24" i="21"/>
  <c r="AS24" i="21"/>
  <c r="AP24" i="21"/>
  <c r="AT24" i="21"/>
  <c r="AL25" i="21"/>
  <c r="AM25" i="21"/>
  <c r="AQ25" i="21"/>
  <c r="AN25" i="21"/>
  <c r="AR25" i="21"/>
  <c r="AO25" i="21"/>
  <c r="AS25" i="21"/>
  <c r="AP25" i="21"/>
  <c r="AT25" i="21"/>
  <c r="AL26" i="21"/>
  <c r="AM26" i="21"/>
  <c r="AQ26" i="21"/>
  <c r="AN26" i="21"/>
  <c r="AR26" i="21"/>
  <c r="AO26" i="21"/>
  <c r="AS26" i="21"/>
  <c r="AP26" i="21"/>
  <c r="AT26" i="21"/>
  <c r="AL27" i="21"/>
  <c r="AM27" i="21"/>
  <c r="AQ27" i="21"/>
  <c r="AN27" i="21"/>
  <c r="AR27" i="21"/>
  <c r="AO27" i="21"/>
  <c r="AS27" i="21"/>
  <c r="AP27" i="21"/>
  <c r="AT27" i="21"/>
  <c r="AL28" i="21"/>
  <c r="AM28" i="21"/>
  <c r="AQ28" i="21"/>
  <c r="AN28" i="21"/>
  <c r="AR28" i="21"/>
  <c r="AO28" i="21"/>
  <c r="AS28" i="21"/>
  <c r="AP28" i="21"/>
  <c r="AT28" i="21"/>
  <c r="AL29" i="21"/>
  <c r="AM29" i="21"/>
  <c r="AQ29" i="21"/>
  <c r="AN29" i="21"/>
  <c r="AR29" i="21"/>
  <c r="AO29" i="21"/>
  <c r="AS29" i="21"/>
  <c r="AP29" i="21"/>
  <c r="AT29" i="21"/>
  <c r="AL30" i="21"/>
  <c r="AM30" i="21"/>
  <c r="AQ30" i="21"/>
  <c r="AN30" i="21"/>
  <c r="AR30" i="21"/>
  <c r="AO30" i="21"/>
  <c r="AS30" i="21"/>
  <c r="AP30" i="21"/>
  <c r="AT30" i="21"/>
  <c r="AQ31" i="21"/>
  <c r="AR31" i="21"/>
  <c r="AS31" i="21"/>
  <c r="AT31" i="21"/>
  <c r="AQ32" i="21"/>
  <c r="AR32" i="21"/>
  <c r="AS32" i="21"/>
  <c r="AT32" i="21"/>
  <c r="AQ33" i="21"/>
  <c r="AR33" i="21"/>
  <c r="AS33" i="21"/>
  <c r="AT33" i="21"/>
  <c r="AQ34" i="21"/>
  <c r="AR34" i="21"/>
  <c r="AS34" i="21"/>
  <c r="AT34" i="21"/>
  <c r="AQ35" i="21"/>
  <c r="AR35" i="21"/>
  <c r="AS35" i="21"/>
  <c r="AT35" i="21"/>
  <c r="AQ36" i="21"/>
  <c r="AR36" i="21"/>
  <c r="AS36" i="21"/>
  <c r="AT36" i="21"/>
  <c r="AQ37" i="21"/>
  <c r="AR37" i="21"/>
  <c r="AS37" i="21"/>
  <c r="AT37" i="21"/>
  <c r="AQ38" i="21"/>
  <c r="AR38" i="21"/>
  <c r="AS38" i="21"/>
  <c r="AT38" i="21"/>
  <c r="AQ39" i="21"/>
  <c r="AR39" i="21"/>
  <c r="AS39" i="21"/>
  <c r="AT39" i="21"/>
  <c r="AQ40" i="21"/>
  <c r="AR40" i="21"/>
  <c r="AS40" i="21"/>
  <c r="AT40" i="21"/>
  <c r="AQ41" i="21"/>
  <c r="AR41" i="21"/>
  <c r="AS41" i="21"/>
  <c r="AT41" i="21"/>
  <c r="AQ42" i="21"/>
  <c r="AR42" i="21"/>
  <c r="AS42" i="21"/>
  <c r="AT42" i="21"/>
  <c r="AQ43" i="21"/>
  <c r="AR43" i="21"/>
  <c r="AS43" i="21"/>
  <c r="AT43" i="21"/>
  <c r="AQ44" i="21"/>
  <c r="AR44" i="21"/>
  <c r="AS44" i="21"/>
  <c r="AT44" i="21"/>
  <c r="AQ45" i="21"/>
  <c r="AR45" i="21"/>
  <c r="AS45" i="21"/>
  <c r="AT45" i="21"/>
  <c r="AQ46" i="21"/>
  <c r="AR46" i="21"/>
  <c r="AS46" i="21"/>
  <c r="AT46" i="21"/>
  <c r="AQ47" i="21"/>
  <c r="AR47" i="21"/>
  <c r="AS47" i="21"/>
  <c r="AT47" i="21"/>
  <c r="AQ48" i="21"/>
  <c r="AR48" i="21"/>
  <c r="AS48" i="21"/>
  <c r="AT48" i="21"/>
  <c r="AQ49" i="21"/>
  <c r="AR49" i="21"/>
  <c r="AS49" i="21"/>
  <c r="AT49" i="21"/>
  <c r="AQ50" i="21"/>
  <c r="AR50" i="21"/>
  <c r="AS50" i="21"/>
  <c r="AT50" i="21"/>
  <c r="AL51" i="20"/>
  <c r="AM51" i="20"/>
  <c r="AQ51" i="21"/>
  <c r="AN51" i="20"/>
  <c r="AR51" i="21"/>
  <c r="AO51" i="20"/>
  <c r="AS51" i="21"/>
  <c r="AP51" i="20"/>
  <c r="AT51" i="21"/>
  <c r="AL52" i="20"/>
  <c r="AM52" i="20"/>
  <c r="AQ52" i="21"/>
  <c r="AN52" i="20"/>
  <c r="AR52" i="21"/>
  <c r="AO52" i="20"/>
  <c r="AS52" i="21"/>
  <c r="AP52" i="20"/>
  <c r="AT52" i="21"/>
  <c r="AL53" i="20"/>
  <c r="AM53" i="20"/>
  <c r="AQ53" i="21"/>
  <c r="AN53" i="20"/>
  <c r="AR53" i="21"/>
  <c r="AO53" i="20"/>
  <c r="AS53" i="21"/>
  <c r="AP53" i="20"/>
  <c r="AT53" i="21"/>
  <c r="AL54" i="20"/>
  <c r="AM54" i="20"/>
  <c r="AQ54" i="21"/>
  <c r="AN54" i="20"/>
  <c r="AR54" i="21"/>
  <c r="AO54" i="20"/>
  <c r="AS54" i="21"/>
  <c r="AP54" i="20"/>
  <c r="AT54" i="21"/>
  <c r="AL55" i="20"/>
  <c r="AM55" i="20"/>
  <c r="AQ55" i="21"/>
  <c r="AN55" i="20"/>
  <c r="AR55" i="21"/>
  <c r="AO55" i="20"/>
  <c r="AS55" i="21"/>
  <c r="AP55" i="20"/>
  <c r="AT55" i="21"/>
  <c r="AL56" i="20"/>
  <c r="AM56" i="20"/>
  <c r="AQ56" i="21"/>
  <c r="AN56" i="20"/>
  <c r="AR56" i="21"/>
  <c r="AO56" i="20"/>
  <c r="AS56" i="21"/>
  <c r="AP56" i="20"/>
  <c r="AT56" i="21"/>
  <c r="AL57" i="20"/>
  <c r="AM57" i="20"/>
  <c r="AQ57" i="21"/>
  <c r="AN57" i="20"/>
  <c r="AR57" i="21"/>
  <c r="AO57" i="20"/>
  <c r="AS57" i="21"/>
  <c r="AP57" i="20"/>
  <c r="AT57" i="21"/>
  <c r="AL58" i="20"/>
  <c r="AM58" i="20"/>
  <c r="AQ58" i="21"/>
  <c r="AN58" i="20"/>
  <c r="AR58" i="21"/>
  <c r="AO58" i="20"/>
  <c r="AS58" i="21"/>
  <c r="AP58" i="20"/>
  <c r="AT58" i="21"/>
  <c r="AL59" i="20"/>
  <c r="AM59" i="20"/>
  <c r="AQ59" i="21"/>
  <c r="AN59" i="20"/>
  <c r="AR59" i="21"/>
  <c r="AO59" i="20"/>
  <c r="AS59" i="21"/>
  <c r="AP59" i="20"/>
  <c r="AT59" i="21"/>
  <c r="AL60" i="20"/>
  <c r="AM60" i="20"/>
  <c r="AQ60" i="21"/>
  <c r="AN60" i="20"/>
  <c r="AR60" i="21"/>
  <c r="AO60" i="20"/>
  <c r="AS60" i="21"/>
  <c r="AP60" i="20"/>
  <c r="AT60" i="21"/>
  <c r="AL61" i="20"/>
  <c r="AM61" i="20"/>
  <c r="AQ61" i="21"/>
  <c r="AN61" i="20"/>
  <c r="AR61" i="21"/>
  <c r="AO61" i="20"/>
  <c r="AS61" i="21"/>
  <c r="AP61" i="20"/>
  <c r="AT61" i="21"/>
  <c r="AL62" i="20"/>
  <c r="AM62" i="20"/>
  <c r="AQ62" i="21"/>
  <c r="AN62" i="20"/>
  <c r="AR62" i="21"/>
  <c r="AO62" i="20"/>
  <c r="AS62" i="21"/>
  <c r="AP62" i="20"/>
  <c r="AT62" i="21"/>
  <c r="AL63" i="20"/>
  <c r="AM63" i="20"/>
  <c r="AQ63" i="21"/>
  <c r="AN63" i="20"/>
  <c r="AR63" i="21"/>
  <c r="AO63" i="20"/>
  <c r="AS63" i="21"/>
  <c r="AP63" i="20"/>
  <c r="AT63" i="21"/>
  <c r="AL64" i="20"/>
  <c r="AM64" i="20"/>
  <c r="AQ64" i="21"/>
  <c r="AN64" i="20"/>
  <c r="AR64" i="21"/>
  <c r="AO64" i="20"/>
  <c r="AS64" i="21"/>
  <c r="AP64" i="20"/>
  <c r="AT64" i="21"/>
  <c r="AL65" i="20"/>
  <c r="AM65" i="20"/>
  <c r="AQ65" i="21"/>
  <c r="AN65" i="20"/>
  <c r="AR65" i="21"/>
  <c r="AO65" i="20"/>
  <c r="AS65" i="21"/>
  <c r="AP65" i="20"/>
  <c r="AT65" i="21"/>
  <c r="AL66" i="20"/>
  <c r="AM66" i="20"/>
  <c r="AQ66" i="21"/>
  <c r="AN66" i="20"/>
  <c r="AR66" i="21"/>
  <c r="AO66" i="20"/>
  <c r="AS66" i="21"/>
  <c r="AP66" i="20"/>
  <c r="AT66" i="21"/>
  <c r="AL67" i="20"/>
  <c r="AM67" i="20"/>
  <c r="AQ67" i="21"/>
  <c r="AN67" i="20"/>
  <c r="AR67" i="21"/>
  <c r="AO67" i="20"/>
  <c r="AS67" i="21"/>
  <c r="AP67" i="20"/>
  <c r="AT67" i="21"/>
  <c r="AL68" i="20"/>
  <c r="AM68" i="20"/>
  <c r="AQ68" i="21"/>
  <c r="AN68" i="20"/>
  <c r="AR68" i="21"/>
  <c r="AO68" i="20"/>
  <c r="AS68" i="21"/>
  <c r="AP68" i="20"/>
  <c r="AT68" i="21"/>
  <c r="AL69" i="20"/>
  <c r="AM69" i="20"/>
  <c r="AQ69" i="21"/>
  <c r="AN69" i="20"/>
  <c r="AR69" i="21"/>
  <c r="AO69" i="20"/>
  <c r="AS69" i="21"/>
  <c r="AP69" i="20"/>
  <c r="AT69" i="21"/>
  <c r="AL70" i="20"/>
  <c r="AM70" i="20"/>
  <c r="AQ70" i="21"/>
  <c r="AN70" i="20"/>
  <c r="AR70" i="21"/>
  <c r="AO70" i="20"/>
  <c r="AS70" i="21"/>
  <c r="AP70" i="20"/>
  <c r="AT70" i="21"/>
  <c r="AL71" i="20"/>
  <c r="AM71" i="20"/>
  <c r="AQ71" i="21"/>
  <c r="AN71" i="20"/>
  <c r="AR71" i="21"/>
  <c r="AO71" i="20"/>
  <c r="AS71" i="21"/>
  <c r="AP71" i="20"/>
  <c r="AT71" i="21"/>
  <c r="AL72" i="20"/>
  <c r="AM72" i="20"/>
  <c r="AQ72" i="21"/>
  <c r="AN72" i="20"/>
  <c r="AR72" i="21"/>
  <c r="AO72" i="20"/>
  <c r="AS72" i="21"/>
  <c r="AP72" i="20"/>
  <c r="AT72" i="21"/>
  <c r="AL73" i="20"/>
  <c r="AM73" i="20"/>
  <c r="AQ73" i="21"/>
  <c r="AN73" i="20"/>
  <c r="AR73" i="21"/>
  <c r="AO73" i="20"/>
  <c r="AS73" i="21"/>
  <c r="AP73" i="20"/>
  <c r="AT73" i="21"/>
  <c r="AL74" i="20"/>
  <c r="AM74" i="20"/>
  <c r="AQ74" i="21"/>
  <c r="AN74" i="20"/>
  <c r="AR74" i="21"/>
  <c r="AO74" i="20"/>
  <c r="AS74" i="21"/>
  <c r="AP74" i="20"/>
  <c r="AT74" i="21"/>
  <c r="AL75" i="20"/>
  <c r="AM75" i="20"/>
  <c r="AQ75" i="21"/>
  <c r="AN75" i="20"/>
  <c r="AR75" i="21"/>
  <c r="AO75" i="20"/>
  <c r="AS75" i="21"/>
  <c r="AP75" i="20"/>
  <c r="AT75" i="21"/>
  <c r="AL76" i="20"/>
  <c r="AM76" i="20"/>
  <c r="AQ76" i="21"/>
  <c r="AN76" i="20"/>
  <c r="AR76" i="21"/>
  <c r="AO76" i="20"/>
  <c r="AS76" i="21"/>
  <c r="AP76" i="20"/>
  <c r="AT76" i="21"/>
  <c r="AL77" i="20"/>
  <c r="AM77" i="20"/>
  <c r="AQ77" i="21"/>
  <c r="AN77" i="20"/>
  <c r="AR77" i="21"/>
  <c r="AO77" i="20"/>
  <c r="AS77" i="21"/>
  <c r="AP77" i="20"/>
  <c r="AT77" i="21"/>
  <c r="AL78" i="20"/>
  <c r="AM78" i="20"/>
  <c r="AQ78" i="21"/>
  <c r="AN78" i="20"/>
  <c r="AR78" i="21"/>
  <c r="AO78" i="20"/>
  <c r="AS78" i="21"/>
  <c r="AP78" i="20"/>
  <c r="AT78" i="21"/>
  <c r="AL79" i="20"/>
  <c r="AM79" i="20"/>
  <c r="AQ79" i="21"/>
  <c r="AN79" i="20"/>
  <c r="AR79" i="21"/>
  <c r="AO79" i="20"/>
  <c r="AS79" i="21"/>
  <c r="AP79" i="20"/>
  <c r="AT79" i="21"/>
  <c r="AL80" i="20"/>
  <c r="AM80" i="20"/>
  <c r="AQ80" i="21"/>
  <c r="AN80" i="20"/>
  <c r="AR80" i="21"/>
  <c r="AO80" i="20"/>
  <c r="AS80" i="21"/>
  <c r="AP80" i="20"/>
  <c r="AT80" i="21"/>
  <c r="AL81" i="20"/>
  <c r="AM81" i="20"/>
  <c r="AQ81" i="21"/>
  <c r="AN81" i="20"/>
  <c r="AR81" i="21"/>
  <c r="AO81" i="20"/>
  <c r="AS81" i="21"/>
  <c r="AP81" i="20"/>
  <c r="AT81" i="21"/>
  <c r="AL82" i="20"/>
  <c r="AM82" i="20"/>
  <c r="AQ82" i="21"/>
  <c r="AN82" i="20"/>
  <c r="AR82" i="21"/>
  <c r="AO82" i="20"/>
  <c r="AS82" i="21"/>
  <c r="AP82" i="20"/>
  <c r="AT82" i="21"/>
  <c r="AL83" i="20"/>
  <c r="AM83" i="20"/>
  <c r="AQ83" i="21"/>
  <c r="AN83" i="20"/>
  <c r="AR83" i="21"/>
  <c r="AO83" i="20"/>
  <c r="AS83" i="21"/>
  <c r="AP83" i="20"/>
  <c r="AT83" i="21"/>
  <c r="AL84" i="20"/>
  <c r="AM84" i="20"/>
  <c r="AQ84" i="21"/>
  <c r="AN84" i="20"/>
  <c r="AR84" i="21"/>
  <c r="AO84" i="20"/>
  <c r="AS84" i="21"/>
  <c r="AP84" i="20"/>
  <c r="AT84" i="21"/>
  <c r="AL85" i="20"/>
  <c r="AM85" i="20"/>
  <c r="AQ85" i="21"/>
  <c r="AN85" i="20"/>
  <c r="AR85" i="21"/>
  <c r="AO85" i="20"/>
  <c r="AS85" i="21"/>
  <c r="AP85" i="20"/>
  <c r="AT85" i="21"/>
  <c r="AL86" i="20"/>
  <c r="AM86" i="20"/>
  <c r="AQ86" i="21"/>
  <c r="AN86" i="20"/>
  <c r="AR86" i="21"/>
  <c r="AO86" i="20"/>
  <c r="AS86" i="21"/>
  <c r="AP86" i="20"/>
  <c r="AT86" i="21"/>
  <c r="AL87" i="20"/>
  <c r="AM87" i="20"/>
  <c r="AQ87" i="21"/>
  <c r="AN87" i="20"/>
  <c r="AR87" i="21"/>
  <c r="AO87" i="20"/>
  <c r="AS87" i="21"/>
  <c r="AP87" i="20"/>
  <c r="AT87" i="21"/>
  <c r="AL88" i="20"/>
  <c r="AM88" i="20"/>
  <c r="AQ88" i="21"/>
  <c r="AN88" i="20"/>
  <c r="AR88" i="21"/>
  <c r="AO88" i="20"/>
  <c r="AS88" i="21"/>
  <c r="AP88" i="20"/>
  <c r="AT88" i="21"/>
  <c r="AL89" i="20"/>
  <c r="AM89" i="20"/>
  <c r="AQ89" i="21"/>
  <c r="AN89" i="20"/>
  <c r="AR89" i="21"/>
  <c r="AO89" i="20"/>
  <c r="AS89" i="21"/>
  <c r="AP89" i="20"/>
  <c r="AT89" i="21"/>
  <c r="AL90" i="20"/>
  <c r="AM90" i="20"/>
  <c r="AQ90" i="21"/>
  <c r="AN90" i="20"/>
  <c r="AR90" i="21"/>
  <c r="AO90" i="20"/>
  <c r="AS90" i="21"/>
  <c r="AP90" i="20"/>
  <c r="AT90" i="21"/>
  <c r="AL91" i="20"/>
  <c r="AM91" i="20"/>
  <c r="AQ91" i="21"/>
  <c r="AN91" i="20"/>
  <c r="AR91" i="21"/>
  <c r="AO91" i="20"/>
  <c r="AS91" i="21"/>
  <c r="AP91" i="20"/>
  <c r="AT91" i="21"/>
  <c r="AL92" i="20"/>
  <c r="AM92" i="20"/>
  <c r="AQ92" i="21"/>
  <c r="AN92" i="20"/>
  <c r="AR92" i="21"/>
  <c r="AO92" i="20"/>
  <c r="AS92" i="21"/>
  <c r="AP92" i="20"/>
  <c r="AT92" i="21"/>
  <c r="AL93" i="20"/>
  <c r="AM93" i="20"/>
  <c r="AQ93" i="21"/>
  <c r="AN93" i="20"/>
  <c r="AR93" i="21"/>
  <c r="AO93" i="20"/>
  <c r="AS93" i="21"/>
  <c r="AP93" i="20"/>
  <c r="AT93" i="21"/>
  <c r="AL94" i="20"/>
  <c r="AM94" i="20"/>
  <c r="AQ94" i="21"/>
  <c r="AN94" i="20"/>
  <c r="AR94" i="21"/>
  <c r="AO94" i="20"/>
  <c r="AS94" i="21"/>
  <c r="AP94" i="20"/>
  <c r="AT94" i="21"/>
  <c r="AL95" i="20"/>
  <c r="AM95" i="20"/>
  <c r="AQ95" i="21"/>
  <c r="AN95" i="20"/>
  <c r="AR95" i="21"/>
  <c r="AO95" i="20"/>
  <c r="AS95" i="21"/>
  <c r="AP95" i="20"/>
  <c r="AT95" i="21"/>
  <c r="AL96" i="20"/>
  <c r="AM96" i="20"/>
  <c r="AQ96" i="21"/>
  <c r="AN96" i="20"/>
  <c r="AR96" i="21"/>
  <c r="AO96" i="20"/>
  <c r="AS96" i="21"/>
  <c r="AP96" i="20"/>
  <c r="AT96" i="21"/>
  <c r="AL97" i="20"/>
  <c r="AM97" i="20"/>
  <c r="AQ97" i="21"/>
  <c r="AN97" i="20"/>
  <c r="AR97" i="21"/>
  <c r="AO97" i="20"/>
  <c r="AS97" i="21"/>
  <c r="AP97" i="20"/>
  <c r="AT97" i="21"/>
  <c r="AL98" i="20"/>
  <c r="AM98" i="20"/>
  <c r="AQ98" i="21"/>
  <c r="AN98" i="20"/>
  <c r="AR98" i="21"/>
  <c r="AO98" i="20"/>
  <c r="AS98" i="21"/>
  <c r="AP98" i="20"/>
  <c r="AT98" i="21"/>
  <c r="AL99" i="20"/>
  <c r="AM99" i="20"/>
  <c r="AQ99" i="21"/>
  <c r="AN99" i="20"/>
  <c r="AR99" i="21"/>
  <c r="AO99" i="20"/>
  <c r="AS99" i="21"/>
  <c r="AP99" i="20"/>
  <c r="AT99" i="21"/>
  <c r="AL100" i="20"/>
  <c r="AM100" i="20"/>
  <c r="AQ100" i="21"/>
  <c r="AN100" i="20"/>
  <c r="AR100" i="21"/>
  <c r="AO100" i="20"/>
  <c r="AS100" i="21"/>
  <c r="AP100" i="20"/>
  <c r="AT100" i="21"/>
  <c r="AL101" i="20"/>
  <c r="AM101" i="20"/>
  <c r="AQ101" i="21"/>
  <c r="AN101" i="20"/>
  <c r="AR101" i="21"/>
  <c r="AO101" i="20"/>
  <c r="AS101" i="21"/>
  <c r="AP101" i="20"/>
  <c r="AT101" i="21"/>
  <c r="AL102" i="20"/>
  <c r="AM102" i="20"/>
  <c r="AQ102" i="21"/>
  <c r="AN102" i="20"/>
  <c r="AR102" i="21"/>
  <c r="AO102" i="20"/>
  <c r="AS102" i="21"/>
  <c r="AP102" i="20"/>
  <c r="AT102" i="21"/>
  <c r="AL103" i="20"/>
  <c r="AM103" i="20"/>
  <c r="AQ103" i="21"/>
  <c r="AN103" i="20"/>
  <c r="AR103" i="21"/>
  <c r="AO103" i="20"/>
  <c r="AS103" i="21"/>
  <c r="AP103" i="20"/>
  <c r="AT103" i="21"/>
  <c r="AL104" i="20"/>
  <c r="AM104" i="20"/>
  <c r="AQ104" i="21"/>
  <c r="AN104" i="20"/>
  <c r="AR104" i="21"/>
  <c r="AO104" i="20"/>
  <c r="AS104" i="21"/>
  <c r="AP104" i="20"/>
  <c r="AT104" i="21"/>
  <c r="AL105" i="20"/>
  <c r="AM105" i="20"/>
  <c r="AQ105" i="21"/>
  <c r="AN105" i="20"/>
  <c r="AR105" i="21"/>
  <c r="AO105" i="20"/>
  <c r="AS105" i="21"/>
  <c r="AP105" i="20"/>
  <c r="AT105" i="21"/>
  <c r="AL106" i="20"/>
  <c r="AM106" i="20"/>
  <c r="AQ106" i="21"/>
  <c r="AN106" i="20"/>
  <c r="AR106" i="21"/>
  <c r="AO106" i="20"/>
  <c r="AS106" i="21"/>
  <c r="AP106" i="20"/>
  <c r="AT106" i="21"/>
  <c r="AL107" i="20"/>
  <c r="AM107" i="20"/>
  <c r="AQ107" i="21"/>
  <c r="AN107" i="20"/>
  <c r="AR107" i="21"/>
  <c r="AO107" i="20"/>
  <c r="AS107" i="21"/>
  <c r="AP107" i="20"/>
  <c r="AT107" i="21"/>
  <c r="AL108" i="20"/>
  <c r="AM108" i="20"/>
  <c r="AQ108" i="21"/>
  <c r="AN108" i="20"/>
  <c r="AR108" i="21"/>
  <c r="AO108" i="20"/>
  <c r="AS108" i="21"/>
  <c r="AP108" i="20"/>
  <c r="AT108" i="21"/>
  <c r="AL109" i="20"/>
  <c r="AM109" i="20"/>
  <c r="AQ109" i="21"/>
  <c r="AN109" i="20"/>
  <c r="AR109" i="21"/>
  <c r="AO109" i="20"/>
  <c r="AS109" i="21"/>
  <c r="AP109" i="20"/>
  <c r="AT109" i="21"/>
  <c r="AL110" i="20"/>
  <c r="AM110" i="20"/>
  <c r="AQ110" i="21"/>
  <c r="AN110" i="20"/>
  <c r="AR110" i="21"/>
  <c r="AO110" i="20"/>
  <c r="AS110" i="21"/>
  <c r="AP110" i="20"/>
  <c r="AT110" i="21"/>
  <c r="AL111" i="20"/>
  <c r="AM111" i="20"/>
  <c r="AQ111" i="21"/>
  <c r="AN111" i="20"/>
  <c r="AR111" i="21"/>
  <c r="AO111" i="20"/>
  <c r="AS111" i="21"/>
  <c r="AP111" i="20"/>
  <c r="AT111" i="21"/>
  <c r="AL112" i="20"/>
  <c r="AM112" i="20"/>
  <c r="AQ112" i="21"/>
  <c r="AN112" i="20"/>
  <c r="AR112" i="21"/>
  <c r="AO112" i="20"/>
  <c r="AS112" i="21"/>
  <c r="AP112" i="20"/>
  <c r="AT112" i="21"/>
  <c r="AL113" i="20"/>
  <c r="AM113" i="20"/>
  <c r="AQ113" i="21"/>
  <c r="AN113" i="20"/>
  <c r="AR113" i="21"/>
  <c r="AO113" i="20"/>
  <c r="AS113" i="21"/>
  <c r="AP113" i="20"/>
  <c r="AT113" i="21"/>
  <c r="AL114" i="20"/>
  <c r="AM114" i="20"/>
  <c r="AQ114" i="21"/>
  <c r="AN114" i="20"/>
  <c r="AR114" i="21"/>
  <c r="AO114" i="20"/>
  <c r="AS114" i="21"/>
  <c r="AP114" i="20"/>
  <c r="AT114" i="21"/>
  <c r="AL115" i="20"/>
  <c r="AM115" i="20"/>
  <c r="AQ115" i="21"/>
  <c r="AN115" i="20"/>
  <c r="AR115" i="21"/>
  <c r="AO115" i="20"/>
  <c r="AS115" i="21"/>
  <c r="AP115" i="20"/>
  <c r="AT115" i="21"/>
  <c r="AL116" i="20"/>
  <c r="AM116" i="20"/>
  <c r="AQ116" i="21"/>
  <c r="AN116" i="20"/>
  <c r="AR116" i="21"/>
  <c r="AO116" i="20"/>
  <c r="AS116" i="21"/>
  <c r="AP116" i="20"/>
  <c r="AT116" i="21"/>
  <c r="AL117" i="20"/>
  <c r="AM117" i="20"/>
  <c r="AQ117" i="21"/>
  <c r="AN117" i="20"/>
  <c r="AR117" i="21"/>
  <c r="AO117" i="20"/>
  <c r="AS117" i="21"/>
  <c r="AP117" i="20"/>
  <c r="AT117" i="21"/>
  <c r="AL118" i="20"/>
  <c r="AM118" i="20"/>
  <c r="AQ118" i="21"/>
  <c r="AN118" i="20"/>
  <c r="AR118" i="21"/>
  <c r="AO118" i="20"/>
  <c r="AS118" i="21"/>
  <c r="AP118" i="20"/>
  <c r="AT118" i="21"/>
  <c r="AL119" i="20"/>
  <c r="AM119" i="20"/>
  <c r="AQ119" i="21"/>
  <c r="AN119" i="20"/>
  <c r="AR119" i="21"/>
  <c r="AO119" i="20"/>
  <c r="AS119" i="21"/>
  <c r="AP119" i="20"/>
  <c r="AT119" i="21"/>
  <c r="AL120" i="20"/>
  <c r="AM120" i="20"/>
  <c r="AQ120" i="21"/>
  <c r="AN120" i="20"/>
  <c r="AR120" i="21"/>
  <c r="AO120" i="20"/>
  <c r="AS120" i="21"/>
  <c r="AP120" i="20"/>
  <c r="AT120" i="21"/>
  <c r="AL121" i="20"/>
  <c r="AM121" i="20"/>
  <c r="AQ121" i="21"/>
  <c r="AN121" i="20"/>
  <c r="AR121" i="21"/>
  <c r="AO121" i="20"/>
  <c r="AS121" i="21"/>
  <c r="AP121" i="20"/>
  <c r="AT121" i="21"/>
  <c r="AL122" i="20"/>
  <c r="AM122" i="20"/>
  <c r="AQ122" i="21"/>
  <c r="AN122" i="20"/>
  <c r="AR122" i="21"/>
  <c r="AO122" i="20"/>
  <c r="AS122" i="21"/>
  <c r="AP122" i="20"/>
  <c r="AT122" i="21"/>
  <c r="AL123" i="20"/>
  <c r="AM123" i="20"/>
  <c r="AQ123" i="21"/>
  <c r="AN123" i="20"/>
  <c r="AR123" i="21"/>
  <c r="AO123" i="20"/>
  <c r="AS123" i="21"/>
  <c r="AP123" i="20"/>
  <c r="AT123" i="21"/>
  <c r="AL124" i="20"/>
  <c r="AM124" i="20"/>
  <c r="AQ124" i="21"/>
  <c r="AN124" i="20"/>
  <c r="AR124" i="21"/>
  <c r="AO124" i="20"/>
  <c r="AS124" i="21"/>
  <c r="AP124" i="20"/>
  <c r="AT124" i="21"/>
  <c r="AL125" i="20"/>
  <c r="AM125" i="20"/>
  <c r="AQ125" i="21"/>
  <c r="AN125" i="20"/>
  <c r="AR125" i="21"/>
  <c r="AO125" i="20"/>
  <c r="AS125" i="21"/>
  <c r="AP125" i="20"/>
  <c r="AT125" i="21"/>
  <c r="AL126" i="13"/>
  <c r="AM126" i="13"/>
  <c r="AQ126" i="13"/>
  <c r="AQ126" i="18"/>
  <c r="AQ126" i="19"/>
  <c r="AL126" i="20"/>
  <c r="AM126" i="20"/>
  <c r="AQ126" i="20"/>
  <c r="AL126" i="26"/>
  <c r="AM126" i="26"/>
  <c r="AQ126" i="26"/>
  <c r="AQ126" i="21"/>
  <c r="AN126" i="13"/>
  <c r="AR126" i="13"/>
  <c r="AR126" i="18"/>
  <c r="AR126" i="19"/>
  <c r="AN126" i="20"/>
  <c r="AR126" i="20"/>
  <c r="AN126" i="26"/>
  <c r="AR126" i="26"/>
  <c r="AR126" i="21"/>
  <c r="AO126" i="13"/>
  <c r="AS126" i="13"/>
  <c r="AS126" i="18"/>
  <c r="AS126" i="19"/>
  <c r="AO126" i="20"/>
  <c r="AS126" i="20"/>
  <c r="AO126" i="26"/>
  <c r="AS126" i="26"/>
  <c r="AS126" i="21"/>
  <c r="AP126" i="13"/>
  <c r="AT126" i="13"/>
  <c r="AT126" i="18"/>
  <c r="AT126" i="19"/>
  <c r="AP126" i="20"/>
  <c r="AT126" i="20"/>
  <c r="AP126" i="26"/>
  <c r="AT126" i="26"/>
  <c r="AT126" i="21"/>
  <c r="AL127" i="13"/>
  <c r="AM127" i="13"/>
  <c r="AQ127" i="13"/>
  <c r="AQ127" i="18"/>
  <c r="AQ127" i="19"/>
  <c r="AL127" i="20"/>
  <c r="AM127" i="20"/>
  <c r="AQ127" i="20"/>
  <c r="AL127" i="26"/>
  <c r="AM127" i="26"/>
  <c r="AQ127" i="26"/>
  <c r="AQ127" i="21"/>
  <c r="AN127" i="13"/>
  <c r="AR127" i="13"/>
  <c r="AR127" i="18"/>
  <c r="AR127" i="19"/>
  <c r="AN127" i="20"/>
  <c r="AR127" i="20"/>
  <c r="AN127" i="26"/>
  <c r="AR127" i="26"/>
  <c r="AR127" i="21"/>
  <c r="AO127" i="13"/>
  <c r="AS127" i="13"/>
  <c r="AS127" i="18"/>
  <c r="AS127" i="19"/>
  <c r="AO127" i="20"/>
  <c r="AS127" i="20"/>
  <c r="AO127" i="26"/>
  <c r="AS127" i="26"/>
  <c r="AS127" i="21"/>
  <c r="AP127" i="13"/>
  <c r="AT127" i="13"/>
  <c r="AT127" i="18"/>
  <c r="AT127" i="19"/>
  <c r="AP127" i="20"/>
  <c r="AT127" i="20"/>
  <c r="AP127" i="26"/>
  <c r="AT127" i="26"/>
  <c r="AT127" i="21"/>
  <c r="AL128" i="13"/>
  <c r="AM128" i="13"/>
  <c r="AQ128" i="13"/>
  <c r="AQ128" i="18"/>
  <c r="AQ128" i="19"/>
  <c r="AL128" i="20"/>
  <c r="AM128" i="20"/>
  <c r="AQ128" i="20"/>
  <c r="AL128" i="26"/>
  <c r="AM128" i="26"/>
  <c r="AQ128" i="26"/>
  <c r="AQ128" i="21"/>
  <c r="AN128" i="13"/>
  <c r="AR128" i="13"/>
  <c r="AR128" i="18"/>
  <c r="AR128" i="19"/>
  <c r="AN128" i="20"/>
  <c r="AR128" i="20"/>
  <c r="AN128" i="26"/>
  <c r="AR128" i="26"/>
  <c r="AR128" i="21"/>
  <c r="AO128" i="13"/>
  <c r="AS128" i="13"/>
  <c r="AS128" i="18"/>
  <c r="AS128" i="19"/>
  <c r="AO128" i="20"/>
  <c r="AS128" i="20"/>
  <c r="AO128" i="26"/>
  <c r="AS128" i="26"/>
  <c r="AS128" i="21"/>
  <c r="AP128" i="13"/>
  <c r="AT128" i="13"/>
  <c r="AT128" i="18"/>
  <c r="AT128" i="19"/>
  <c r="AP128" i="20"/>
  <c r="AT128" i="20"/>
  <c r="AP128" i="26"/>
  <c r="AT128" i="26"/>
  <c r="AT128" i="21"/>
  <c r="AL129" i="13"/>
  <c r="AM129" i="13"/>
  <c r="AQ129" i="13"/>
  <c r="AQ129" i="18"/>
  <c r="AQ129" i="19"/>
  <c r="AL129" i="20"/>
  <c r="AM129" i="20"/>
  <c r="AQ129" i="20"/>
  <c r="AL129" i="26"/>
  <c r="AM129" i="26"/>
  <c r="AQ129" i="26"/>
  <c r="AQ129" i="21"/>
  <c r="AN129" i="13"/>
  <c r="AR129" i="13"/>
  <c r="AR129" i="18"/>
  <c r="AR129" i="19"/>
  <c r="AN129" i="20"/>
  <c r="AR129" i="20"/>
  <c r="AN129" i="26"/>
  <c r="AR129" i="26"/>
  <c r="AR129" i="21"/>
  <c r="AO129" i="13"/>
  <c r="AS129" i="13"/>
  <c r="AS129" i="18"/>
  <c r="AS129" i="19"/>
  <c r="AO129" i="20"/>
  <c r="AS129" i="20"/>
  <c r="AO129" i="26"/>
  <c r="AS129" i="26"/>
  <c r="AS129" i="21"/>
  <c r="AP129" i="13"/>
  <c r="AT129" i="13"/>
  <c r="AT129" i="18"/>
  <c r="AT129" i="19"/>
  <c r="AP129" i="20"/>
  <c r="AT129" i="20"/>
  <c r="AP129" i="26"/>
  <c r="AT129" i="26"/>
  <c r="AT129" i="21"/>
  <c r="AL130" i="13"/>
  <c r="AM130" i="13"/>
  <c r="AQ130" i="13"/>
  <c r="AQ130" i="18"/>
  <c r="AQ130" i="19"/>
  <c r="AL130" i="20"/>
  <c r="AM130" i="20"/>
  <c r="AQ130" i="20"/>
  <c r="AL130" i="26"/>
  <c r="AM130" i="26"/>
  <c r="AQ130" i="26"/>
  <c r="AQ130" i="21"/>
  <c r="AN130" i="13"/>
  <c r="AR130" i="13"/>
  <c r="AR130" i="18"/>
  <c r="AR130" i="19"/>
  <c r="AN130" i="20"/>
  <c r="AR130" i="20"/>
  <c r="AN130" i="26"/>
  <c r="AR130" i="26"/>
  <c r="AR130" i="21"/>
  <c r="AO130" i="13"/>
  <c r="AS130" i="13"/>
  <c r="AS130" i="18"/>
  <c r="AS130" i="19"/>
  <c r="AO130" i="20"/>
  <c r="AS130" i="20"/>
  <c r="AO130" i="26"/>
  <c r="AS130" i="26"/>
  <c r="AS130" i="21"/>
  <c r="AP130" i="13"/>
  <c r="AT130" i="13"/>
  <c r="AT130" i="18"/>
  <c r="AT130" i="19"/>
  <c r="AP130" i="20"/>
  <c r="AT130" i="20"/>
  <c r="AP130" i="26"/>
  <c r="AT130" i="26"/>
  <c r="AT130" i="21"/>
  <c r="AL131" i="13"/>
  <c r="AM131" i="13"/>
  <c r="AQ131" i="13"/>
  <c r="AQ131" i="18"/>
  <c r="AQ131" i="19"/>
  <c r="AL131" i="20"/>
  <c r="AM131" i="20"/>
  <c r="AQ131" i="20"/>
  <c r="AL131" i="26"/>
  <c r="AM131" i="26"/>
  <c r="AQ131" i="26"/>
  <c r="AQ131" i="21"/>
  <c r="AN131" i="13"/>
  <c r="AR131" i="13"/>
  <c r="AR131" i="18"/>
  <c r="AR131" i="19"/>
  <c r="AN131" i="20"/>
  <c r="AR131" i="20"/>
  <c r="AN131" i="26"/>
  <c r="AR131" i="26"/>
  <c r="AR131" i="21"/>
  <c r="AO131" i="13"/>
  <c r="AS131" i="13"/>
  <c r="AS131" i="18"/>
  <c r="AS131" i="19"/>
  <c r="AO131" i="20"/>
  <c r="AS131" i="20"/>
  <c r="AO131" i="26"/>
  <c r="AS131" i="26"/>
  <c r="AS131" i="21"/>
  <c r="AP131" i="13"/>
  <c r="AT131" i="13"/>
  <c r="AT131" i="18"/>
  <c r="AT131" i="19"/>
  <c r="AP131" i="20"/>
  <c r="AT131" i="20"/>
  <c r="AP131" i="26"/>
  <c r="AT131" i="26"/>
  <c r="AT131" i="21"/>
  <c r="AL132" i="13"/>
  <c r="AM132" i="13"/>
  <c r="AQ132" i="13"/>
  <c r="AQ132" i="18"/>
  <c r="AQ132" i="19"/>
  <c r="AL132" i="20"/>
  <c r="AM132" i="20"/>
  <c r="AQ132" i="20"/>
  <c r="AL132" i="26"/>
  <c r="AM132" i="26"/>
  <c r="AQ132" i="26"/>
  <c r="AQ132" i="21"/>
  <c r="AN132" i="13"/>
  <c r="AR132" i="13"/>
  <c r="AR132" i="18"/>
  <c r="AR132" i="19"/>
  <c r="AN132" i="20"/>
  <c r="AR132" i="20"/>
  <c r="AN132" i="26"/>
  <c r="AR132" i="26"/>
  <c r="AR132" i="21"/>
  <c r="AO132" i="13"/>
  <c r="AS132" i="13"/>
  <c r="AS132" i="18"/>
  <c r="AS132" i="19"/>
  <c r="AO132" i="20"/>
  <c r="AS132" i="20"/>
  <c r="AO132" i="26"/>
  <c r="AS132" i="26"/>
  <c r="AS132" i="21"/>
  <c r="AP132" i="13"/>
  <c r="AT132" i="13"/>
  <c r="AT132" i="18"/>
  <c r="AT132" i="19"/>
  <c r="AP132" i="20"/>
  <c r="AT132" i="20"/>
  <c r="AP132" i="26"/>
  <c r="AT132" i="26"/>
  <c r="AT132" i="21"/>
  <c r="AL133" i="13"/>
  <c r="AM133" i="13"/>
  <c r="AQ133" i="13"/>
  <c r="AQ133" i="18"/>
  <c r="AQ133" i="19"/>
  <c r="AL133" i="20"/>
  <c r="AM133" i="20"/>
  <c r="AQ133" i="20"/>
  <c r="AL133" i="26"/>
  <c r="AM133" i="26"/>
  <c r="AQ133" i="26"/>
  <c r="AQ133" i="21"/>
  <c r="AN133" i="13"/>
  <c r="AR133" i="13"/>
  <c r="AR133" i="18"/>
  <c r="AR133" i="19"/>
  <c r="AN133" i="20"/>
  <c r="AR133" i="20"/>
  <c r="AN133" i="26"/>
  <c r="AR133" i="26"/>
  <c r="AR133" i="21"/>
  <c r="AO133" i="13"/>
  <c r="AS133" i="13"/>
  <c r="AS133" i="18"/>
  <c r="AS133" i="19"/>
  <c r="AO133" i="20"/>
  <c r="AS133" i="20"/>
  <c r="AO133" i="26"/>
  <c r="AS133" i="26"/>
  <c r="AS133" i="21"/>
  <c r="AP133" i="13"/>
  <c r="AT133" i="13"/>
  <c r="AT133" i="18"/>
  <c r="AT133" i="19"/>
  <c r="AP133" i="20"/>
  <c r="AT133" i="20"/>
  <c r="AP133" i="26"/>
  <c r="AT133" i="26"/>
  <c r="AT133" i="21"/>
  <c r="AL134" i="13"/>
  <c r="AM134" i="13"/>
  <c r="AQ134" i="13"/>
  <c r="AQ134" i="18"/>
  <c r="AQ134" i="19"/>
  <c r="AL134" i="20"/>
  <c r="AM134" i="20"/>
  <c r="AQ134" i="20"/>
  <c r="AL134" i="26"/>
  <c r="AM134" i="26"/>
  <c r="AQ134" i="26"/>
  <c r="AQ134" i="21"/>
  <c r="AN134" i="13"/>
  <c r="AR134" i="13"/>
  <c r="AR134" i="18"/>
  <c r="AR134" i="19"/>
  <c r="AN134" i="20"/>
  <c r="AR134" i="20"/>
  <c r="AN134" i="26"/>
  <c r="AR134" i="26"/>
  <c r="AR134" i="21"/>
  <c r="AO134" i="13"/>
  <c r="AS134" i="13"/>
  <c r="AS134" i="18"/>
  <c r="AS134" i="19"/>
  <c r="AO134" i="20"/>
  <c r="AS134" i="20"/>
  <c r="AO134" i="26"/>
  <c r="AS134" i="26"/>
  <c r="AS134" i="21"/>
  <c r="AP134" i="13"/>
  <c r="AT134" i="13"/>
  <c r="AT134" i="18"/>
  <c r="AT134" i="19"/>
  <c r="AP134" i="20"/>
  <c r="AT134" i="20"/>
  <c r="AP134" i="26"/>
  <c r="AT134" i="26"/>
  <c r="AT134" i="21"/>
  <c r="AL135" i="13"/>
  <c r="AM135" i="13"/>
  <c r="AQ135" i="13"/>
  <c r="AQ135" i="18"/>
  <c r="AQ135" i="19"/>
  <c r="AL135" i="20"/>
  <c r="AM135" i="20"/>
  <c r="AQ135" i="20"/>
  <c r="AL135" i="26"/>
  <c r="AM135" i="26"/>
  <c r="AQ135" i="26"/>
  <c r="AQ135" i="21"/>
  <c r="AN135" i="13"/>
  <c r="AR135" i="13"/>
  <c r="AR135" i="18"/>
  <c r="AR135" i="19"/>
  <c r="AN135" i="20"/>
  <c r="AR135" i="20"/>
  <c r="AN135" i="26"/>
  <c r="AR135" i="26"/>
  <c r="AR135" i="21"/>
  <c r="AO135" i="13"/>
  <c r="AS135" i="13"/>
  <c r="AS135" i="18"/>
  <c r="AS135" i="19"/>
  <c r="AO135" i="20"/>
  <c r="AS135" i="20"/>
  <c r="AO135" i="26"/>
  <c r="AS135" i="26"/>
  <c r="AS135" i="21"/>
  <c r="AP135" i="13"/>
  <c r="AT135" i="13"/>
  <c r="AT135" i="18"/>
  <c r="AT135" i="19"/>
  <c r="AP135" i="20"/>
  <c r="AT135" i="20"/>
  <c r="AP135" i="26"/>
  <c r="AT135" i="26"/>
  <c r="AT135" i="21"/>
  <c r="AL136" i="13"/>
  <c r="AM136" i="13"/>
  <c r="AQ136" i="13"/>
  <c r="AQ136" i="18"/>
  <c r="AQ136" i="19"/>
  <c r="AL136" i="20"/>
  <c r="AM136" i="20"/>
  <c r="AQ136" i="20"/>
  <c r="AL136" i="26"/>
  <c r="AM136" i="26"/>
  <c r="AQ136" i="26"/>
  <c r="AQ136" i="21"/>
  <c r="AN136" i="13"/>
  <c r="AR136" i="13"/>
  <c r="AR136" i="18"/>
  <c r="AR136" i="19"/>
  <c r="AN136" i="20"/>
  <c r="AR136" i="20"/>
  <c r="AN136" i="26"/>
  <c r="AR136" i="26"/>
  <c r="AR136" i="21"/>
  <c r="AO136" i="13"/>
  <c r="AS136" i="13"/>
  <c r="AS136" i="18"/>
  <c r="AS136" i="19"/>
  <c r="AO136" i="20"/>
  <c r="AS136" i="20"/>
  <c r="AO136" i="26"/>
  <c r="AS136" i="26"/>
  <c r="AS136" i="21"/>
  <c r="AP136" i="13"/>
  <c r="AT136" i="13"/>
  <c r="AT136" i="18"/>
  <c r="AT136" i="19"/>
  <c r="AP136" i="20"/>
  <c r="AT136" i="20"/>
  <c r="AP136" i="26"/>
  <c r="AT136" i="26"/>
  <c r="AT136" i="21"/>
  <c r="AL137" i="13"/>
  <c r="AM137" i="13"/>
  <c r="AQ137" i="13"/>
  <c r="AQ137" i="18"/>
  <c r="AQ137" i="19"/>
  <c r="AL137" i="20"/>
  <c r="AM137" i="20"/>
  <c r="AQ137" i="20"/>
  <c r="AL137" i="26"/>
  <c r="AM137" i="26"/>
  <c r="AQ137" i="26"/>
  <c r="AQ137" i="21"/>
  <c r="AN137" i="13"/>
  <c r="AR137" i="13"/>
  <c r="AR137" i="18"/>
  <c r="AR137" i="19"/>
  <c r="AN137" i="20"/>
  <c r="AR137" i="20"/>
  <c r="AN137" i="26"/>
  <c r="AR137" i="26"/>
  <c r="AR137" i="21"/>
  <c r="AO137" i="13"/>
  <c r="AS137" i="13"/>
  <c r="AS137" i="18"/>
  <c r="AS137" i="19"/>
  <c r="AO137" i="20"/>
  <c r="AS137" i="20"/>
  <c r="AO137" i="26"/>
  <c r="AS137" i="26"/>
  <c r="AS137" i="21"/>
  <c r="AP137" i="13"/>
  <c r="AT137" i="13"/>
  <c r="AT137" i="18"/>
  <c r="AT137" i="19"/>
  <c r="AP137" i="20"/>
  <c r="AT137" i="20"/>
  <c r="AP137" i="26"/>
  <c r="AT137" i="26"/>
  <c r="AT137" i="21"/>
  <c r="AL138" i="13"/>
  <c r="AM138" i="13"/>
  <c r="AQ138" i="13"/>
  <c r="AQ138" i="18"/>
  <c r="AQ138" i="19"/>
  <c r="AL138" i="20"/>
  <c r="AM138" i="20"/>
  <c r="AQ138" i="20"/>
  <c r="AL138" i="26"/>
  <c r="AM138" i="26"/>
  <c r="AQ138" i="26"/>
  <c r="AQ138" i="21"/>
  <c r="AN138" i="13"/>
  <c r="AR138" i="13"/>
  <c r="AR138" i="18"/>
  <c r="AR138" i="19"/>
  <c r="AN138" i="20"/>
  <c r="AR138" i="20"/>
  <c r="AN138" i="26"/>
  <c r="AR138" i="26"/>
  <c r="AR138" i="21"/>
  <c r="AO138" i="13"/>
  <c r="AS138" i="13"/>
  <c r="AS138" i="18"/>
  <c r="AS138" i="19"/>
  <c r="AO138" i="20"/>
  <c r="AS138" i="20"/>
  <c r="AO138" i="26"/>
  <c r="AS138" i="26"/>
  <c r="AS138" i="21"/>
  <c r="AP138" i="13"/>
  <c r="AT138" i="13"/>
  <c r="AT138" i="18"/>
  <c r="AT138" i="19"/>
  <c r="AP138" i="20"/>
  <c r="AT138" i="20"/>
  <c r="AP138" i="26"/>
  <c r="AT138" i="26"/>
  <c r="AT138" i="21"/>
  <c r="AL139" i="13"/>
  <c r="AM139" i="13"/>
  <c r="AQ139" i="13"/>
  <c r="AQ139" i="18"/>
  <c r="AQ139" i="19"/>
  <c r="AL139" i="20"/>
  <c r="AM139" i="20"/>
  <c r="AQ139" i="20"/>
  <c r="AL139" i="26"/>
  <c r="AM139" i="26"/>
  <c r="AQ139" i="26"/>
  <c r="AQ139" i="21"/>
  <c r="AN139" i="13"/>
  <c r="AR139" i="13"/>
  <c r="AR139" i="18"/>
  <c r="AR139" i="19"/>
  <c r="AN139" i="20"/>
  <c r="AR139" i="20"/>
  <c r="AN139" i="26"/>
  <c r="AR139" i="26"/>
  <c r="AR139" i="21"/>
  <c r="AO139" i="13"/>
  <c r="AS139" i="13"/>
  <c r="AS139" i="18"/>
  <c r="AS139" i="19"/>
  <c r="AO139" i="20"/>
  <c r="AS139" i="20"/>
  <c r="AO139" i="26"/>
  <c r="AS139" i="26"/>
  <c r="AS139" i="21"/>
  <c r="AP139" i="13"/>
  <c r="AT139" i="13"/>
  <c r="AT139" i="18"/>
  <c r="AT139" i="19"/>
  <c r="AP139" i="20"/>
  <c r="AT139" i="20"/>
  <c r="AP139" i="26"/>
  <c r="AT139" i="26"/>
  <c r="AT139" i="21"/>
  <c r="AL140" i="13"/>
  <c r="AM140" i="13"/>
  <c r="AQ140" i="13"/>
  <c r="AQ140" i="18"/>
  <c r="AQ140" i="19"/>
  <c r="AL140" i="20"/>
  <c r="AM140" i="20"/>
  <c r="AQ140" i="20"/>
  <c r="AL140" i="26"/>
  <c r="AM140" i="26"/>
  <c r="AQ140" i="26"/>
  <c r="AQ140" i="21"/>
  <c r="AN140" i="13"/>
  <c r="AR140" i="13"/>
  <c r="AR140" i="18"/>
  <c r="AR140" i="19"/>
  <c r="AN140" i="20"/>
  <c r="AR140" i="20"/>
  <c r="AN140" i="26"/>
  <c r="AR140" i="26"/>
  <c r="AR140" i="21"/>
  <c r="AO140" i="13"/>
  <c r="AS140" i="13"/>
  <c r="AS140" i="18"/>
  <c r="AS140" i="19"/>
  <c r="AO140" i="20"/>
  <c r="AS140" i="20"/>
  <c r="AO140" i="26"/>
  <c r="AS140" i="26"/>
  <c r="AS140" i="21"/>
  <c r="AP140" i="13"/>
  <c r="AT140" i="13"/>
  <c r="AT140" i="18"/>
  <c r="AT140" i="19"/>
  <c r="AP140" i="20"/>
  <c r="AT140" i="20"/>
  <c r="AP140" i="26"/>
  <c r="AT140" i="26"/>
  <c r="AT140" i="21"/>
  <c r="AL141" i="13"/>
  <c r="AM141" i="13"/>
  <c r="AQ141" i="13"/>
  <c r="AQ141" i="18"/>
  <c r="AQ141" i="19"/>
  <c r="AL141" i="20"/>
  <c r="AM141" i="20"/>
  <c r="AQ141" i="20"/>
  <c r="AL141" i="26"/>
  <c r="AM141" i="26"/>
  <c r="AQ141" i="26"/>
  <c r="AQ141" i="21"/>
  <c r="AN141" i="13"/>
  <c r="AR141" i="13"/>
  <c r="AR141" i="18"/>
  <c r="AR141" i="19"/>
  <c r="AN141" i="20"/>
  <c r="AR141" i="20"/>
  <c r="AN141" i="26"/>
  <c r="AR141" i="26"/>
  <c r="AR141" i="21"/>
  <c r="AO141" i="13"/>
  <c r="AS141" i="13"/>
  <c r="AS141" i="18"/>
  <c r="AS141" i="19"/>
  <c r="AO141" i="20"/>
  <c r="AS141" i="20"/>
  <c r="AO141" i="26"/>
  <c r="AS141" i="26"/>
  <c r="AS141" i="21"/>
  <c r="AP141" i="13"/>
  <c r="AT141" i="13"/>
  <c r="AT141" i="18"/>
  <c r="AT141" i="19"/>
  <c r="AP141" i="20"/>
  <c r="AT141" i="20"/>
  <c r="AP141" i="26"/>
  <c r="AT141" i="26"/>
  <c r="AT141" i="21"/>
  <c r="AL142" i="13"/>
  <c r="AM142" i="13"/>
  <c r="AQ142" i="13"/>
  <c r="AQ142" i="18"/>
  <c r="AQ142" i="19"/>
  <c r="AL142" i="20"/>
  <c r="AM142" i="20"/>
  <c r="AQ142" i="20"/>
  <c r="AL142" i="26"/>
  <c r="AM142" i="26"/>
  <c r="AQ142" i="26"/>
  <c r="AQ142" i="21"/>
  <c r="AN142" i="13"/>
  <c r="AR142" i="13"/>
  <c r="AR142" i="18"/>
  <c r="AR142" i="19"/>
  <c r="AN142" i="20"/>
  <c r="AR142" i="20"/>
  <c r="AN142" i="26"/>
  <c r="AR142" i="26"/>
  <c r="AR142" i="21"/>
  <c r="AO142" i="13"/>
  <c r="AS142" i="13"/>
  <c r="AS142" i="18"/>
  <c r="AS142" i="19"/>
  <c r="AO142" i="20"/>
  <c r="AS142" i="20"/>
  <c r="AO142" i="26"/>
  <c r="AS142" i="26"/>
  <c r="AS142" i="21"/>
  <c r="AP142" i="13"/>
  <c r="AT142" i="13"/>
  <c r="AT142" i="18"/>
  <c r="AT142" i="19"/>
  <c r="AP142" i="20"/>
  <c r="AT142" i="20"/>
  <c r="AP142" i="26"/>
  <c r="AT142" i="26"/>
  <c r="AT142" i="21"/>
  <c r="AL143" i="13"/>
  <c r="AM143" i="13"/>
  <c r="AQ143" i="13"/>
  <c r="AQ143" i="18"/>
  <c r="AQ143" i="19"/>
  <c r="AL143" i="20"/>
  <c r="AM143" i="20"/>
  <c r="AQ143" i="20"/>
  <c r="AL143" i="26"/>
  <c r="AM143" i="26"/>
  <c r="AQ143" i="26"/>
  <c r="AQ143" i="21"/>
  <c r="AN143" i="13"/>
  <c r="AR143" i="13"/>
  <c r="AR143" i="18"/>
  <c r="AR143" i="19"/>
  <c r="AN143" i="20"/>
  <c r="AR143" i="20"/>
  <c r="AN143" i="26"/>
  <c r="AR143" i="26"/>
  <c r="AR143" i="21"/>
  <c r="AO143" i="13"/>
  <c r="AS143" i="13"/>
  <c r="AS143" i="18"/>
  <c r="AS143" i="19"/>
  <c r="AO143" i="20"/>
  <c r="AS143" i="20"/>
  <c r="AO143" i="26"/>
  <c r="AS143" i="26"/>
  <c r="AS143" i="21"/>
  <c r="AP143" i="13"/>
  <c r="AT143" i="13"/>
  <c r="AT143" i="18"/>
  <c r="AT143" i="19"/>
  <c r="AP143" i="20"/>
  <c r="AT143" i="20"/>
  <c r="AP143" i="26"/>
  <c r="AT143" i="26"/>
  <c r="AT143" i="21"/>
  <c r="AL144" i="13"/>
  <c r="AM144" i="13"/>
  <c r="AQ144" i="13"/>
  <c r="AQ144" i="18"/>
  <c r="AQ144" i="19"/>
  <c r="AL144" i="20"/>
  <c r="AM144" i="20"/>
  <c r="AQ144" i="20"/>
  <c r="AL144" i="26"/>
  <c r="AM144" i="26"/>
  <c r="AQ144" i="26"/>
  <c r="AQ144" i="21"/>
  <c r="AN144" i="13"/>
  <c r="AR144" i="13"/>
  <c r="AR144" i="18"/>
  <c r="AR144" i="19"/>
  <c r="AN144" i="20"/>
  <c r="AR144" i="20"/>
  <c r="AN144" i="26"/>
  <c r="AR144" i="26"/>
  <c r="AR144" i="21"/>
  <c r="AO144" i="13"/>
  <c r="AS144" i="13"/>
  <c r="AS144" i="18"/>
  <c r="AS144" i="19"/>
  <c r="AO144" i="20"/>
  <c r="AS144" i="20"/>
  <c r="AO144" i="26"/>
  <c r="AS144" i="26"/>
  <c r="AS144" i="21"/>
  <c r="AP144" i="13"/>
  <c r="AT144" i="13"/>
  <c r="AT144" i="18"/>
  <c r="AT144" i="19"/>
  <c r="AP144" i="20"/>
  <c r="AT144" i="20"/>
  <c r="AP144" i="26"/>
  <c r="AT144" i="26"/>
  <c r="AT144" i="21"/>
  <c r="AL145" i="13"/>
  <c r="AM145" i="13"/>
  <c r="AQ145" i="13"/>
  <c r="AQ145" i="18"/>
  <c r="AQ145" i="19"/>
  <c r="AL145" i="20"/>
  <c r="AM145" i="20"/>
  <c r="AQ145" i="20"/>
  <c r="AL145" i="26"/>
  <c r="AM145" i="26"/>
  <c r="AQ145" i="26"/>
  <c r="AQ145" i="21"/>
  <c r="AN145" i="13"/>
  <c r="AR145" i="13"/>
  <c r="AR145" i="18"/>
  <c r="AR145" i="19"/>
  <c r="AN145" i="20"/>
  <c r="AR145" i="20"/>
  <c r="AN145" i="26"/>
  <c r="AR145" i="26"/>
  <c r="AR145" i="21"/>
  <c r="AO145" i="13"/>
  <c r="AS145" i="13"/>
  <c r="AS145" i="18"/>
  <c r="AS145" i="19"/>
  <c r="AO145" i="20"/>
  <c r="AS145" i="20"/>
  <c r="AO145" i="26"/>
  <c r="AS145" i="26"/>
  <c r="AS145" i="21"/>
  <c r="AP145" i="13"/>
  <c r="AT145" i="13"/>
  <c r="AT145" i="18"/>
  <c r="AT145" i="19"/>
  <c r="AP145" i="20"/>
  <c r="AT145" i="20"/>
  <c r="AP145" i="26"/>
  <c r="AT145" i="26"/>
  <c r="AT145" i="21"/>
  <c r="AL146" i="13"/>
  <c r="AM146" i="13"/>
  <c r="AQ146" i="13"/>
  <c r="AQ146" i="18"/>
  <c r="AQ146" i="19"/>
  <c r="AL146" i="20"/>
  <c r="AM146" i="20"/>
  <c r="AQ146" i="20"/>
  <c r="AL146" i="26"/>
  <c r="AM146" i="26"/>
  <c r="AQ146" i="26"/>
  <c r="AQ146" i="21"/>
  <c r="AN146" i="13"/>
  <c r="AR146" i="13"/>
  <c r="AR146" i="18"/>
  <c r="AR146" i="19"/>
  <c r="AN146" i="20"/>
  <c r="AR146" i="20"/>
  <c r="AN146" i="26"/>
  <c r="AR146" i="26"/>
  <c r="AR146" i="21"/>
  <c r="AO146" i="13"/>
  <c r="AS146" i="13"/>
  <c r="AS146" i="18"/>
  <c r="AS146" i="19"/>
  <c r="AO146" i="20"/>
  <c r="AS146" i="20"/>
  <c r="AO146" i="26"/>
  <c r="AS146" i="26"/>
  <c r="AS146" i="21"/>
  <c r="AP146" i="13"/>
  <c r="AT146" i="13"/>
  <c r="AT146" i="18"/>
  <c r="AT146" i="19"/>
  <c r="AP146" i="20"/>
  <c r="AT146" i="20"/>
  <c r="AP146" i="26"/>
  <c r="AT146" i="26"/>
  <c r="AT146" i="21"/>
  <c r="AL147" i="13"/>
  <c r="AM147" i="13"/>
  <c r="AQ147" i="13"/>
  <c r="AQ147" i="18"/>
  <c r="AQ147" i="19"/>
  <c r="AL147" i="20"/>
  <c r="AM147" i="20"/>
  <c r="AQ147" i="20"/>
  <c r="AL147" i="26"/>
  <c r="AM147" i="26"/>
  <c r="AQ147" i="26"/>
  <c r="AQ147" i="21"/>
  <c r="AN147" i="13"/>
  <c r="AR147" i="13"/>
  <c r="AR147" i="18"/>
  <c r="AR147" i="19"/>
  <c r="AN147" i="20"/>
  <c r="AR147" i="20"/>
  <c r="AN147" i="26"/>
  <c r="AR147" i="26"/>
  <c r="AR147" i="21"/>
  <c r="AO147" i="13"/>
  <c r="AS147" i="13"/>
  <c r="AS147" i="18"/>
  <c r="AS147" i="19"/>
  <c r="AO147" i="20"/>
  <c r="AS147" i="20"/>
  <c r="AO147" i="26"/>
  <c r="AS147" i="26"/>
  <c r="AS147" i="21"/>
  <c r="AP147" i="13"/>
  <c r="AT147" i="13"/>
  <c r="AT147" i="18"/>
  <c r="AT147" i="19"/>
  <c r="AP147" i="20"/>
  <c r="AT147" i="20"/>
  <c r="AP147" i="26"/>
  <c r="AT147" i="26"/>
  <c r="AT147" i="21"/>
  <c r="AL148" i="13"/>
  <c r="AM148" i="13"/>
  <c r="AQ148" i="13"/>
  <c r="AQ148" i="18"/>
  <c r="AQ148" i="19"/>
  <c r="AL148" i="20"/>
  <c r="AM148" i="20"/>
  <c r="AQ148" i="20"/>
  <c r="AL148" i="26"/>
  <c r="AM148" i="26"/>
  <c r="AQ148" i="26"/>
  <c r="AQ148" i="21"/>
  <c r="AN148" i="13"/>
  <c r="AR148" i="13"/>
  <c r="AR148" i="18"/>
  <c r="AR148" i="19"/>
  <c r="AN148" i="20"/>
  <c r="AR148" i="20"/>
  <c r="AN148" i="26"/>
  <c r="AR148" i="26"/>
  <c r="AR148" i="21"/>
  <c r="AO148" i="13"/>
  <c r="AS148" i="13"/>
  <c r="AS148" i="18"/>
  <c r="AS148" i="19"/>
  <c r="AO148" i="20"/>
  <c r="AS148" i="20"/>
  <c r="AO148" i="26"/>
  <c r="AS148" i="26"/>
  <c r="AS148" i="21"/>
  <c r="AP148" i="13"/>
  <c r="AT148" i="13"/>
  <c r="AT148" i="18"/>
  <c r="AT148" i="19"/>
  <c r="AP148" i="20"/>
  <c r="AT148" i="20"/>
  <c r="AP148" i="26"/>
  <c r="AT148" i="26"/>
  <c r="AT148" i="21"/>
  <c r="AL149" i="13"/>
  <c r="AM149" i="13"/>
  <c r="AQ149" i="13"/>
  <c r="AQ149" i="18"/>
  <c r="AQ149" i="19"/>
  <c r="AL149" i="20"/>
  <c r="AM149" i="20"/>
  <c r="AQ149" i="20"/>
  <c r="AL149" i="26"/>
  <c r="AM149" i="26"/>
  <c r="AQ149" i="26"/>
  <c r="AQ149" i="21"/>
  <c r="AN149" i="13"/>
  <c r="AR149" i="13"/>
  <c r="AR149" i="18"/>
  <c r="AR149" i="19"/>
  <c r="AN149" i="20"/>
  <c r="AR149" i="20"/>
  <c r="AN149" i="26"/>
  <c r="AR149" i="26"/>
  <c r="AR149" i="21"/>
  <c r="AO149" i="13"/>
  <c r="AS149" i="13"/>
  <c r="AS149" i="18"/>
  <c r="AS149" i="19"/>
  <c r="AO149" i="20"/>
  <c r="AS149" i="20"/>
  <c r="AO149" i="26"/>
  <c r="AS149" i="26"/>
  <c r="AS149" i="21"/>
  <c r="AP149" i="13"/>
  <c r="AT149" i="13"/>
  <c r="AT149" i="18"/>
  <c r="AT149" i="19"/>
  <c r="AP149" i="20"/>
  <c r="AT149" i="20"/>
  <c r="AP149" i="26"/>
  <c r="AT149" i="26"/>
  <c r="AT149" i="21"/>
  <c r="AL150" i="13"/>
  <c r="AM150" i="13"/>
  <c r="AQ150" i="13"/>
  <c r="AQ150" i="18"/>
  <c r="AQ150" i="19"/>
  <c r="AL150" i="20"/>
  <c r="AM150" i="20"/>
  <c r="AQ150" i="20"/>
  <c r="AL150" i="26"/>
  <c r="AM150" i="26"/>
  <c r="AQ150" i="26"/>
  <c r="AQ150" i="21"/>
  <c r="AN150" i="13"/>
  <c r="AR150" i="13"/>
  <c r="AR150" i="18"/>
  <c r="AR150" i="19"/>
  <c r="AN150" i="20"/>
  <c r="AR150" i="20"/>
  <c r="AN150" i="26"/>
  <c r="AR150" i="26"/>
  <c r="AR150" i="21"/>
  <c r="AO150" i="13"/>
  <c r="AS150" i="13"/>
  <c r="AS150" i="18"/>
  <c r="AS150" i="19"/>
  <c r="AO150" i="20"/>
  <c r="AS150" i="20"/>
  <c r="AO150" i="26"/>
  <c r="AS150" i="26"/>
  <c r="AS150" i="21"/>
  <c r="AP150" i="13"/>
  <c r="AT150" i="13"/>
  <c r="AT150" i="18"/>
  <c r="AT150" i="19"/>
  <c r="AP150" i="20"/>
  <c r="AT150" i="20"/>
  <c r="AP150" i="26"/>
  <c r="AT150" i="26"/>
  <c r="AT150" i="21"/>
  <c r="AL151" i="13"/>
  <c r="AM151" i="13"/>
  <c r="AQ151" i="13"/>
  <c r="AQ151" i="18"/>
  <c r="AQ151" i="19"/>
  <c r="AL151" i="20"/>
  <c r="AM151" i="20"/>
  <c r="AQ151" i="20"/>
  <c r="AL151" i="26"/>
  <c r="AM151" i="26"/>
  <c r="AQ151" i="26"/>
  <c r="AQ151" i="21"/>
  <c r="AN151" i="13"/>
  <c r="AR151" i="13"/>
  <c r="AR151" i="18"/>
  <c r="AR151" i="19"/>
  <c r="AN151" i="20"/>
  <c r="AR151" i="20"/>
  <c r="AN151" i="26"/>
  <c r="AR151" i="26"/>
  <c r="AR151" i="21"/>
  <c r="AO151" i="13"/>
  <c r="AS151" i="13"/>
  <c r="AS151" i="18"/>
  <c r="AS151" i="19"/>
  <c r="AO151" i="20"/>
  <c r="AS151" i="20"/>
  <c r="AO151" i="26"/>
  <c r="AS151" i="26"/>
  <c r="AS151" i="21"/>
  <c r="AP151" i="13"/>
  <c r="AT151" i="13"/>
  <c r="AT151" i="18"/>
  <c r="AT151" i="19"/>
  <c r="AP151" i="20"/>
  <c r="AT151" i="20"/>
  <c r="AP151" i="26"/>
  <c r="AT151" i="26"/>
  <c r="AT151" i="21"/>
  <c r="AL152" i="13"/>
  <c r="AM152" i="13"/>
  <c r="AQ152" i="13"/>
  <c r="AQ152" i="18"/>
  <c r="AQ152" i="19"/>
  <c r="AL152" i="20"/>
  <c r="AM152" i="20"/>
  <c r="AQ152" i="20"/>
  <c r="AL152" i="26"/>
  <c r="AM152" i="26"/>
  <c r="AQ152" i="26"/>
  <c r="AQ152" i="21"/>
  <c r="AN152" i="13"/>
  <c r="AR152" i="13"/>
  <c r="AR152" i="18"/>
  <c r="AR152" i="19"/>
  <c r="AN152" i="20"/>
  <c r="AR152" i="20"/>
  <c r="AN152" i="26"/>
  <c r="AR152" i="26"/>
  <c r="AR152" i="21"/>
  <c r="AO152" i="13"/>
  <c r="AS152" i="13"/>
  <c r="AS152" i="18"/>
  <c r="AS152" i="19"/>
  <c r="AO152" i="20"/>
  <c r="AS152" i="20"/>
  <c r="AO152" i="26"/>
  <c r="AS152" i="26"/>
  <c r="AS152" i="21"/>
  <c r="AP152" i="13"/>
  <c r="AT152" i="13"/>
  <c r="AT152" i="18"/>
  <c r="AT152" i="19"/>
  <c r="AP152" i="20"/>
  <c r="AT152" i="20"/>
  <c r="AP152" i="26"/>
  <c r="AT152" i="26"/>
  <c r="AT152" i="21"/>
  <c r="AL153" i="13"/>
  <c r="AM153" i="13"/>
  <c r="AQ153" i="13"/>
  <c r="AQ153" i="18"/>
  <c r="AQ153" i="19"/>
  <c r="AL153" i="20"/>
  <c r="AM153" i="20"/>
  <c r="AQ153" i="20"/>
  <c r="AL153" i="26"/>
  <c r="AM153" i="26"/>
  <c r="AQ153" i="26"/>
  <c r="AQ153" i="21"/>
  <c r="AN153" i="13"/>
  <c r="AR153" i="13"/>
  <c r="AR153" i="18"/>
  <c r="AR153" i="19"/>
  <c r="AN153" i="20"/>
  <c r="AR153" i="20"/>
  <c r="AN153" i="26"/>
  <c r="AR153" i="26"/>
  <c r="AR153" i="21"/>
  <c r="AO153" i="13"/>
  <c r="AS153" i="13"/>
  <c r="AS153" i="18"/>
  <c r="AS153" i="19"/>
  <c r="AO153" i="20"/>
  <c r="AS153" i="20"/>
  <c r="AO153" i="26"/>
  <c r="AS153" i="26"/>
  <c r="AS153" i="21"/>
  <c r="AP153" i="13"/>
  <c r="AT153" i="13"/>
  <c r="AT153" i="18"/>
  <c r="AT153" i="19"/>
  <c r="AP153" i="20"/>
  <c r="AT153" i="20"/>
  <c r="AP153" i="26"/>
  <c r="AT153" i="26"/>
  <c r="AT153" i="21"/>
  <c r="AL154" i="13"/>
  <c r="AM154" i="13"/>
  <c r="AQ154" i="13"/>
  <c r="AQ154" i="18"/>
  <c r="AQ154" i="19"/>
  <c r="AL154" i="20"/>
  <c r="AM154" i="20"/>
  <c r="AQ154" i="20"/>
  <c r="AL154" i="26"/>
  <c r="AM154" i="26"/>
  <c r="AQ154" i="26"/>
  <c r="AQ154" i="21"/>
  <c r="AN154" i="13"/>
  <c r="AR154" i="13"/>
  <c r="AR154" i="18"/>
  <c r="AR154" i="19"/>
  <c r="AN154" i="20"/>
  <c r="AR154" i="20"/>
  <c r="AN154" i="26"/>
  <c r="AR154" i="26"/>
  <c r="AR154" i="21"/>
  <c r="AO154" i="13"/>
  <c r="AS154" i="13"/>
  <c r="AS154" i="18"/>
  <c r="AS154" i="19"/>
  <c r="AO154" i="20"/>
  <c r="AS154" i="20"/>
  <c r="AO154" i="26"/>
  <c r="AS154" i="26"/>
  <c r="AS154" i="21"/>
  <c r="AP154" i="13"/>
  <c r="AT154" i="13"/>
  <c r="AT154" i="18"/>
  <c r="AT154" i="19"/>
  <c r="AP154" i="20"/>
  <c r="AT154" i="20"/>
  <c r="AP154" i="26"/>
  <c r="AT154" i="26"/>
  <c r="AT154" i="21"/>
  <c r="AL155" i="13"/>
  <c r="AM155" i="13"/>
  <c r="AQ155" i="13"/>
  <c r="AQ155" i="18"/>
  <c r="AQ155" i="19"/>
  <c r="AL155" i="20"/>
  <c r="AM155" i="20"/>
  <c r="AQ155" i="20"/>
  <c r="AL155" i="26"/>
  <c r="AM155" i="26"/>
  <c r="AQ155" i="26"/>
  <c r="AQ155" i="21"/>
  <c r="AN155" i="13"/>
  <c r="AR155" i="13"/>
  <c r="AR155" i="18"/>
  <c r="AR155" i="19"/>
  <c r="AN155" i="20"/>
  <c r="AR155" i="20"/>
  <c r="AN155" i="26"/>
  <c r="AR155" i="26"/>
  <c r="AR155" i="21"/>
  <c r="AO155" i="13"/>
  <c r="AS155" i="13"/>
  <c r="AS155" i="18"/>
  <c r="AS155" i="19"/>
  <c r="AO155" i="20"/>
  <c r="AS155" i="20"/>
  <c r="AO155" i="26"/>
  <c r="AS155" i="26"/>
  <c r="AS155" i="21"/>
  <c r="AP155" i="13"/>
  <c r="AT155" i="13"/>
  <c r="AT155" i="18"/>
  <c r="AT155" i="19"/>
  <c r="AP155" i="20"/>
  <c r="AT155" i="20"/>
  <c r="AP155" i="26"/>
  <c r="AT155" i="26"/>
  <c r="AT155" i="21"/>
  <c r="AL156" i="13"/>
  <c r="AM156" i="13"/>
  <c r="AQ156" i="13"/>
  <c r="AQ156" i="18"/>
  <c r="AQ156" i="19"/>
  <c r="AL156" i="20"/>
  <c r="AM156" i="20"/>
  <c r="AQ156" i="20"/>
  <c r="AQ156" i="26"/>
  <c r="AQ156" i="21"/>
  <c r="AN156" i="13"/>
  <c r="AR156" i="13"/>
  <c r="AR156" i="18"/>
  <c r="AR156" i="19"/>
  <c r="AN156" i="20"/>
  <c r="AR156" i="20"/>
  <c r="AR156" i="26"/>
  <c r="AR156" i="21"/>
  <c r="AO156" i="13"/>
  <c r="AS156" i="13"/>
  <c r="AS156" i="18"/>
  <c r="AS156" i="19"/>
  <c r="AO156" i="20"/>
  <c r="AS156" i="20"/>
  <c r="AS156" i="26"/>
  <c r="AS156" i="21"/>
  <c r="AP156" i="13"/>
  <c r="AT156" i="13"/>
  <c r="AT156" i="18"/>
  <c r="AT156" i="19"/>
  <c r="AP156" i="20"/>
  <c r="AT156" i="20"/>
  <c r="AT156" i="26"/>
  <c r="AT156" i="21"/>
  <c r="AL157" i="13"/>
  <c r="AM157" i="13"/>
  <c r="AQ157" i="13"/>
  <c r="AQ157" i="18"/>
  <c r="AQ157" i="19"/>
  <c r="AL157" i="20"/>
  <c r="AM157" i="20"/>
  <c r="AQ157" i="20"/>
  <c r="AQ157" i="26"/>
  <c r="AQ157" i="21"/>
  <c r="AN157" i="13"/>
  <c r="AR157" i="13"/>
  <c r="AR157" i="18"/>
  <c r="AR157" i="19"/>
  <c r="AN157" i="20"/>
  <c r="AR157" i="20"/>
  <c r="AR157" i="26"/>
  <c r="AR157" i="21"/>
  <c r="AO157" i="13"/>
  <c r="AS157" i="13"/>
  <c r="AS157" i="18"/>
  <c r="AS157" i="19"/>
  <c r="AO157" i="20"/>
  <c r="AS157" i="20"/>
  <c r="AS157" i="26"/>
  <c r="AS157" i="21"/>
  <c r="AP157" i="13"/>
  <c r="AT157" i="13"/>
  <c r="AT157" i="18"/>
  <c r="AT157" i="19"/>
  <c r="AP157" i="20"/>
  <c r="AT157" i="20"/>
  <c r="AT157" i="26"/>
  <c r="AT157" i="21"/>
  <c r="AL158" i="13"/>
  <c r="AM158" i="13"/>
  <c r="AQ158" i="13"/>
  <c r="AQ158" i="18"/>
  <c r="AQ158" i="19"/>
  <c r="AL158" i="20"/>
  <c r="AM158" i="20"/>
  <c r="AQ158" i="20"/>
  <c r="AQ158" i="26"/>
  <c r="AQ158" i="21"/>
  <c r="AN158" i="13"/>
  <c r="AR158" i="13"/>
  <c r="AR158" i="18"/>
  <c r="AR158" i="19"/>
  <c r="AN158" i="20"/>
  <c r="AR158" i="20"/>
  <c r="AR158" i="26"/>
  <c r="AR158" i="21"/>
  <c r="AO158" i="13"/>
  <c r="AS158" i="13"/>
  <c r="AS158" i="18"/>
  <c r="AS158" i="19"/>
  <c r="AO158" i="20"/>
  <c r="AS158" i="20"/>
  <c r="AS158" i="26"/>
  <c r="AS158" i="21"/>
  <c r="AP158" i="13"/>
  <c r="AT158" i="13"/>
  <c r="AT158" i="18"/>
  <c r="AT158" i="19"/>
  <c r="AP158" i="20"/>
  <c r="AT158" i="20"/>
  <c r="AT158" i="26"/>
  <c r="AT158" i="21"/>
  <c r="AL159" i="13"/>
  <c r="AM159" i="13"/>
  <c r="AQ159" i="13"/>
  <c r="AQ159" i="18"/>
  <c r="AQ159" i="19"/>
  <c r="AL159" i="20"/>
  <c r="AM159" i="20"/>
  <c r="AQ159" i="20"/>
  <c r="AQ159" i="26"/>
  <c r="AQ159" i="21"/>
  <c r="AN159" i="13"/>
  <c r="AR159" i="13"/>
  <c r="AR159" i="18"/>
  <c r="AR159" i="19"/>
  <c r="AN159" i="20"/>
  <c r="AR159" i="20"/>
  <c r="AR159" i="26"/>
  <c r="AR159" i="21"/>
  <c r="AO159" i="13"/>
  <c r="AS159" i="13"/>
  <c r="AS159" i="18"/>
  <c r="AS159" i="19"/>
  <c r="AO159" i="20"/>
  <c r="AS159" i="20"/>
  <c r="AS159" i="26"/>
  <c r="AS159" i="21"/>
  <c r="AP159" i="13"/>
  <c r="AT159" i="13"/>
  <c r="AT159" i="18"/>
  <c r="AT159" i="19"/>
  <c r="AP159" i="20"/>
  <c r="AT159" i="20"/>
  <c r="AT159" i="26"/>
  <c r="AT159" i="21"/>
  <c r="AL160" i="13"/>
  <c r="AM160" i="13"/>
  <c r="AQ160" i="13"/>
  <c r="AQ160" i="18"/>
  <c r="AQ160" i="19"/>
  <c r="AL160" i="20"/>
  <c r="AM160" i="20"/>
  <c r="AQ160" i="20"/>
  <c r="AQ160" i="26"/>
  <c r="AQ160" i="21"/>
  <c r="AN160" i="13"/>
  <c r="AR160" i="13"/>
  <c r="AR160" i="18"/>
  <c r="AR160" i="19"/>
  <c r="AN160" i="20"/>
  <c r="AR160" i="20"/>
  <c r="AR160" i="26"/>
  <c r="AR160" i="21"/>
  <c r="AO160" i="13"/>
  <c r="AS160" i="13"/>
  <c r="AS160" i="18"/>
  <c r="AS160" i="19"/>
  <c r="AO160" i="20"/>
  <c r="AS160" i="20"/>
  <c r="AS160" i="26"/>
  <c r="AS160" i="21"/>
  <c r="AP160" i="13"/>
  <c r="AT160" i="13"/>
  <c r="AT160" i="18"/>
  <c r="AT160" i="19"/>
  <c r="AP160" i="20"/>
  <c r="AT160" i="20"/>
  <c r="AT160" i="26"/>
  <c r="AT160" i="21"/>
  <c r="AL161" i="13"/>
  <c r="AM161" i="13"/>
  <c r="AQ161" i="13"/>
  <c r="AQ161" i="18"/>
  <c r="AQ161" i="19"/>
  <c r="AL161" i="20"/>
  <c r="AM161" i="20"/>
  <c r="AQ161" i="20"/>
  <c r="AQ161" i="26"/>
  <c r="AQ161" i="21"/>
  <c r="AN161" i="13"/>
  <c r="AR161" i="13"/>
  <c r="AR161" i="18"/>
  <c r="AR161" i="19"/>
  <c r="AN161" i="20"/>
  <c r="AR161" i="20"/>
  <c r="AR161" i="26"/>
  <c r="AR161" i="21"/>
  <c r="AO161" i="13"/>
  <c r="AS161" i="13"/>
  <c r="AS161" i="18"/>
  <c r="AS161" i="19"/>
  <c r="AO161" i="20"/>
  <c r="AS161" i="20"/>
  <c r="AS161" i="26"/>
  <c r="AS161" i="21"/>
  <c r="AP161" i="13"/>
  <c r="AT161" i="13"/>
  <c r="AT161" i="18"/>
  <c r="AT161" i="19"/>
  <c r="AP161" i="20"/>
  <c r="AT161" i="20"/>
  <c r="AT161" i="26"/>
  <c r="AT161" i="21"/>
  <c r="AL162" i="13"/>
  <c r="AM162" i="13"/>
  <c r="AQ162" i="13"/>
  <c r="AQ162" i="18"/>
  <c r="AQ162" i="19"/>
  <c r="AL162" i="20"/>
  <c r="AM162" i="20"/>
  <c r="AQ162" i="20"/>
  <c r="AQ162" i="26"/>
  <c r="AQ162" i="21"/>
  <c r="AN162" i="13"/>
  <c r="AR162" i="13"/>
  <c r="AR162" i="18"/>
  <c r="AR162" i="19"/>
  <c r="AN162" i="20"/>
  <c r="AR162" i="20"/>
  <c r="AR162" i="26"/>
  <c r="AR162" i="21"/>
  <c r="AO162" i="13"/>
  <c r="AS162" i="13"/>
  <c r="AS162" i="18"/>
  <c r="AS162" i="19"/>
  <c r="AO162" i="20"/>
  <c r="AS162" i="20"/>
  <c r="AS162" i="26"/>
  <c r="AS162" i="21"/>
  <c r="AP162" i="13"/>
  <c r="AT162" i="13"/>
  <c r="AT162" i="18"/>
  <c r="AT162" i="19"/>
  <c r="AP162" i="20"/>
  <c r="AT162" i="20"/>
  <c r="AT162" i="26"/>
  <c r="AT162" i="21"/>
  <c r="AL163" i="13"/>
  <c r="AM163" i="13"/>
  <c r="AQ163" i="13"/>
  <c r="AQ163" i="18"/>
  <c r="AQ163" i="19"/>
  <c r="AL163" i="20"/>
  <c r="AM163" i="20"/>
  <c r="AQ163" i="20"/>
  <c r="AQ163" i="26"/>
  <c r="AQ163" i="21"/>
  <c r="AN163" i="13"/>
  <c r="AR163" i="13"/>
  <c r="AR163" i="18"/>
  <c r="AR163" i="19"/>
  <c r="AN163" i="20"/>
  <c r="AR163" i="20"/>
  <c r="AR163" i="26"/>
  <c r="AR163" i="21"/>
  <c r="AO163" i="13"/>
  <c r="AS163" i="13"/>
  <c r="AS163" i="18"/>
  <c r="AS163" i="19"/>
  <c r="AO163" i="20"/>
  <c r="AS163" i="20"/>
  <c r="AS163" i="26"/>
  <c r="AS163" i="21"/>
  <c r="AP163" i="13"/>
  <c r="AT163" i="13"/>
  <c r="AT163" i="18"/>
  <c r="AT163" i="19"/>
  <c r="AP163" i="20"/>
  <c r="AT163" i="20"/>
  <c r="AT163" i="26"/>
  <c r="AT163" i="21"/>
  <c r="AL164" i="13"/>
  <c r="AM164" i="13"/>
  <c r="AQ164" i="13"/>
  <c r="AQ164" i="18"/>
  <c r="AQ164" i="19"/>
  <c r="AL164" i="20"/>
  <c r="AM164" i="20"/>
  <c r="AQ164" i="20"/>
  <c r="AQ164" i="26"/>
  <c r="AQ164" i="21"/>
  <c r="AN164" i="13"/>
  <c r="AR164" i="13"/>
  <c r="AR164" i="18"/>
  <c r="AR164" i="19"/>
  <c r="AN164" i="20"/>
  <c r="AR164" i="20"/>
  <c r="AR164" i="26"/>
  <c r="AR164" i="21"/>
  <c r="AO164" i="13"/>
  <c r="AS164" i="13"/>
  <c r="AS164" i="18"/>
  <c r="AS164" i="19"/>
  <c r="AO164" i="20"/>
  <c r="AS164" i="20"/>
  <c r="AS164" i="26"/>
  <c r="AS164" i="21"/>
  <c r="AP164" i="13"/>
  <c r="AT164" i="13"/>
  <c r="AT164" i="18"/>
  <c r="AT164" i="19"/>
  <c r="AP164" i="20"/>
  <c r="AT164" i="20"/>
  <c r="AT164" i="26"/>
  <c r="AT164" i="21"/>
  <c r="AL165" i="13"/>
  <c r="AM165" i="13"/>
  <c r="AQ165" i="13"/>
  <c r="AQ165" i="18"/>
  <c r="AQ165" i="19"/>
  <c r="AL165" i="20"/>
  <c r="AM165" i="20"/>
  <c r="AQ165" i="20"/>
  <c r="AQ165" i="26"/>
  <c r="AQ165" i="21"/>
  <c r="AN165" i="13"/>
  <c r="AR165" i="13"/>
  <c r="AR165" i="18"/>
  <c r="AR165" i="19"/>
  <c r="AN165" i="20"/>
  <c r="AR165" i="20"/>
  <c r="AR165" i="26"/>
  <c r="AR165" i="21"/>
  <c r="AO165" i="13"/>
  <c r="AS165" i="13"/>
  <c r="AS165" i="18"/>
  <c r="AS165" i="19"/>
  <c r="AO165" i="20"/>
  <c r="AS165" i="20"/>
  <c r="AS165" i="26"/>
  <c r="AS165" i="21"/>
  <c r="AP165" i="13"/>
  <c r="AT165" i="13"/>
  <c r="AT165" i="18"/>
  <c r="AT165" i="19"/>
  <c r="AP165" i="20"/>
  <c r="AT165" i="20"/>
  <c r="AT165" i="26"/>
  <c r="AT165" i="21"/>
  <c r="AL166" i="13"/>
  <c r="AM166" i="13"/>
  <c r="AQ166" i="13"/>
  <c r="AQ166" i="18"/>
  <c r="AQ166" i="19"/>
  <c r="AL166" i="20"/>
  <c r="AM166" i="20"/>
  <c r="AQ166" i="20"/>
  <c r="AQ166" i="26"/>
  <c r="AQ166" i="21"/>
  <c r="AN166" i="13"/>
  <c r="AR166" i="13"/>
  <c r="AR166" i="18"/>
  <c r="AR166" i="19"/>
  <c r="AN166" i="20"/>
  <c r="AR166" i="20"/>
  <c r="AR166" i="26"/>
  <c r="AR166" i="21"/>
  <c r="AO166" i="13"/>
  <c r="AS166" i="13"/>
  <c r="AS166" i="18"/>
  <c r="AS166" i="19"/>
  <c r="AO166" i="20"/>
  <c r="AS166" i="20"/>
  <c r="AS166" i="26"/>
  <c r="AS166" i="21"/>
  <c r="AP166" i="13"/>
  <c r="AT166" i="13"/>
  <c r="AT166" i="18"/>
  <c r="AT166" i="19"/>
  <c r="AP166" i="20"/>
  <c r="AT166" i="20"/>
  <c r="AT166" i="26"/>
  <c r="AT166" i="21"/>
  <c r="AL167" i="13"/>
  <c r="AM167" i="13"/>
  <c r="AQ167" i="13"/>
  <c r="AQ167" i="18"/>
  <c r="AQ167" i="19"/>
  <c r="AL167" i="20"/>
  <c r="AM167" i="20"/>
  <c r="AQ167" i="20"/>
  <c r="AQ167" i="26"/>
  <c r="AQ167" i="21"/>
  <c r="AN167" i="13"/>
  <c r="AR167" i="13"/>
  <c r="AR167" i="18"/>
  <c r="AR167" i="19"/>
  <c r="AN167" i="20"/>
  <c r="AR167" i="20"/>
  <c r="AR167" i="26"/>
  <c r="AR167" i="21"/>
  <c r="AO167" i="13"/>
  <c r="AS167" i="13"/>
  <c r="AS167" i="18"/>
  <c r="AS167" i="19"/>
  <c r="AO167" i="20"/>
  <c r="AS167" i="20"/>
  <c r="AS167" i="26"/>
  <c r="AS167" i="21"/>
  <c r="AP167" i="13"/>
  <c r="AT167" i="13"/>
  <c r="AT167" i="18"/>
  <c r="AT167" i="19"/>
  <c r="AP167" i="20"/>
  <c r="AT167" i="20"/>
  <c r="AT167" i="26"/>
  <c r="AT167" i="21"/>
  <c r="AL168" i="13"/>
  <c r="AM168" i="13"/>
  <c r="AQ168" i="13"/>
  <c r="AQ168" i="18"/>
  <c r="AQ168" i="19"/>
  <c r="AL168" i="20"/>
  <c r="AM168" i="20"/>
  <c r="AQ168" i="20"/>
  <c r="AQ168" i="26"/>
  <c r="AQ168" i="21"/>
  <c r="AN168" i="13"/>
  <c r="AR168" i="13"/>
  <c r="AR168" i="18"/>
  <c r="AR168" i="19"/>
  <c r="AN168" i="20"/>
  <c r="AR168" i="20"/>
  <c r="AR168" i="26"/>
  <c r="AR168" i="21"/>
  <c r="AO168" i="13"/>
  <c r="AS168" i="13"/>
  <c r="AS168" i="18"/>
  <c r="AS168" i="19"/>
  <c r="AO168" i="20"/>
  <c r="AS168" i="20"/>
  <c r="AS168" i="26"/>
  <c r="AS168" i="21"/>
  <c r="AP168" i="13"/>
  <c r="AT168" i="13"/>
  <c r="AT168" i="18"/>
  <c r="AT168" i="19"/>
  <c r="AP168" i="20"/>
  <c r="AT168" i="20"/>
  <c r="AT168" i="26"/>
  <c r="AT168" i="21"/>
  <c r="AL169" i="13"/>
  <c r="AM169" i="13"/>
  <c r="AQ169" i="13"/>
  <c r="AQ169" i="18"/>
  <c r="AQ169" i="19"/>
  <c r="AL169" i="20"/>
  <c r="AM169" i="20"/>
  <c r="AQ169" i="20"/>
  <c r="AQ169" i="26"/>
  <c r="AQ169" i="21"/>
  <c r="AN169" i="13"/>
  <c r="AR169" i="13"/>
  <c r="AR169" i="18"/>
  <c r="AR169" i="19"/>
  <c r="AN169" i="20"/>
  <c r="AR169" i="20"/>
  <c r="AR169" i="26"/>
  <c r="AR169" i="21"/>
  <c r="AO169" i="13"/>
  <c r="AS169" i="13"/>
  <c r="AS169" i="18"/>
  <c r="AS169" i="19"/>
  <c r="AO169" i="20"/>
  <c r="AS169" i="20"/>
  <c r="AS169" i="26"/>
  <c r="AS169" i="21"/>
  <c r="AP169" i="13"/>
  <c r="AT169" i="13"/>
  <c r="AT169" i="18"/>
  <c r="AT169" i="19"/>
  <c r="AP169" i="20"/>
  <c r="AT169" i="20"/>
  <c r="AT169" i="26"/>
  <c r="AT169" i="21"/>
  <c r="AL170" i="13"/>
  <c r="AM170" i="13"/>
  <c r="AQ170" i="13"/>
  <c r="AQ170" i="18"/>
  <c r="AQ170" i="19"/>
  <c r="AL170" i="20"/>
  <c r="AM170" i="20"/>
  <c r="AQ170" i="20"/>
  <c r="AQ170" i="26"/>
  <c r="AQ170" i="21"/>
  <c r="AN170" i="13"/>
  <c r="AR170" i="13"/>
  <c r="AR170" i="18"/>
  <c r="AR170" i="19"/>
  <c r="AN170" i="20"/>
  <c r="AR170" i="20"/>
  <c r="AR170" i="26"/>
  <c r="AR170" i="21"/>
  <c r="AO170" i="13"/>
  <c r="AS170" i="13"/>
  <c r="AS170" i="18"/>
  <c r="AS170" i="19"/>
  <c r="AO170" i="20"/>
  <c r="AS170" i="20"/>
  <c r="AS170" i="26"/>
  <c r="AS170" i="21"/>
  <c r="AP170" i="13"/>
  <c r="AT170" i="13"/>
  <c r="AT170" i="18"/>
  <c r="AT170" i="19"/>
  <c r="AP170" i="20"/>
  <c r="AT170" i="20"/>
  <c r="AT170" i="26"/>
  <c r="AT170" i="21"/>
  <c r="AL171" i="13"/>
  <c r="AM171" i="13"/>
  <c r="AQ171" i="13"/>
  <c r="AQ171" i="18"/>
  <c r="AQ171" i="19"/>
  <c r="AL171" i="20"/>
  <c r="AM171" i="20"/>
  <c r="AQ171" i="20"/>
  <c r="AQ171" i="26"/>
  <c r="AQ171" i="21"/>
  <c r="AN171" i="13"/>
  <c r="AR171" i="13"/>
  <c r="AR171" i="18"/>
  <c r="AR171" i="19"/>
  <c r="AN171" i="20"/>
  <c r="AR171" i="20"/>
  <c r="AR171" i="26"/>
  <c r="AR171" i="21"/>
  <c r="AO171" i="13"/>
  <c r="AS171" i="13"/>
  <c r="AS171" i="18"/>
  <c r="AS171" i="19"/>
  <c r="AO171" i="20"/>
  <c r="AS171" i="20"/>
  <c r="AS171" i="26"/>
  <c r="AS171" i="21"/>
  <c r="AP171" i="13"/>
  <c r="AT171" i="13"/>
  <c r="AT171" i="18"/>
  <c r="AT171" i="19"/>
  <c r="AP171" i="20"/>
  <c r="AT171" i="20"/>
  <c r="AT171" i="26"/>
  <c r="AT171" i="21"/>
  <c r="AL172" i="13"/>
  <c r="AM172" i="13"/>
  <c r="AQ172" i="13"/>
  <c r="AQ172" i="18"/>
  <c r="AQ172" i="19"/>
  <c r="AL172" i="20"/>
  <c r="AM172" i="20"/>
  <c r="AQ172" i="20"/>
  <c r="AQ172" i="26"/>
  <c r="AQ172" i="21"/>
  <c r="AN172" i="13"/>
  <c r="AR172" i="13"/>
  <c r="AR172" i="18"/>
  <c r="AR172" i="19"/>
  <c r="AN172" i="20"/>
  <c r="AR172" i="20"/>
  <c r="AR172" i="26"/>
  <c r="AR172" i="21"/>
  <c r="AO172" i="13"/>
  <c r="AS172" i="13"/>
  <c r="AS172" i="18"/>
  <c r="AS172" i="19"/>
  <c r="AO172" i="20"/>
  <c r="AS172" i="20"/>
  <c r="AS172" i="26"/>
  <c r="AS172" i="21"/>
  <c r="AP172" i="13"/>
  <c r="AT172" i="13"/>
  <c r="AT172" i="18"/>
  <c r="AT172" i="19"/>
  <c r="AP172" i="20"/>
  <c r="AT172" i="20"/>
  <c r="AT172" i="26"/>
  <c r="AT172" i="21"/>
  <c r="AL173" i="13"/>
  <c r="AM173" i="13"/>
  <c r="AQ173" i="13"/>
  <c r="AQ173" i="18"/>
  <c r="AQ173" i="19"/>
  <c r="AL173" i="20"/>
  <c r="AM173" i="20"/>
  <c r="AQ173" i="20"/>
  <c r="AQ173" i="26"/>
  <c r="AQ173" i="21"/>
  <c r="AN173" i="13"/>
  <c r="AR173" i="13"/>
  <c r="AR173" i="18"/>
  <c r="AR173" i="19"/>
  <c r="AN173" i="20"/>
  <c r="AR173" i="20"/>
  <c r="AR173" i="26"/>
  <c r="AR173" i="21"/>
  <c r="AO173" i="13"/>
  <c r="AS173" i="13"/>
  <c r="AS173" i="18"/>
  <c r="AS173" i="19"/>
  <c r="AO173" i="20"/>
  <c r="AS173" i="20"/>
  <c r="AS173" i="26"/>
  <c r="AS173" i="21"/>
  <c r="AP173" i="13"/>
  <c r="AT173" i="13"/>
  <c r="AT173" i="18"/>
  <c r="AT173" i="19"/>
  <c r="AP173" i="20"/>
  <c r="AT173" i="20"/>
  <c r="AT173" i="26"/>
  <c r="AT173" i="21"/>
  <c r="AL174" i="13"/>
  <c r="AM174" i="13"/>
  <c r="AQ174" i="13"/>
  <c r="AQ174" i="18"/>
  <c r="AQ174" i="19"/>
  <c r="AL174" i="20"/>
  <c r="AM174" i="20"/>
  <c r="AQ174" i="20"/>
  <c r="AQ174" i="26"/>
  <c r="AQ174" i="21"/>
  <c r="AN174" i="13"/>
  <c r="AR174" i="13"/>
  <c r="AR174" i="18"/>
  <c r="AR174" i="19"/>
  <c r="AN174" i="20"/>
  <c r="AR174" i="20"/>
  <c r="AR174" i="26"/>
  <c r="AR174" i="21"/>
  <c r="AO174" i="13"/>
  <c r="AS174" i="13"/>
  <c r="AS174" i="18"/>
  <c r="AS174" i="19"/>
  <c r="AO174" i="20"/>
  <c r="AS174" i="20"/>
  <c r="AS174" i="26"/>
  <c r="AS174" i="21"/>
  <c r="AP174" i="13"/>
  <c r="AT174" i="13"/>
  <c r="AT174" i="18"/>
  <c r="AT174" i="19"/>
  <c r="AP174" i="20"/>
  <c r="AT174" i="20"/>
  <c r="AT174" i="26"/>
  <c r="AT174" i="21"/>
  <c r="AL175" i="13"/>
  <c r="AM175" i="13"/>
  <c r="AQ175" i="13"/>
  <c r="AQ175" i="18"/>
  <c r="AQ175" i="19"/>
  <c r="AL175" i="20"/>
  <c r="AM175" i="20"/>
  <c r="AQ175" i="20"/>
  <c r="AQ175" i="26"/>
  <c r="AQ175" i="21"/>
  <c r="AN175" i="13"/>
  <c r="AR175" i="13"/>
  <c r="AR175" i="18"/>
  <c r="AR175" i="19"/>
  <c r="AN175" i="20"/>
  <c r="AR175" i="20"/>
  <c r="AR175" i="26"/>
  <c r="AR175" i="21"/>
  <c r="AO175" i="13"/>
  <c r="AS175" i="13"/>
  <c r="AS175" i="18"/>
  <c r="AS175" i="19"/>
  <c r="AO175" i="20"/>
  <c r="AS175" i="20"/>
  <c r="AS175" i="26"/>
  <c r="AS175" i="21"/>
  <c r="AP175" i="13"/>
  <c r="AT175" i="13"/>
  <c r="AT175" i="18"/>
  <c r="AT175" i="19"/>
  <c r="AP175" i="20"/>
  <c r="AT175" i="20"/>
  <c r="AT175" i="26"/>
  <c r="AT175" i="21"/>
  <c r="AL176" i="13"/>
  <c r="AM176" i="13"/>
  <c r="AQ176" i="13"/>
  <c r="AQ176" i="18"/>
  <c r="AQ176" i="19"/>
  <c r="AL176" i="20"/>
  <c r="AM176" i="20"/>
  <c r="AQ176" i="20"/>
  <c r="AQ176" i="26"/>
  <c r="AQ176" i="21"/>
  <c r="AN176" i="13"/>
  <c r="AR176" i="13"/>
  <c r="AR176" i="18"/>
  <c r="AR176" i="19"/>
  <c r="AN176" i="20"/>
  <c r="AR176" i="20"/>
  <c r="AR176" i="26"/>
  <c r="AR176" i="21"/>
  <c r="AO176" i="13"/>
  <c r="AS176" i="13"/>
  <c r="AS176" i="18"/>
  <c r="AS176" i="19"/>
  <c r="AO176" i="20"/>
  <c r="AS176" i="20"/>
  <c r="AS176" i="26"/>
  <c r="AS176" i="21"/>
  <c r="AP176" i="13"/>
  <c r="AT176" i="13"/>
  <c r="AT176" i="18"/>
  <c r="AT176" i="19"/>
  <c r="AP176" i="20"/>
  <c r="AT176" i="20"/>
  <c r="AT176" i="26"/>
  <c r="AT176" i="21"/>
  <c r="AL177" i="13"/>
  <c r="AM177" i="13"/>
  <c r="AQ177" i="13"/>
  <c r="AQ177" i="18"/>
  <c r="AQ177" i="19"/>
  <c r="AL177" i="20"/>
  <c r="AM177" i="20"/>
  <c r="AQ177" i="20"/>
  <c r="AQ177" i="26"/>
  <c r="AQ177" i="21"/>
  <c r="AN177" i="13"/>
  <c r="AR177" i="13"/>
  <c r="AR177" i="18"/>
  <c r="AR177" i="19"/>
  <c r="AN177" i="20"/>
  <c r="AR177" i="20"/>
  <c r="AR177" i="26"/>
  <c r="AR177" i="21"/>
  <c r="AO177" i="13"/>
  <c r="AS177" i="13"/>
  <c r="AS177" i="18"/>
  <c r="AS177" i="19"/>
  <c r="AO177" i="20"/>
  <c r="AS177" i="20"/>
  <c r="AS177" i="26"/>
  <c r="AS177" i="21"/>
  <c r="AP177" i="13"/>
  <c r="AT177" i="13"/>
  <c r="AT177" i="18"/>
  <c r="AT177" i="19"/>
  <c r="AP177" i="20"/>
  <c r="AT177" i="20"/>
  <c r="AT177" i="26"/>
  <c r="AT177" i="21"/>
  <c r="AL178" i="13"/>
  <c r="AM178" i="13"/>
  <c r="AQ178" i="13"/>
  <c r="AQ178" i="18"/>
  <c r="AQ178" i="19"/>
  <c r="AL178" i="20"/>
  <c r="AM178" i="20"/>
  <c r="AQ178" i="20"/>
  <c r="AQ178" i="26"/>
  <c r="AQ178" i="21"/>
  <c r="AN178" i="13"/>
  <c r="AR178" i="13"/>
  <c r="AR178" i="18"/>
  <c r="AR178" i="19"/>
  <c r="AN178" i="20"/>
  <c r="AR178" i="20"/>
  <c r="AR178" i="26"/>
  <c r="AR178" i="21"/>
  <c r="AO178" i="13"/>
  <c r="AS178" i="13"/>
  <c r="AS178" i="18"/>
  <c r="AS178" i="19"/>
  <c r="AO178" i="20"/>
  <c r="AS178" i="20"/>
  <c r="AS178" i="26"/>
  <c r="AS178" i="21"/>
  <c r="AP178" i="13"/>
  <c r="AT178" i="13"/>
  <c r="AT178" i="18"/>
  <c r="AT178" i="19"/>
  <c r="AP178" i="20"/>
  <c r="AT178" i="20"/>
  <c r="AT178" i="26"/>
  <c r="AT178" i="21"/>
  <c r="AL179" i="13"/>
  <c r="AM179" i="13"/>
  <c r="AQ179" i="13"/>
  <c r="AQ179" i="18"/>
  <c r="AQ179" i="19"/>
  <c r="AL179" i="20"/>
  <c r="AM179" i="20"/>
  <c r="AQ179" i="20"/>
  <c r="AQ179" i="26"/>
  <c r="AQ179" i="21"/>
  <c r="AN179" i="13"/>
  <c r="AR179" i="13"/>
  <c r="AR179" i="18"/>
  <c r="AR179" i="19"/>
  <c r="AN179" i="20"/>
  <c r="AR179" i="20"/>
  <c r="AR179" i="26"/>
  <c r="AR179" i="21"/>
  <c r="AO179" i="13"/>
  <c r="AS179" i="13"/>
  <c r="AS179" i="18"/>
  <c r="AS179" i="19"/>
  <c r="AO179" i="20"/>
  <c r="AS179" i="20"/>
  <c r="AS179" i="26"/>
  <c r="AS179" i="21"/>
  <c r="AP179" i="13"/>
  <c r="AT179" i="13"/>
  <c r="AT179" i="18"/>
  <c r="AT179" i="19"/>
  <c r="AP179" i="20"/>
  <c r="AT179" i="20"/>
  <c r="AT179" i="26"/>
  <c r="AT179" i="21"/>
  <c r="AL180" i="13"/>
  <c r="AM180" i="13"/>
  <c r="AQ180" i="13"/>
  <c r="AQ180" i="18"/>
  <c r="AQ180" i="19"/>
  <c r="AL180" i="20"/>
  <c r="AM180" i="20"/>
  <c r="AQ180" i="20"/>
  <c r="AQ180" i="26"/>
  <c r="AQ180" i="21"/>
  <c r="AN180" i="13"/>
  <c r="AR180" i="13"/>
  <c r="AR180" i="18"/>
  <c r="AR180" i="19"/>
  <c r="AN180" i="20"/>
  <c r="AR180" i="20"/>
  <c r="AR180" i="26"/>
  <c r="AR180" i="21"/>
  <c r="AO180" i="13"/>
  <c r="AS180" i="13"/>
  <c r="AS180" i="18"/>
  <c r="AS180" i="19"/>
  <c r="AO180" i="20"/>
  <c r="AS180" i="20"/>
  <c r="AS180" i="26"/>
  <c r="AS180" i="21"/>
  <c r="AP180" i="13"/>
  <c r="AT180" i="13"/>
  <c r="AT180" i="18"/>
  <c r="AT180" i="19"/>
  <c r="AP180" i="20"/>
  <c r="AT180" i="20"/>
  <c r="AT180" i="26"/>
  <c r="AT180" i="21"/>
  <c r="AL181" i="13"/>
  <c r="AM181" i="13"/>
  <c r="AQ181" i="13"/>
  <c r="AQ181" i="18"/>
  <c r="AQ181" i="19"/>
  <c r="AL181" i="20"/>
  <c r="AM181" i="20"/>
  <c r="AQ181" i="20"/>
  <c r="AQ181" i="26"/>
  <c r="AQ181" i="21"/>
  <c r="AN181" i="13"/>
  <c r="AR181" i="13"/>
  <c r="AR181" i="18"/>
  <c r="AR181" i="19"/>
  <c r="AN181" i="20"/>
  <c r="AR181" i="20"/>
  <c r="AR181" i="26"/>
  <c r="AR181" i="21"/>
  <c r="AO181" i="13"/>
  <c r="AS181" i="13"/>
  <c r="AS181" i="18"/>
  <c r="AS181" i="19"/>
  <c r="AO181" i="20"/>
  <c r="AS181" i="20"/>
  <c r="AS181" i="26"/>
  <c r="AS181" i="21"/>
  <c r="AP181" i="13"/>
  <c r="AT181" i="13"/>
  <c r="AT181" i="18"/>
  <c r="AT181" i="19"/>
  <c r="AP181" i="20"/>
  <c r="AT181" i="20"/>
  <c r="AT181" i="26"/>
  <c r="AT181" i="21"/>
  <c r="AL182" i="13"/>
  <c r="AM182" i="13"/>
  <c r="AQ182" i="13"/>
  <c r="AQ182" i="18"/>
  <c r="AQ182" i="19"/>
  <c r="AL182" i="20"/>
  <c r="AM182" i="20"/>
  <c r="AQ182" i="20"/>
  <c r="AQ182" i="26"/>
  <c r="AQ182" i="21"/>
  <c r="AN182" i="13"/>
  <c r="AR182" i="13"/>
  <c r="AR182" i="18"/>
  <c r="AR182" i="19"/>
  <c r="AN182" i="20"/>
  <c r="AR182" i="20"/>
  <c r="AR182" i="26"/>
  <c r="AR182" i="21"/>
  <c r="AO182" i="13"/>
  <c r="AS182" i="13"/>
  <c r="AS182" i="18"/>
  <c r="AS182" i="19"/>
  <c r="AO182" i="20"/>
  <c r="AS182" i="20"/>
  <c r="AS182" i="26"/>
  <c r="AS182" i="21"/>
  <c r="AP182" i="13"/>
  <c r="AT182" i="13"/>
  <c r="AT182" i="18"/>
  <c r="AT182" i="19"/>
  <c r="AP182" i="20"/>
  <c r="AT182" i="20"/>
  <c r="AT182" i="26"/>
  <c r="AT182" i="21"/>
  <c r="AL183" i="13"/>
  <c r="AM183" i="13"/>
  <c r="AQ183" i="13"/>
  <c r="AQ183" i="18"/>
  <c r="AQ183" i="19"/>
  <c r="AL183" i="20"/>
  <c r="AM183" i="20"/>
  <c r="AQ183" i="20"/>
  <c r="AQ183" i="26"/>
  <c r="AQ183" i="21"/>
  <c r="AN183" i="13"/>
  <c r="AR183" i="13"/>
  <c r="AR183" i="18"/>
  <c r="AR183" i="19"/>
  <c r="AN183" i="20"/>
  <c r="AR183" i="20"/>
  <c r="AR183" i="26"/>
  <c r="AR183" i="21"/>
  <c r="AO183" i="13"/>
  <c r="AS183" i="13"/>
  <c r="AS183" i="18"/>
  <c r="AS183" i="19"/>
  <c r="AO183" i="20"/>
  <c r="AS183" i="20"/>
  <c r="AS183" i="26"/>
  <c r="AS183" i="21"/>
  <c r="AP183" i="13"/>
  <c r="AT183" i="13"/>
  <c r="AT183" i="18"/>
  <c r="AT183" i="19"/>
  <c r="AP183" i="20"/>
  <c r="AT183" i="20"/>
  <c r="AT183" i="26"/>
  <c r="AT183" i="21"/>
  <c r="AL184" i="13"/>
  <c r="AM184" i="13"/>
  <c r="AQ184" i="13"/>
  <c r="AQ184" i="18"/>
  <c r="AQ184" i="19"/>
  <c r="AL184" i="20"/>
  <c r="AM184" i="20"/>
  <c r="AQ184" i="20"/>
  <c r="AQ184" i="26"/>
  <c r="AQ184" i="21"/>
  <c r="AN184" i="13"/>
  <c r="AR184" i="13"/>
  <c r="AR184" i="18"/>
  <c r="AR184" i="19"/>
  <c r="AN184" i="20"/>
  <c r="AR184" i="20"/>
  <c r="AR184" i="26"/>
  <c r="AR184" i="21"/>
  <c r="AO184" i="13"/>
  <c r="AS184" i="13"/>
  <c r="AS184" i="18"/>
  <c r="AS184" i="19"/>
  <c r="AO184" i="20"/>
  <c r="AS184" i="20"/>
  <c r="AS184" i="26"/>
  <c r="AS184" i="21"/>
  <c r="AP184" i="13"/>
  <c r="AT184" i="13"/>
  <c r="AT184" i="18"/>
  <c r="AT184" i="19"/>
  <c r="AP184" i="20"/>
  <c r="AT184" i="20"/>
  <c r="AT184" i="26"/>
  <c r="AT184" i="21"/>
  <c r="AL185" i="13"/>
  <c r="AM185" i="13"/>
  <c r="AQ185" i="13"/>
  <c r="AQ185" i="18"/>
  <c r="AQ185" i="19"/>
  <c r="AL185" i="20"/>
  <c r="AM185" i="20"/>
  <c r="AQ185" i="20"/>
  <c r="AQ185" i="26"/>
  <c r="AQ185" i="21"/>
  <c r="AN185" i="13"/>
  <c r="AR185" i="13"/>
  <c r="AR185" i="18"/>
  <c r="AR185" i="19"/>
  <c r="AN185" i="20"/>
  <c r="AR185" i="20"/>
  <c r="AR185" i="26"/>
  <c r="AR185" i="21"/>
  <c r="AO185" i="13"/>
  <c r="AS185" i="13"/>
  <c r="AS185" i="18"/>
  <c r="AS185" i="19"/>
  <c r="AO185" i="20"/>
  <c r="AS185" i="20"/>
  <c r="AS185" i="26"/>
  <c r="AS185" i="21"/>
  <c r="AP185" i="13"/>
  <c r="AT185" i="13"/>
  <c r="AT185" i="18"/>
  <c r="AT185" i="19"/>
  <c r="AP185" i="20"/>
  <c r="AT185" i="20"/>
  <c r="AT185" i="26"/>
  <c r="AT185" i="21"/>
  <c r="AL186" i="13"/>
  <c r="AM186" i="13"/>
  <c r="AQ186" i="13"/>
  <c r="AQ186" i="18"/>
  <c r="AQ186" i="19"/>
  <c r="AL186" i="20"/>
  <c r="AM186" i="20"/>
  <c r="AQ186" i="20"/>
  <c r="AQ186" i="26"/>
  <c r="AQ186" i="21"/>
  <c r="AN186" i="13"/>
  <c r="AR186" i="13"/>
  <c r="AR186" i="18"/>
  <c r="AR186" i="19"/>
  <c r="AN186" i="20"/>
  <c r="AR186" i="20"/>
  <c r="AR186" i="26"/>
  <c r="AR186" i="21"/>
  <c r="AO186" i="13"/>
  <c r="AS186" i="13"/>
  <c r="AS186" i="18"/>
  <c r="AS186" i="19"/>
  <c r="AO186" i="20"/>
  <c r="AS186" i="20"/>
  <c r="AS186" i="26"/>
  <c r="AS186" i="21"/>
  <c r="AP186" i="13"/>
  <c r="AT186" i="13"/>
  <c r="AT186" i="18"/>
  <c r="AT186" i="19"/>
  <c r="AP186" i="20"/>
  <c r="AT186" i="20"/>
  <c r="AT186" i="26"/>
  <c r="AT186" i="21"/>
  <c r="AL187" i="13"/>
  <c r="AM187" i="13"/>
  <c r="AQ187" i="13"/>
  <c r="AQ187" i="18"/>
  <c r="AQ187" i="19"/>
  <c r="AL187" i="20"/>
  <c r="AM187" i="20"/>
  <c r="AQ187" i="20"/>
  <c r="AQ187" i="26"/>
  <c r="AQ187" i="21"/>
  <c r="AN187" i="13"/>
  <c r="AR187" i="13"/>
  <c r="AR187" i="18"/>
  <c r="AR187" i="19"/>
  <c r="AN187" i="20"/>
  <c r="AR187" i="20"/>
  <c r="AR187" i="26"/>
  <c r="AR187" i="21"/>
  <c r="AO187" i="13"/>
  <c r="AS187" i="13"/>
  <c r="AS187" i="18"/>
  <c r="AS187" i="19"/>
  <c r="AO187" i="20"/>
  <c r="AS187" i="20"/>
  <c r="AS187" i="26"/>
  <c r="AS187" i="21"/>
  <c r="AP187" i="13"/>
  <c r="AT187" i="13"/>
  <c r="AT187" i="18"/>
  <c r="AT187" i="19"/>
  <c r="AP187" i="20"/>
  <c r="AT187" i="20"/>
  <c r="AT187" i="26"/>
  <c r="AT187" i="21"/>
  <c r="AL188" i="13"/>
  <c r="AM188" i="13"/>
  <c r="AQ188" i="13"/>
  <c r="AQ188" i="18"/>
  <c r="AQ188" i="19"/>
  <c r="AL188" i="20"/>
  <c r="AM188" i="20"/>
  <c r="AQ188" i="20"/>
  <c r="AQ188" i="26"/>
  <c r="AQ188" i="21"/>
  <c r="AN188" i="13"/>
  <c r="AR188" i="13"/>
  <c r="AR188" i="18"/>
  <c r="AR188" i="19"/>
  <c r="AN188" i="20"/>
  <c r="AR188" i="20"/>
  <c r="AR188" i="26"/>
  <c r="AR188" i="21"/>
  <c r="AO188" i="13"/>
  <c r="AS188" i="13"/>
  <c r="AS188" i="18"/>
  <c r="AS188" i="19"/>
  <c r="AO188" i="20"/>
  <c r="AS188" i="20"/>
  <c r="AS188" i="26"/>
  <c r="AS188" i="21"/>
  <c r="AP188" i="13"/>
  <c r="AT188" i="13"/>
  <c r="AT188" i="18"/>
  <c r="AT188" i="19"/>
  <c r="AP188" i="20"/>
  <c r="AT188" i="20"/>
  <c r="AT188" i="26"/>
  <c r="AT188" i="21"/>
  <c r="AL189" i="13"/>
  <c r="AM189" i="13"/>
  <c r="AQ189" i="13"/>
  <c r="AQ189" i="18"/>
  <c r="AQ189" i="19"/>
  <c r="AL189" i="20"/>
  <c r="AM189" i="20"/>
  <c r="AQ189" i="20"/>
  <c r="AQ189" i="26"/>
  <c r="AQ189" i="21"/>
  <c r="AN189" i="13"/>
  <c r="AR189" i="13"/>
  <c r="AR189" i="18"/>
  <c r="AR189" i="19"/>
  <c r="AN189" i="20"/>
  <c r="AR189" i="20"/>
  <c r="AR189" i="26"/>
  <c r="AR189" i="21"/>
  <c r="AO189" i="13"/>
  <c r="AS189" i="13"/>
  <c r="AS189" i="18"/>
  <c r="AS189" i="19"/>
  <c r="AO189" i="20"/>
  <c r="AS189" i="20"/>
  <c r="AS189" i="26"/>
  <c r="AS189" i="21"/>
  <c r="AP189" i="13"/>
  <c r="AT189" i="13"/>
  <c r="AT189" i="18"/>
  <c r="AT189" i="19"/>
  <c r="AP189" i="20"/>
  <c r="AT189" i="20"/>
  <c r="AT189" i="26"/>
  <c r="AT189" i="21"/>
  <c r="AL190" i="13"/>
  <c r="AM190" i="13"/>
  <c r="AQ190" i="13"/>
  <c r="AQ190" i="18"/>
  <c r="AQ190" i="19"/>
  <c r="AL190" i="20"/>
  <c r="AM190" i="20"/>
  <c r="AQ190" i="20"/>
  <c r="AQ190" i="26"/>
  <c r="AQ190" i="21"/>
  <c r="AN190" i="13"/>
  <c r="AR190" i="13"/>
  <c r="AR190" i="18"/>
  <c r="AR190" i="19"/>
  <c r="AN190" i="20"/>
  <c r="AR190" i="20"/>
  <c r="AR190" i="26"/>
  <c r="AR190" i="21"/>
  <c r="AO190" i="13"/>
  <c r="AS190" i="13"/>
  <c r="AS190" i="18"/>
  <c r="AS190" i="19"/>
  <c r="AO190" i="20"/>
  <c r="AS190" i="20"/>
  <c r="AS190" i="26"/>
  <c r="AS190" i="21"/>
  <c r="AP190" i="13"/>
  <c r="AT190" i="13"/>
  <c r="AT190" i="18"/>
  <c r="AT190" i="19"/>
  <c r="AP190" i="20"/>
  <c r="AT190" i="20"/>
  <c r="AT190" i="26"/>
  <c r="AT190" i="21"/>
  <c r="AL191" i="13"/>
  <c r="AM191" i="13"/>
  <c r="AQ191" i="13"/>
  <c r="AQ191" i="18"/>
  <c r="AQ191" i="19"/>
  <c r="AL191" i="20"/>
  <c r="AM191" i="20"/>
  <c r="AQ191" i="20"/>
  <c r="AQ191" i="26"/>
  <c r="AQ191" i="21"/>
  <c r="AN191" i="13"/>
  <c r="AR191" i="13"/>
  <c r="AR191" i="18"/>
  <c r="AR191" i="19"/>
  <c r="AN191" i="20"/>
  <c r="AR191" i="20"/>
  <c r="AR191" i="26"/>
  <c r="AR191" i="21"/>
  <c r="AO191" i="13"/>
  <c r="AS191" i="13"/>
  <c r="AS191" i="18"/>
  <c r="AS191" i="19"/>
  <c r="AO191" i="20"/>
  <c r="AS191" i="20"/>
  <c r="AS191" i="26"/>
  <c r="AS191" i="21"/>
  <c r="AP191" i="13"/>
  <c r="AT191" i="13"/>
  <c r="AT191" i="18"/>
  <c r="AT191" i="19"/>
  <c r="AP191" i="20"/>
  <c r="AT191" i="20"/>
  <c r="AT191" i="26"/>
  <c r="AT191" i="21"/>
  <c r="AL192" i="13"/>
  <c r="AM192" i="13"/>
  <c r="AQ192" i="13"/>
  <c r="AQ192" i="18"/>
  <c r="AQ192" i="19"/>
  <c r="AL192" i="20"/>
  <c r="AM192" i="20"/>
  <c r="AQ192" i="20"/>
  <c r="AQ192" i="26"/>
  <c r="AQ192" i="21"/>
  <c r="AN192" i="13"/>
  <c r="AR192" i="13"/>
  <c r="AR192" i="18"/>
  <c r="AR192" i="19"/>
  <c r="AN192" i="20"/>
  <c r="AR192" i="20"/>
  <c r="AR192" i="26"/>
  <c r="AR192" i="21"/>
  <c r="AO192" i="13"/>
  <c r="AS192" i="13"/>
  <c r="AS192" i="18"/>
  <c r="AS192" i="19"/>
  <c r="AO192" i="20"/>
  <c r="AS192" i="20"/>
  <c r="AS192" i="26"/>
  <c r="AS192" i="21"/>
  <c r="AP192" i="13"/>
  <c r="AT192" i="13"/>
  <c r="AT192" i="18"/>
  <c r="AT192" i="19"/>
  <c r="AP192" i="20"/>
  <c r="AT192" i="20"/>
  <c r="AT192" i="26"/>
  <c r="AT192" i="21"/>
  <c r="AL193" i="13"/>
  <c r="AM193" i="13"/>
  <c r="AQ193" i="13"/>
  <c r="AQ193" i="18"/>
  <c r="AQ193" i="19"/>
  <c r="AL193" i="20"/>
  <c r="AM193" i="20"/>
  <c r="AQ193" i="20"/>
  <c r="AQ193" i="26"/>
  <c r="AQ193" i="21"/>
  <c r="AN193" i="13"/>
  <c r="AR193" i="13"/>
  <c r="AR193" i="18"/>
  <c r="AR193" i="19"/>
  <c r="AN193" i="20"/>
  <c r="AR193" i="20"/>
  <c r="AR193" i="26"/>
  <c r="AR193" i="21"/>
  <c r="AO193" i="13"/>
  <c r="AS193" i="13"/>
  <c r="AS193" i="18"/>
  <c r="AS193" i="19"/>
  <c r="AO193" i="20"/>
  <c r="AS193" i="20"/>
  <c r="AS193" i="26"/>
  <c r="AS193" i="21"/>
  <c r="AP193" i="13"/>
  <c r="AT193" i="13"/>
  <c r="AT193" i="18"/>
  <c r="AT193" i="19"/>
  <c r="AP193" i="20"/>
  <c r="AT193" i="20"/>
  <c r="AT193" i="26"/>
  <c r="AT193" i="21"/>
  <c r="AL194" i="13"/>
  <c r="AM194" i="13"/>
  <c r="AQ194" i="13"/>
  <c r="AQ194" i="18"/>
  <c r="AQ194" i="19"/>
  <c r="AL194" i="20"/>
  <c r="AM194" i="20"/>
  <c r="AQ194" i="20"/>
  <c r="AQ194" i="26"/>
  <c r="AQ194" i="21"/>
  <c r="AN194" i="13"/>
  <c r="AR194" i="13"/>
  <c r="AR194" i="18"/>
  <c r="AR194" i="19"/>
  <c r="AN194" i="20"/>
  <c r="AR194" i="20"/>
  <c r="AR194" i="26"/>
  <c r="AR194" i="21"/>
  <c r="AO194" i="13"/>
  <c r="AS194" i="13"/>
  <c r="AS194" i="18"/>
  <c r="AS194" i="19"/>
  <c r="AO194" i="20"/>
  <c r="AS194" i="20"/>
  <c r="AS194" i="26"/>
  <c r="AS194" i="21"/>
  <c r="AP194" i="13"/>
  <c r="AT194" i="13"/>
  <c r="AT194" i="18"/>
  <c r="AT194" i="19"/>
  <c r="AP194" i="20"/>
  <c r="AT194" i="20"/>
  <c r="AT194" i="26"/>
  <c r="AT194" i="21"/>
  <c r="AL195" i="13"/>
  <c r="AM195" i="13"/>
  <c r="AQ195" i="13"/>
  <c r="AQ195" i="18"/>
  <c r="AQ195" i="19"/>
  <c r="AL195" i="20"/>
  <c r="AM195" i="20"/>
  <c r="AQ195" i="20"/>
  <c r="AQ195" i="26"/>
  <c r="AQ195" i="21"/>
  <c r="AN195" i="13"/>
  <c r="AR195" i="13"/>
  <c r="AR195" i="18"/>
  <c r="AR195" i="19"/>
  <c r="AN195" i="20"/>
  <c r="AR195" i="20"/>
  <c r="AR195" i="26"/>
  <c r="AR195" i="21"/>
  <c r="AO195" i="13"/>
  <c r="AS195" i="13"/>
  <c r="AS195" i="18"/>
  <c r="AS195" i="19"/>
  <c r="AO195" i="20"/>
  <c r="AS195" i="20"/>
  <c r="AS195" i="26"/>
  <c r="AS195" i="21"/>
  <c r="AP195" i="13"/>
  <c r="AT195" i="13"/>
  <c r="AT195" i="18"/>
  <c r="AT195" i="19"/>
  <c r="AP195" i="20"/>
  <c r="AT195" i="20"/>
  <c r="AT195" i="26"/>
  <c r="AT195" i="21"/>
  <c r="AL196" i="13"/>
  <c r="AM196" i="13"/>
  <c r="AQ196" i="13"/>
  <c r="AQ196" i="18"/>
  <c r="AQ196" i="19"/>
  <c r="AL196" i="20"/>
  <c r="AM196" i="20"/>
  <c r="AQ196" i="20"/>
  <c r="AQ196" i="26"/>
  <c r="AQ196" i="21"/>
  <c r="AN196" i="13"/>
  <c r="AR196" i="13"/>
  <c r="AR196" i="18"/>
  <c r="AR196" i="19"/>
  <c r="AN196" i="20"/>
  <c r="AR196" i="20"/>
  <c r="AR196" i="26"/>
  <c r="AR196" i="21"/>
  <c r="AO196" i="13"/>
  <c r="AS196" i="13"/>
  <c r="AS196" i="18"/>
  <c r="AS196" i="19"/>
  <c r="AO196" i="20"/>
  <c r="AS196" i="20"/>
  <c r="AS196" i="26"/>
  <c r="AS196" i="21"/>
  <c r="AP196" i="13"/>
  <c r="AT196" i="13"/>
  <c r="AT196" i="18"/>
  <c r="AT196" i="19"/>
  <c r="AP196" i="20"/>
  <c r="AT196" i="20"/>
  <c r="AT196" i="26"/>
  <c r="AT196" i="21"/>
  <c r="AL197" i="13"/>
  <c r="AM197" i="13"/>
  <c r="AQ197" i="13"/>
  <c r="AQ197" i="18"/>
  <c r="AQ197" i="19"/>
  <c r="AL197" i="20"/>
  <c r="AM197" i="20"/>
  <c r="AQ197" i="20"/>
  <c r="AQ197" i="26"/>
  <c r="AQ197" i="21"/>
  <c r="AN197" i="13"/>
  <c r="AR197" i="13"/>
  <c r="AR197" i="18"/>
  <c r="AR197" i="19"/>
  <c r="AN197" i="20"/>
  <c r="AR197" i="20"/>
  <c r="AR197" i="26"/>
  <c r="AR197" i="21"/>
  <c r="AO197" i="13"/>
  <c r="AS197" i="13"/>
  <c r="AS197" i="18"/>
  <c r="AS197" i="19"/>
  <c r="AO197" i="20"/>
  <c r="AS197" i="20"/>
  <c r="AS197" i="26"/>
  <c r="AS197" i="21"/>
  <c r="AP197" i="13"/>
  <c r="AT197" i="13"/>
  <c r="AT197" i="18"/>
  <c r="AT197" i="19"/>
  <c r="AP197" i="20"/>
  <c r="AT197" i="20"/>
  <c r="AT197" i="26"/>
  <c r="AT197" i="21"/>
  <c r="AL198" i="13"/>
  <c r="AM198" i="13"/>
  <c r="AQ198" i="13"/>
  <c r="AQ198" i="18"/>
  <c r="AQ198" i="19"/>
  <c r="AL198" i="20"/>
  <c r="AM198" i="20"/>
  <c r="AQ198" i="20"/>
  <c r="AQ198" i="26"/>
  <c r="AQ198" i="21"/>
  <c r="AN198" i="13"/>
  <c r="AR198" i="13"/>
  <c r="AR198" i="18"/>
  <c r="AR198" i="19"/>
  <c r="AN198" i="20"/>
  <c r="AR198" i="20"/>
  <c r="AR198" i="26"/>
  <c r="AR198" i="21"/>
  <c r="AO198" i="13"/>
  <c r="AS198" i="13"/>
  <c r="AS198" i="18"/>
  <c r="AS198" i="19"/>
  <c r="AO198" i="20"/>
  <c r="AS198" i="20"/>
  <c r="AS198" i="26"/>
  <c r="AS198" i="21"/>
  <c r="AP198" i="13"/>
  <c r="AT198" i="13"/>
  <c r="AT198" i="18"/>
  <c r="AT198" i="19"/>
  <c r="AP198" i="20"/>
  <c r="AT198" i="20"/>
  <c r="AT198" i="26"/>
  <c r="AT198" i="21"/>
  <c r="AL199" i="13"/>
  <c r="AM199" i="13"/>
  <c r="AQ199" i="13"/>
  <c r="AQ199" i="18"/>
  <c r="AQ199" i="19"/>
  <c r="AL199" i="20"/>
  <c r="AM199" i="20"/>
  <c r="AQ199" i="20"/>
  <c r="AQ199" i="26"/>
  <c r="AQ199" i="21"/>
  <c r="AN199" i="13"/>
  <c r="AR199" i="13"/>
  <c r="AR199" i="18"/>
  <c r="AR199" i="19"/>
  <c r="AN199" i="20"/>
  <c r="AR199" i="20"/>
  <c r="AR199" i="26"/>
  <c r="AR199" i="21"/>
  <c r="AO199" i="13"/>
  <c r="AS199" i="13"/>
  <c r="AS199" i="18"/>
  <c r="AS199" i="19"/>
  <c r="AO199" i="20"/>
  <c r="AS199" i="20"/>
  <c r="AS199" i="26"/>
  <c r="AS199" i="21"/>
  <c r="AP199" i="13"/>
  <c r="AT199" i="13"/>
  <c r="AT199" i="18"/>
  <c r="AT199" i="19"/>
  <c r="AP199" i="20"/>
  <c r="AT199" i="20"/>
  <c r="AT199" i="26"/>
  <c r="AT199" i="21"/>
  <c r="AL200" i="13"/>
  <c r="AM200" i="13"/>
  <c r="AQ200" i="13"/>
  <c r="AQ200" i="18"/>
  <c r="AQ200" i="19"/>
  <c r="AL200" i="20"/>
  <c r="AM200" i="20"/>
  <c r="AQ200" i="20"/>
  <c r="AQ200" i="26"/>
  <c r="AQ200" i="21"/>
  <c r="AN200" i="13"/>
  <c r="AR200" i="13"/>
  <c r="AR200" i="18"/>
  <c r="AR200" i="19"/>
  <c r="AN200" i="20"/>
  <c r="AR200" i="20"/>
  <c r="AR200" i="26"/>
  <c r="AR200" i="21"/>
  <c r="AO200" i="13"/>
  <c r="AS200" i="13"/>
  <c r="AS200" i="18"/>
  <c r="AS200" i="19"/>
  <c r="AO200" i="20"/>
  <c r="AS200" i="20"/>
  <c r="AS200" i="26"/>
  <c r="AS200" i="21"/>
  <c r="AP200" i="13"/>
  <c r="AT200" i="13"/>
  <c r="AT200" i="18"/>
  <c r="AT200" i="19"/>
  <c r="AP200" i="20"/>
  <c r="AT200" i="20"/>
  <c r="AT200" i="26"/>
  <c r="AT200" i="21"/>
  <c r="AL201" i="13"/>
  <c r="AM201" i="13"/>
  <c r="AQ201" i="13"/>
  <c r="AQ201" i="18"/>
  <c r="AQ201" i="19"/>
  <c r="AL201" i="20"/>
  <c r="AM201" i="20"/>
  <c r="AQ201" i="20"/>
  <c r="AQ201" i="26"/>
  <c r="AQ201" i="21"/>
  <c r="AN201" i="13"/>
  <c r="AR201" i="13"/>
  <c r="AR201" i="18"/>
  <c r="AR201" i="19"/>
  <c r="AN201" i="20"/>
  <c r="AR201" i="20"/>
  <c r="AR201" i="26"/>
  <c r="AR201" i="21"/>
  <c r="AO201" i="13"/>
  <c r="AS201" i="13"/>
  <c r="AS201" i="18"/>
  <c r="AS201" i="19"/>
  <c r="AO201" i="20"/>
  <c r="AS201" i="20"/>
  <c r="AS201" i="26"/>
  <c r="AS201" i="21"/>
  <c r="AP201" i="13"/>
  <c r="AT201" i="13"/>
  <c r="AT201" i="18"/>
  <c r="AT201" i="19"/>
  <c r="AP201" i="20"/>
  <c r="AT201" i="20"/>
  <c r="AT201" i="26"/>
  <c r="AT201" i="21"/>
  <c r="AL202" i="13"/>
  <c r="AM202" i="13"/>
  <c r="AQ202" i="13"/>
  <c r="AQ202" i="18"/>
  <c r="AQ202" i="19"/>
  <c r="AL202" i="20"/>
  <c r="AM202" i="20"/>
  <c r="AQ202" i="20"/>
  <c r="AQ202" i="26"/>
  <c r="AQ202" i="21"/>
  <c r="AN202" i="13"/>
  <c r="AR202" i="13"/>
  <c r="AR202" i="18"/>
  <c r="AR202" i="19"/>
  <c r="AN202" i="20"/>
  <c r="AR202" i="20"/>
  <c r="AR202" i="26"/>
  <c r="AR202" i="21"/>
  <c r="AO202" i="13"/>
  <c r="AS202" i="13"/>
  <c r="AS202" i="18"/>
  <c r="AS202" i="19"/>
  <c r="AO202" i="20"/>
  <c r="AS202" i="20"/>
  <c r="AS202" i="26"/>
  <c r="AS202" i="21"/>
  <c r="AP202" i="13"/>
  <c r="AT202" i="13"/>
  <c r="AT202" i="18"/>
  <c r="AT202" i="19"/>
  <c r="AP202" i="20"/>
  <c r="AT202" i="20"/>
  <c r="AT202" i="26"/>
  <c r="AT202" i="21"/>
  <c r="AL203" i="13"/>
  <c r="AM203" i="13"/>
  <c r="AQ203" i="13"/>
  <c r="AQ203" i="18"/>
  <c r="AQ203" i="19"/>
  <c r="AL203" i="20"/>
  <c r="AM203" i="20"/>
  <c r="AQ203" i="20"/>
  <c r="AQ203" i="26"/>
  <c r="AQ203" i="21"/>
  <c r="AN203" i="13"/>
  <c r="AR203" i="13"/>
  <c r="AR203" i="18"/>
  <c r="AR203" i="19"/>
  <c r="AN203" i="20"/>
  <c r="AR203" i="20"/>
  <c r="AR203" i="26"/>
  <c r="AR203" i="21"/>
  <c r="AO203" i="13"/>
  <c r="AS203" i="13"/>
  <c r="AS203" i="18"/>
  <c r="AS203" i="19"/>
  <c r="AO203" i="20"/>
  <c r="AS203" i="20"/>
  <c r="AS203" i="26"/>
  <c r="AS203" i="21"/>
  <c r="AP203" i="13"/>
  <c r="AT203" i="13"/>
  <c r="AT203" i="18"/>
  <c r="AT203" i="19"/>
  <c r="AP203" i="20"/>
  <c r="AT203" i="20"/>
  <c r="AT203" i="26"/>
  <c r="AT203" i="21"/>
  <c r="AL204" i="13"/>
  <c r="AM204" i="13"/>
  <c r="AQ204" i="13"/>
  <c r="AQ204" i="18"/>
  <c r="AQ204" i="19"/>
  <c r="AL204" i="20"/>
  <c r="AM204" i="20"/>
  <c r="AQ204" i="20"/>
  <c r="AQ204" i="26"/>
  <c r="AQ204" i="21"/>
  <c r="AN204" i="13"/>
  <c r="AR204" i="13"/>
  <c r="AR204" i="18"/>
  <c r="AR204" i="19"/>
  <c r="AN204" i="20"/>
  <c r="AR204" i="20"/>
  <c r="AR204" i="26"/>
  <c r="AR204" i="21"/>
  <c r="AO204" i="13"/>
  <c r="AS204" i="13"/>
  <c r="AS204" i="18"/>
  <c r="AS204" i="19"/>
  <c r="AO204" i="20"/>
  <c r="AS204" i="20"/>
  <c r="AS204" i="26"/>
  <c r="AS204" i="21"/>
  <c r="AP204" i="13"/>
  <c r="AT204" i="13"/>
  <c r="AT204" i="18"/>
  <c r="AT204" i="19"/>
  <c r="AP204" i="20"/>
  <c r="AT204" i="20"/>
  <c r="AT204" i="26"/>
  <c r="AT204" i="21"/>
  <c r="AL205" i="13"/>
  <c r="AM205" i="13"/>
  <c r="AQ205" i="13"/>
  <c r="AQ205" i="18"/>
  <c r="AQ205" i="19"/>
  <c r="AL205" i="20"/>
  <c r="AM205" i="20"/>
  <c r="AQ205" i="20"/>
  <c r="AQ205" i="26"/>
  <c r="AQ205" i="21"/>
  <c r="AN205" i="13"/>
  <c r="AR205" i="13"/>
  <c r="AR205" i="18"/>
  <c r="AR205" i="19"/>
  <c r="AN205" i="20"/>
  <c r="AR205" i="20"/>
  <c r="AR205" i="26"/>
  <c r="AR205" i="21"/>
  <c r="AO205" i="13"/>
  <c r="AS205" i="13"/>
  <c r="AS205" i="18"/>
  <c r="AS205" i="19"/>
  <c r="AO205" i="20"/>
  <c r="AS205" i="20"/>
  <c r="AS205" i="26"/>
  <c r="AS205" i="21"/>
  <c r="AP205" i="13"/>
  <c r="AT205" i="13"/>
  <c r="AT205" i="18"/>
  <c r="AT205" i="19"/>
  <c r="AP205" i="20"/>
  <c r="AT205" i="20"/>
  <c r="AT205" i="26"/>
  <c r="AT205" i="21"/>
  <c r="AU205" i="13"/>
  <c r="AV205" i="13"/>
  <c r="AW205" i="13"/>
  <c r="AX205" i="13"/>
  <c r="AU204" i="13"/>
  <c r="AV204" i="13"/>
  <c r="AW204" i="13"/>
  <c r="AX204" i="13"/>
  <c r="AU203" i="13"/>
  <c r="AV203" i="13"/>
  <c r="AW203" i="13"/>
  <c r="AX203" i="13"/>
  <c r="AU202" i="13"/>
  <c r="AV202" i="13"/>
  <c r="AW202" i="13"/>
  <c r="AX202" i="13"/>
  <c r="AU201" i="13"/>
  <c r="AV201" i="13"/>
  <c r="AW201" i="13"/>
  <c r="AX201" i="13"/>
  <c r="AU200" i="13"/>
  <c r="AV200" i="13"/>
  <c r="AW200" i="13"/>
  <c r="AX200" i="13"/>
  <c r="AU199" i="13"/>
  <c r="AV199" i="13"/>
  <c r="AW199" i="13"/>
  <c r="AX199" i="13"/>
  <c r="AU198" i="13"/>
  <c r="AV198" i="13"/>
  <c r="AW198" i="13"/>
  <c r="AX198" i="13"/>
  <c r="AU197" i="13"/>
  <c r="AV197" i="13"/>
  <c r="AW197" i="13"/>
  <c r="AX197" i="13"/>
  <c r="AU196" i="13"/>
  <c r="AV196" i="13"/>
  <c r="AW196" i="13"/>
  <c r="AX196" i="13"/>
  <c r="AU195" i="13"/>
  <c r="AV195" i="13"/>
  <c r="AW195" i="13"/>
  <c r="AX195" i="13"/>
  <c r="AU194" i="13"/>
  <c r="AV194" i="13"/>
  <c r="AW194" i="13"/>
  <c r="AX194" i="13"/>
  <c r="AU193" i="13"/>
  <c r="AV193" i="13"/>
  <c r="AW193" i="13"/>
  <c r="AX193" i="13"/>
  <c r="AU192" i="13"/>
  <c r="AV192" i="13"/>
  <c r="AW192" i="13"/>
  <c r="AX192" i="13"/>
  <c r="AU191" i="13"/>
  <c r="AV191" i="13"/>
  <c r="AW191" i="13"/>
  <c r="AX191" i="13"/>
  <c r="AU190" i="13"/>
  <c r="AV190" i="13"/>
  <c r="AW190" i="13"/>
  <c r="AX190" i="13"/>
  <c r="AU189" i="13"/>
  <c r="AV189" i="13"/>
  <c r="AW189" i="13"/>
  <c r="AX189" i="13"/>
  <c r="AU188" i="13"/>
  <c r="AV188" i="13"/>
  <c r="AW188" i="13"/>
  <c r="AX188" i="13"/>
  <c r="AU187" i="13"/>
  <c r="AV187" i="13"/>
  <c r="AW187" i="13"/>
  <c r="AX187" i="13"/>
  <c r="AU186" i="13"/>
  <c r="AV186" i="13"/>
  <c r="AW186" i="13"/>
  <c r="AX186" i="13"/>
  <c r="AU185" i="13"/>
  <c r="AV185" i="13"/>
  <c r="AW185" i="13"/>
  <c r="AX185" i="13"/>
  <c r="AU184" i="13"/>
  <c r="AV184" i="13"/>
  <c r="AW184" i="13"/>
  <c r="AX184" i="13"/>
  <c r="AU183" i="13"/>
  <c r="AV183" i="13"/>
  <c r="AW183" i="13"/>
  <c r="AX183" i="13"/>
  <c r="AU182" i="13"/>
  <c r="AV182" i="13"/>
  <c r="AW182" i="13"/>
  <c r="AX182" i="13"/>
  <c r="AU181" i="13"/>
  <c r="AV181" i="13"/>
  <c r="AW181" i="13"/>
  <c r="AX181" i="13"/>
  <c r="AU180" i="13"/>
  <c r="AV180" i="13"/>
  <c r="AW180" i="13"/>
  <c r="AX180" i="13"/>
  <c r="AU179" i="13"/>
  <c r="AV179" i="13"/>
  <c r="AW179" i="13"/>
  <c r="AX179" i="13"/>
  <c r="AU178" i="13"/>
  <c r="AV178" i="13"/>
  <c r="AW178" i="13"/>
  <c r="AX178" i="13"/>
  <c r="AU177" i="13"/>
  <c r="AV177" i="13"/>
  <c r="AW177" i="13"/>
  <c r="AX177" i="13"/>
  <c r="AU176" i="13"/>
  <c r="AV176" i="13"/>
  <c r="AW176" i="13"/>
  <c r="AX176" i="13"/>
  <c r="AU175" i="13"/>
  <c r="AV175" i="13"/>
  <c r="AW175" i="13"/>
  <c r="AX175" i="13"/>
  <c r="AU174" i="13"/>
  <c r="AV174" i="13"/>
  <c r="AW174" i="13"/>
  <c r="AX174" i="13"/>
  <c r="AU173" i="13"/>
  <c r="AV173" i="13"/>
  <c r="AW173" i="13"/>
  <c r="AX173" i="13"/>
  <c r="AU172" i="13"/>
  <c r="AV172" i="13"/>
  <c r="AW172" i="13"/>
  <c r="AX172" i="13"/>
  <c r="AU171" i="13"/>
  <c r="AV171" i="13"/>
  <c r="AW171" i="13"/>
  <c r="AX171" i="13"/>
  <c r="AU170" i="13"/>
  <c r="AV170" i="13"/>
  <c r="AW170" i="13"/>
  <c r="AX170" i="13"/>
  <c r="AU169" i="13"/>
  <c r="AV169" i="13"/>
  <c r="AW169" i="13"/>
  <c r="AX169" i="13"/>
  <c r="AU168" i="13"/>
  <c r="AV168" i="13"/>
  <c r="AW168" i="13"/>
  <c r="AX168" i="13"/>
  <c r="AU167" i="13"/>
  <c r="AV167" i="13"/>
  <c r="AW167" i="13"/>
  <c r="AX167" i="13"/>
  <c r="AU166" i="13"/>
  <c r="AV166" i="13"/>
  <c r="AW166" i="13"/>
  <c r="AX166" i="13"/>
  <c r="AU165" i="13"/>
  <c r="AV165" i="13"/>
  <c r="AW165" i="13"/>
  <c r="AX165" i="13"/>
  <c r="AU164" i="13"/>
  <c r="AV164" i="13"/>
  <c r="AW164" i="13"/>
  <c r="AX164" i="13"/>
  <c r="AU163" i="13"/>
  <c r="AV163" i="13"/>
  <c r="AW163" i="13"/>
  <c r="AX163" i="13"/>
  <c r="AU162" i="13"/>
  <c r="AV162" i="13"/>
  <c r="AW162" i="13"/>
  <c r="AX162" i="13"/>
  <c r="AU161" i="13"/>
  <c r="AV161" i="13"/>
  <c r="AW161" i="13"/>
  <c r="AX161" i="13"/>
  <c r="AU160" i="13"/>
  <c r="AV160" i="13"/>
  <c r="AW160" i="13"/>
  <c r="AX160" i="13"/>
  <c r="AU159" i="13"/>
  <c r="AV159" i="13"/>
  <c r="AW159" i="13"/>
  <c r="AX159" i="13"/>
  <c r="AU158" i="13"/>
  <c r="AV158" i="13"/>
  <c r="AW158" i="13"/>
  <c r="AX158" i="13"/>
  <c r="AU157" i="13"/>
  <c r="AV157" i="13"/>
  <c r="AW157" i="13"/>
  <c r="AX157" i="13"/>
  <c r="AU156" i="13"/>
  <c r="AV156" i="13"/>
  <c r="AW156" i="13"/>
  <c r="AX156" i="13"/>
  <c r="AU155" i="13"/>
  <c r="AV155" i="13"/>
  <c r="AW155" i="13"/>
  <c r="AX155" i="13"/>
  <c r="AU154" i="13"/>
  <c r="AV154" i="13"/>
  <c r="AW154" i="13"/>
  <c r="AX154" i="13"/>
  <c r="AU153" i="13"/>
  <c r="AV153" i="13"/>
  <c r="AW153" i="13"/>
  <c r="AX153" i="13"/>
  <c r="AU152" i="13"/>
  <c r="AV152" i="13"/>
  <c r="AW152" i="13"/>
  <c r="AX152" i="13"/>
  <c r="AU151" i="13"/>
  <c r="AV151" i="13"/>
  <c r="AW151" i="13"/>
  <c r="AX151" i="13"/>
  <c r="AU150" i="13"/>
  <c r="AV150" i="13"/>
  <c r="AW150" i="13"/>
  <c r="AX150" i="13"/>
  <c r="AU149" i="13"/>
  <c r="AV149" i="13"/>
  <c r="AW149" i="13"/>
  <c r="AX149" i="13"/>
  <c r="AU148" i="13"/>
  <c r="AV148" i="13"/>
  <c r="AW148" i="13"/>
  <c r="AX148" i="13"/>
  <c r="AU147" i="13"/>
  <c r="AV147" i="13"/>
  <c r="AW147" i="13"/>
  <c r="AX147" i="13"/>
  <c r="AU146" i="13"/>
  <c r="AV146" i="13"/>
  <c r="AW146" i="13"/>
  <c r="AX146" i="13"/>
  <c r="AU145" i="13"/>
  <c r="AV145" i="13"/>
  <c r="AW145" i="13"/>
  <c r="AX145" i="13"/>
  <c r="AU144" i="13"/>
  <c r="AV144" i="13"/>
  <c r="AW144" i="13"/>
  <c r="AX144" i="13"/>
  <c r="AU143" i="13"/>
  <c r="AV143" i="13"/>
  <c r="AW143" i="13"/>
  <c r="AX143" i="13"/>
  <c r="AU142" i="13"/>
  <c r="AV142" i="13"/>
  <c r="AW142" i="13"/>
  <c r="AX142" i="13"/>
  <c r="AU141" i="13"/>
  <c r="AV141" i="13"/>
  <c r="AW141" i="13"/>
  <c r="AX141" i="13"/>
  <c r="AU140" i="13"/>
  <c r="AV140" i="13"/>
  <c r="AW140" i="13"/>
  <c r="AX140" i="13"/>
  <c r="AU139" i="13"/>
  <c r="AV139" i="13"/>
  <c r="AW139" i="13"/>
  <c r="AX139" i="13"/>
  <c r="AU138" i="13"/>
  <c r="AV138" i="13"/>
  <c r="AW138" i="13"/>
  <c r="AX138" i="13"/>
  <c r="AU137" i="13"/>
  <c r="AV137" i="13"/>
  <c r="AW137" i="13"/>
  <c r="AX137" i="13"/>
  <c r="AU136" i="13"/>
  <c r="AV136" i="13"/>
  <c r="AW136" i="13"/>
  <c r="AX136" i="13"/>
  <c r="AU135" i="13"/>
  <c r="AV135" i="13"/>
  <c r="AW135" i="13"/>
  <c r="AX135" i="13"/>
  <c r="AU134" i="13"/>
  <c r="AV134" i="13"/>
  <c r="AW134" i="13"/>
  <c r="AX134" i="13"/>
  <c r="AU133" i="13"/>
  <c r="AV133" i="13"/>
  <c r="AW133" i="13"/>
  <c r="AX133" i="13"/>
  <c r="AU132" i="13"/>
  <c r="AV132" i="13"/>
  <c r="AW132" i="13"/>
  <c r="AX132" i="13"/>
  <c r="AU131" i="13"/>
  <c r="AV131" i="13"/>
  <c r="AW131" i="13"/>
  <c r="AX131" i="13"/>
  <c r="AU130" i="13"/>
  <c r="AV130" i="13"/>
  <c r="AW130" i="13"/>
  <c r="AX130" i="13"/>
  <c r="AU129" i="13"/>
  <c r="AV129" i="13"/>
  <c r="AW129" i="13"/>
  <c r="AX129" i="13"/>
  <c r="AU128" i="13"/>
  <c r="AV128" i="13"/>
  <c r="AW128" i="13"/>
  <c r="AX128" i="13"/>
  <c r="AU127" i="13"/>
  <c r="AV127" i="13"/>
  <c r="AW127" i="13"/>
  <c r="AX127" i="13"/>
  <c r="AU126" i="13"/>
  <c r="AV126" i="13"/>
  <c r="AW126" i="13"/>
  <c r="AX126" i="13"/>
  <c r="AU125" i="13"/>
  <c r="AV125" i="13"/>
  <c r="AW125" i="13"/>
  <c r="AX125" i="13"/>
  <c r="AU124" i="13"/>
  <c r="AV124" i="13"/>
  <c r="AW124" i="13"/>
  <c r="AX124" i="13"/>
  <c r="AU123" i="13"/>
  <c r="AV123" i="13"/>
  <c r="AW123" i="13"/>
  <c r="AX123" i="13"/>
  <c r="AU122" i="13"/>
  <c r="AV122" i="13"/>
  <c r="AW122" i="13"/>
  <c r="AX122" i="13"/>
  <c r="AU121" i="13"/>
  <c r="AV121" i="13"/>
  <c r="AW121" i="13"/>
  <c r="AX121" i="13"/>
  <c r="AU120" i="13"/>
  <c r="AV120" i="13"/>
  <c r="AW120" i="13"/>
  <c r="AX120" i="13"/>
  <c r="AU119" i="13"/>
  <c r="AV119" i="13"/>
  <c r="AW119" i="13"/>
  <c r="AX119" i="13"/>
  <c r="AU118" i="13"/>
  <c r="AV118" i="13"/>
  <c r="AW118" i="13"/>
  <c r="AX118" i="13"/>
  <c r="AU117" i="13"/>
  <c r="AV117" i="13"/>
  <c r="AW117" i="13"/>
  <c r="AX117" i="13"/>
  <c r="AU116" i="13"/>
  <c r="AV116" i="13"/>
  <c r="AW116" i="13"/>
  <c r="AX116" i="13"/>
  <c r="AU115" i="13"/>
  <c r="AV115" i="13"/>
  <c r="AW115" i="13"/>
  <c r="AX115" i="13"/>
  <c r="AU114" i="13"/>
  <c r="AV114" i="13"/>
  <c r="AW114" i="13"/>
  <c r="AX114" i="13"/>
  <c r="AU113" i="13"/>
  <c r="AV113" i="13"/>
  <c r="AW113" i="13"/>
  <c r="AX113" i="13"/>
  <c r="AU112" i="13"/>
  <c r="AV112" i="13"/>
  <c r="AW112" i="13"/>
  <c r="AX112" i="13"/>
  <c r="AU111" i="13"/>
  <c r="AV111" i="13"/>
  <c r="AW111" i="13"/>
  <c r="AX111" i="13"/>
  <c r="AU110" i="13"/>
  <c r="AV110" i="13"/>
  <c r="AW110" i="13"/>
  <c r="AX110" i="13"/>
  <c r="AU109" i="13"/>
  <c r="AV109" i="13"/>
  <c r="AW109" i="13"/>
  <c r="AX109" i="13"/>
  <c r="AU108" i="13"/>
  <c r="AV108" i="13"/>
  <c r="AW108" i="13"/>
  <c r="AX108" i="13"/>
  <c r="AU107" i="13"/>
  <c r="AV107" i="13"/>
  <c r="AW107" i="13"/>
  <c r="AX107" i="13"/>
  <c r="AU106" i="13"/>
  <c r="AV106" i="13"/>
  <c r="AW106" i="13"/>
  <c r="AX106" i="13"/>
  <c r="AU105" i="13"/>
  <c r="AV105" i="13"/>
  <c r="AW105" i="13"/>
  <c r="AX105" i="13"/>
  <c r="AU104" i="13"/>
  <c r="AV104" i="13"/>
  <c r="AW104" i="13"/>
  <c r="AX104" i="13"/>
  <c r="AU103" i="13"/>
  <c r="AV103" i="13"/>
  <c r="AW103" i="13"/>
  <c r="AX103" i="13"/>
  <c r="AU102" i="13"/>
  <c r="AV102" i="13"/>
  <c r="AW102" i="13"/>
  <c r="AX102" i="13"/>
  <c r="AU101" i="13"/>
  <c r="AV101" i="13"/>
  <c r="AW101" i="13"/>
  <c r="AX101" i="13"/>
  <c r="AU100" i="13"/>
  <c r="AV100" i="13"/>
  <c r="AW100" i="13"/>
  <c r="AX100" i="13"/>
  <c r="AU99" i="13"/>
  <c r="AV99" i="13"/>
  <c r="AW99" i="13"/>
  <c r="AX99" i="13"/>
  <c r="AU98" i="13"/>
  <c r="AV98" i="13"/>
  <c r="AW98" i="13"/>
  <c r="AX98" i="13"/>
  <c r="AU97" i="13"/>
  <c r="AV97" i="13"/>
  <c r="AW97" i="13"/>
  <c r="AX97" i="13"/>
  <c r="AU96" i="13"/>
  <c r="AV96" i="13"/>
  <c r="AW96" i="13"/>
  <c r="AX96" i="13"/>
  <c r="AU95" i="13"/>
  <c r="AV95" i="13"/>
  <c r="AW95" i="13"/>
  <c r="AX95" i="13"/>
  <c r="AU94" i="13"/>
  <c r="AV94" i="13"/>
  <c r="AW94" i="13"/>
  <c r="AX94" i="13"/>
  <c r="AU93" i="13"/>
  <c r="AV93" i="13"/>
  <c r="AW93" i="13"/>
  <c r="AX93" i="13"/>
  <c r="AU92" i="13"/>
  <c r="AV92" i="13"/>
  <c r="AW92" i="13"/>
  <c r="AX92" i="13"/>
  <c r="AU91" i="13"/>
  <c r="AV91" i="13"/>
  <c r="AW91" i="13"/>
  <c r="AX91" i="13"/>
  <c r="AU90" i="13"/>
  <c r="AV90" i="13"/>
  <c r="AW90" i="13"/>
  <c r="AX90" i="13"/>
  <c r="AU89" i="13"/>
  <c r="AV89" i="13"/>
  <c r="AW89" i="13"/>
  <c r="AX89" i="13"/>
  <c r="AU88" i="13"/>
  <c r="AV88" i="13"/>
  <c r="AW88" i="13"/>
  <c r="AX88" i="13"/>
  <c r="AU87" i="13"/>
  <c r="AV87" i="13"/>
  <c r="AW87" i="13"/>
  <c r="AX87" i="13"/>
  <c r="AU86" i="13"/>
  <c r="AV86" i="13"/>
  <c r="AW86" i="13"/>
  <c r="AX86" i="13"/>
  <c r="AU85" i="13"/>
  <c r="AV85" i="13"/>
  <c r="AW85" i="13"/>
  <c r="AX85" i="13"/>
  <c r="AU84" i="13"/>
  <c r="AV84" i="13"/>
  <c r="AW84" i="13"/>
  <c r="AX84" i="13"/>
  <c r="AU83" i="13"/>
  <c r="AV83" i="13"/>
  <c r="AW83" i="13"/>
  <c r="AX83" i="13"/>
  <c r="AU82" i="13"/>
  <c r="AV82" i="13"/>
  <c r="AW82" i="13"/>
  <c r="AX82" i="13"/>
  <c r="AU81" i="13"/>
  <c r="AV81" i="13"/>
  <c r="AW81" i="13"/>
  <c r="AX81" i="13"/>
  <c r="AU80" i="13"/>
  <c r="AV80" i="13"/>
  <c r="AW80" i="13"/>
  <c r="AX80" i="13"/>
  <c r="AU79" i="13"/>
  <c r="AV79" i="13"/>
  <c r="AW79" i="13"/>
  <c r="AX79" i="13"/>
  <c r="AU78" i="13"/>
  <c r="AV78" i="13"/>
  <c r="AW78" i="13"/>
  <c r="AX78" i="13"/>
  <c r="AU77" i="13"/>
  <c r="AV77" i="13"/>
  <c r="AW77" i="13"/>
  <c r="AX77" i="13"/>
  <c r="AU76" i="13"/>
  <c r="AV76" i="13"/>
  <c r="AW76" i="13"/>
  <c r="AX76" i="13"/>
  <c r="AU75" i="13"/>
  <c r="AV75" i="13"/>
  <c r="AW75" i="13"/>
  <c r="AX75" i="13"/>
  <c r="AU74" i="13"/>
  <c r="AV74" i="13"/>
  <c r="AW74" i="13"/>
  <c r="AX74" i="13"/>
  <c r="AU73" i="13"/>
  <c r="AV73" i="13"/>
  <c r="AW73" i="13"/>
  <c r="AX73" i="13"/>
  <c r="AU72" i="13"/>
  <c r="AV72" i="13"/>
  <c r="AW72" i="13"/>
  <c r="AX72" i="13"/>
  <c r="AU71" i="13"/>
  <c r="AV71" i="13"/>
  <c r="AW71" i="13"/>
  <c r="AX71" i="13"/>
  <c r="AU70" i="13"/>
  <c r="AV70" i="13"/>
  <c r="AW70" i="13"/>
  <c r="AX70" i="13"/>
  <c r="AU69" i="13"/>
  <c r="AV69" i="13"/>
  <c r="AW69" i="13"/>
  <c r="AX69" i="13"/>
  <c r="AU68" i="13"/>
  <c r="AV68" i="13"/>
  <c r="AW68" i="13"/>
  <c r="AX68" i="13"/>
  <c r="AU67" i="13"/>
  <c r="AV67" i="13"/>
  <c r="AW67" i="13"/>
  <c r="AX67" i="13"/>
  <c r="AU66" i="13"/>
  <c r="AV66" i="13"/>
  <c r="AW66" i="13"/>
  <c r="AX66" i="13"/>
  <c r="AU65" i="13"/>
  <c r="AV65" i="13"/>
  <c r="AW65" i="13"/>
  <c r="AX65" i="13"/>
  <c r="AU64" i="13"/>
  <c r="AV64" i="13"/>
  <c r="AW64" i="13"/>
  <c r="AX64" i="13"/>
  <c r="AU63" i="13"/>
  <c r="AV63" i="13"/>
  <c r="AW63" i="13"/>
  <c r="AX63" i="13"/>
  <c r="AU62" i="13"/>
  <c r="AV62" i="13"/>
  <c r="AW62" i="13"/>
  <c r="AX62" i="13"/>
  <c r="AU61" i="13"/>
  <c r="AV61" i="13"/>
  <c r="AW61" i="13"/>
  <c r="AX61" i="13"/>
  <c r="AU60" i="13"/>
  <c r="AV60" i="13"/>
  <c r="AW60" i="13"/>
  <c r="AX60" i="13"/>
  <c r="AU59" i="13"/>
  <c r="AV59" i="13"/>
  <c r="AW59" i="13"/>
  <c r="AX59" i="13"/>
  <c r="AU58" i="13"/>
  <c r="AV58" i="13"/>
  <c r="AW58" i="13"/>
  <c r="AX58" i="13"/>
  <c r="AU57" i="13"/>
  <c r="AV57" i="13"/>
  <c r="AW57" i="13"/>
  <c r="AX57" i="13"/>
  <c r="AU56" i="13"/>
  <c r="AV56" i="13"/>
  <c r="AW56" i="13"/>
  <c r="AX56" i="13"/>
  <c r="AU55" i="13"/>
  <c r="AV55" i="13"/>
  <c r="AW55" i="13"/>
  <c r="AX55" i="13"/>
  <c r="AU54" i="13"/>
  <c r="AV54" i="13"/>
  <c r="AW54" i="13"/>
  <c r="AX54" i="13"/>
  <c r="AU53" i="13"/>
  <c r="AV53" i="13"/>
  <c r="AW53" i="13"/>
  <c r="AX53" i="13"/>
  <c r="AU52" i="13"/>
  <c r="AV52" i="13"/>
  <c r="AW52" i="13"/>
  <c r="AX52" i="13"/>
  <c r="AU51" i="13"/>
  <c r="AV51" i="13"/>
  <c r="AW51" i="13"/>
  <c r="AX51" i="13"/>
  <c r="AU50" i="13"/>
  <c r="AV50" i="13"/>
  <c r="AW50" i="13"/>
  <c r="AX50" i="13"/>
  <c r="AU49" i="13"/>
  <c r="AV49" i="13"/>
  <c r="AW49" i="13"/>
  <c r="AX49" i="13"/>
  <c r="AU48" i="13"/>
  <c r="AV48" i="13"/>
  <c r="AW48" i="13"/>
  <c r="AX48" i="13"/>
  <c r="AU47" i="13"/>
  <c r="AV47" i="13"/>
  <c r="AW47" i="13"/>
  <c r="AX47" i="13"/>
  <c r="AU46" i="13"/>
  <c r="AV46" i="13"/>
  <c r="AW46" i="13"/>
  <c r="AX46" i="13"/>
  <c r="AU45" i="13"/>
  <c r="AV45" i="13"/>
  <c r="AW45" i="13"/>
  <c r="AX45" i="13"/>
  <c r="AU44" i="13"/>
  <c r="AV44" i="13"/>
  <c r="AW44" i="13"/>
  <c r="AX44" i="13"/>
  <c r="AU43" i="13"/>
  <c r="AV43" i="13"/>
  <c r="AW43" i="13"/>
  <c r="AX43" i="13"/>
  <c r="AU42" i="13"/>
  <c r="AV42" i="13"/>
  <c r="AW42" i="13"/>
  <c r="AX42" i="13"/>
  <c r="AU41" i="13"/>
  <c r="AV41" i="13"/>
  <c r="AW41" i="13"/>
  <c r="AX41" i="13"/>
  <c r="AU40" i="13"/>
  <c r="AV40" i="13"/>
  <c r="AW40" i="13"/>
  <c r="AX40" i="13"/>
  <c r="AU39" i="13"/>
  <c r="AV39" i="13"/>
  <c r="AW39" i="13"/>
  <c r="AX39" i="13"/>
  <c r="AU38" i="13"/>
  <c r="AV38" i="13"/>
  <c r="AW38" i="13"/>
  <c r="AX38" i="13"/>
  <c r="AU37" i="13"/>
  <c r="AV37" i="13"/>
  <c r="AW37" i="13"/>
  <c r="AX37" i="13"/>
  <c r="AU36" i="13"/>
  <c r="AV36" i="13"/>
  <c r="AW36" i="13"/>
  <c r="AX36" i="13"/>
  <c r="AU35" i="13"/>
  <c r="AV35" i="13"/>
  <c r="AW35" i="13"/>
  <c r="AX35" i="13"/>
  <c r="AU34" i="13"/>
  <c r="AV34" i="13"/>
  <c r="AW34" i="13"/>
  <c r="AX34" i="13"/>
  <c r="AU33" i="13"/>
  <c r="AV33" i="13"/>
  <c r="AW33" i="13"/>
  <c r="AX33" i="13"/>
  <c r="AU32" i="13"/>
  <c r="AV32" i="13"/>
  <c r="AW32" i="13"/>
  <c r="AX32" i="13"/>
  <c r="AU31" i="13"/>
  <c r="AV31" i="13"/>
  <c r="AW31" i="13"/>
  <c r="AX31" i="13"/>
  <c r="AU30" i="13"/>
  <c r="AV30" i="13"/>
  <c r="AW30" i="13"/>
  <c r="AX30" i="13"/>
  <c r="AU29" i="13"/>
  <c r="AV29" i="13"/>
  <c r="AW29" i="13"/>
  <c r="AX29" i="13"/>
  <c r="AU28" i="13"/>
  <c r="AV28" i="13"/>
  <c r="AW28" i="13"/>
  <c r="AX28" i="13"/>
  <c r="AU27" i="13"/>
  <c r="AV27" i="13"/>
  <c r="AW27" i="13"/>
  <c r="AX27" i="13"/>
  <c r="AU26" i="13"/>
  <c r="AV26" i="13"/>
  <c r="AW26" i="13"/>
  <c r="AX26" i="13"/>
  <c r="AU25" i="13"/>
  <c r="AV25" i="13"/>
  <c r="AW25" i="13"/>
  <c r="AX25" i="13"/>
  <c r="AU24" i="13"/>
  <c r="AV24" i="13"/>
  <c r="AW24" i="13"/>
  <c r="AX24" i="13"/>
  <c r="AU23" i="13"/>
  <c r="AV23" i="13"/>
  <c r="AW23" i="13"/>
  <c r="AX23" i="13"/>
  <c r="AU22" i="13"/>
  <c r="AV22" i="13"/>
  <c r="AW22" i="13"/>
  <c r="AX22" i="13"/>
  <c r="AU21" i="13"/>
  <c r="AV21" i="13"/>
  <c r="AW21" i="13"/>
  <c r="AX21" i="13"/>
  <c r="AU20" i="13"/>
  <c r="AV20" i="13"/>
  <c r="AW20" i="13"/>
  <c r="AX20" i="13"/>
  <c r="AU19" i="13"/>
  <c r="AV19" i="13"/>
  <c r="AW19" i="13"/>
  <c r="AX19" i="13"/>
  <c r="AU18" i="13"/>
  <c r="AV18" i="13"/>
  <c r="AW18" i="13"/>
  <c r="AX18" i="13"/>
  <c r="AU17" i="13"/>
  <c r="AV17" i="13"/>
  <c r="AW17" i="13"/>
  <c r="AX17" i="13"/>
  <c r="AU16" i="13"/>
  <c r="AV16" i="13"/>
  <c r="AW16" i="13"/>
  <c r="AX16" i="13"/>
  <c r="AU15" i="13"/>
  <c r="AV15" i="13"/>
  <c r="AW15" i="13"/>
  <c r="AX15" i="13"/>
  <c r="AU14" i="13"/>
  <c r="AV14" i="13"/>
  <c r="AW14" i="13"/>
  <c r="AX14" i="13"/>
  <c r="AU13" i="13"/>
  <c r="AV13" i="13"/>
  <c r="AW13" i="13"/>
  <c r="AX13" i="13"/>
  <c r="AU12" i="13"/>
  <c r="AV12" i="13"/>
  <c r="AW12" i="13"/>
  <c r="AX12" i="13"/>
  <c r="AU11" i="13"/>
  <c r="AV11" i="13"/>
  <c r="AW11" i="13"/>
  <c r="AX11" i="13"/>
  <c r="AU10" i="13"/>
  <c r="AV10" i="13"/>
  <c r="AW10" i="13"/>
  <c r="AX10" i="13"/>
  <c r="AU9" i="13"/>
  <c r="AV9" i="13"/>
  <c r="AW9" i="13"/>
  <c r="AX9" i="13"/>
  <c r="AU8" i="13"/>
  <c r="AV8" i="13"/>
  <c r="AW8" i="13"/>
  <c r="AX8" i="13"/>
  <c r="AU7" i="13"/>
  <c r="AV7" i="13"/>
  <c r="AW7" i="13"/>
  <c r="AX7" i="13"/>
  <c r="AU6" i="13"/>
  <c r="AV6" i="13"/>
  <c r="AW6" i="13"/>
  <c r="AX6" i="13"/>
  <c r="AY5" i="13"/>
  <c r="AY6" i="13"/>
  <c r="AY7" i="13"/>
  <c r="AY8" i="13"/>
  <c r="AY9" i="13"/>
  <c r="AY10" i="13"/>
  <c r="AY11" i="13"/>
  <c r="AY12" i="13"/>
  <c r="AY13" i="13"/>
  <c r="AY14" i="13"/>
  <c r="AY15" i="13"/>
  <c r="AY16" i="13"/>
  <c r="AY17" i="13"/>
  <c r="AY18" i="13"/>
  <c r="AY19" i="13"/>
  <c r="AY20" i="13"/>
  <c r="AY21" i="13"/>
  <c r="AY22" i="13"/>
  <c r="AY23" i="13"/>
  <c r="AY24" i="13"/>
  <c r="AY25" i="13"/>
  <c r="AY26" i="13"/>
  <c r="AY27" i="13"/>
  <c r="AY28" i="13"/>
  <c r="AY29" i="13"/>
  <c r="AY30" i="13"/>
  <c r="AY31" i="13"/>
  <c r="AY32" i="13"/>
  <c r="AY33" i="13"/>
  <c r="AY34" i="13"/>
  <c r="AY35" i="13"/>
  <c r="AY36" i="13"/>
  <c r="AY37" i="13"/>
  <c r="AY38" i="13"/>
  <c r="AY39" i="13"/>
  <c r="AY40" i="13"/>
  <c r="AY41" i="13"/>
  <c r="AY42" i="13"/>
  <c r="AY43" i="13"/>
  <c r="AY44" i="13"/>
  <c r="AY45" i="13"/>
  <c r="AY46" i="13"/>
  <c r="AY47" i="13"/>
  <c r="AY48" i="13"/>
  <c r="AY49" i="13"/>
  <c r="AY50" i="13"/>
  <c r="AY51" i="13"/>
  <c r="AY52" i="13"/>
  <c r="AY53" i="13"/>
  <c r="AY54" i="13"/>
  <c r="AY55" i="13"/>
  <c r="AY56" i="13"/>
  <c r="AY57" i="13"/>
  <c r="AY58" i="13"/>
  <c r="AY59" i="13"/>
  <c r="AY60" i="13"/>
  <c r="AY61" i="13"/>
  <c r="AY62" i="13"/>
  <c r="AY63" i="13"/>
  <c r="AY64" i="13"/>
  <c r="AY65" i="13"/>
  <c r="AY66" i="13"/>
  <c r="AY67" i="13"/>
  <c r="AY68" i="13"/>
  <c r="AY69" i="13"/>
  <c r="AY70" i="13"/>
  <c r="AY71" i="13"/>
  <c r="AY72" i="13"/>
  <c r="AY73" i="13"/>
  <c r="AY74" i="13"/>
  <c r="AY75" i="13"/>
  <c r="AY76" i="13"/>
  <c r="AY77" i="13"/>
  <c r="AY78" i="13"/>
  <c r="AY79" i="13"/>
  <c r="AY80" i="13"/>
  <c r="AY81" i="13"/>
  <c r="AY82" i="13"/>
  <c r="AY83" i="13"/>
  <c r="AY84" i="13"/>
  <c r="AY85" i="13"/>
  <c r="AY86" i="13"/>
  <c r="AY87" i="13"/>
  <c r="AY88" i="13"/>
  <c r="AY89" i="13"/>
  <c r="AY90" i="13"/>
  <c r="AY91" i="13"/>
  <c r="AY92" i="13"/>
  <c r="AY93" i="13"/>
  <c r="AY94" i="13"/>
  <c r="AY95" i="13"/>
  <c r="AY96" i="13"/>
  <c r="AY97" i="13"/>
  <c r="AY98" i="13"/>
  <c r="AY99" i="13"/>
  <c r="AY100" i="13"/>
  <c r="AY101" i="13"/>
  <c r="AY102" i="13"/>
  <c r="AY103" i="13"/>
  <c r="AY104" i="13"/>
  <c r="AY105" i="13"/>
  <c r="AY106" i="13"/>
  <c r="AY107" i="13"/>
  <c r="AY108" i="13"/>
  <c r="AY109" i="13"/>
  <c r="AY110" i="13"/>
  <c r="AY111" i="13"/>
  <c r="AY112" i="13"/>
  <c r="AY113" i="13"/>
  <c r="AY114" i="13"/>
  <c r="AY115" i="13"/>
  <c r="AY116" i="13"/>
  <c r="AY117" i="13"/>
  <c r="AY118" i="13"/>
  <c r="AY119" i="13"/>
  <c r="AY120" i="13"/>
  <c r="AY121" i="13"/>
  <c r="AY122" i="13"/>
  <c r="AY123" i="13"/>
  <c r="AY124" i="13"/>
  <c r="AY125" i="13"/>
  <c r="AY126" i="13"/>
  <c r="AY127" i="13"/>
  <c r="AY128" i="13"/>
  <c r="AY129" i="13"/>
  <c r="AY130" i="13"/>
  <c r="AY131" i="13"/>
  <c r="AY132" i="13"/>
  <c r="AY133" i="13"/>
  <c r="AY134" i="13"/>
  <c r="AY135" i="13"/>
  <c r="AY136" i="13"/>
  <c r="AY137" i="13"/>
  <c r="AY138" i="13"/>
  <c r="AY139" i="13"/>
  <c r="AY140" i="13"/>
  <c r="AY141" i="13"/>
  <c r="AY142" i="13"/>
  <c r="AY143" i="13"/>
  <c r="AY144" i="13"/>
  <c r="AY145" i="13"/>
  <c r="AY146" i="13"/>
  <c r="AY147" i="13"/>
  <c r="AY148" i="13"/>
  <c r="AY149" i="13"/>
  <c r="AY150" i="13"/>
  <c r="AY151" i="13"/>
  <c r="AY152" i="13"/>
  <c r="AY153" i="13"/>
  <c r="AY154" i="13"/>
  <c r="AY155" i="13"/>
  <c r="AY156" i="13"/>
  <c r="AY157" i="13"/>
  <c r="AY158" i="13"/>
  <c r="AY159" i="13"/>
  <c r="AY160" i="13"/>
  <c r="AY161" i="13"/>
  <c r="AY162" i="13"/>
  <c r="AY163" i="13"/>
  <c r="AY164" i="13"/>
  <c r="AY165" i="13"/>
  <c r="AY166" i="13"/>
  <c r="AY167" i="13"/>
  <c r="AY168" i="13"/>
  <c r="AY169" i="13"/>
  <c r="AY170" i="13"/>
  <c r="AY171" i="13"/>
  <c r="AY172" i="13"/>
  <c r="AY173" i="13"/>
  <c r="AY174" i="13"/>
  <c r="AY175" i="13"/>
  <c r="AY176" i="13"/>
  <c r="AY177" i="13"/>
  <c r="AY178" i="13"/>
  <c r="AY179" i="13"/>
  <c r="AY180" i="13"/>
  <c r="AY181" i="13"/>
  <c r="AY182" i="13"/>
  <c r="AY183" i="13"/>
  <c r="AY184" i="13"/>
  <c r="AY185" i="13"/>
  <c r="AY186" i="13"/>
  <c r="AY187" i="13"/>
  <c r="AY188" i="13"/>
  <c r="AY189" i="13"/>
  <c r="AY190" i="13"/>
  <c r="AY191" i="13"/>
  <c r="AY192" i="13"/>
  <c r="AY193" i="13"/>
  <c r="AY194" i="13"/>
  <c r="AY195" i="13"/>
  <c r="AY196" i="13"/>
  <c r="AY197" i="13"/>
  <c r="AY198" i="13"/>
  <c r="AY199" i="13"/>
  <c r="AY200" i="13"/>
  <c r="AY201" i="13"/>
  <c r="AY202" i="13"/>
  <c r="AY203" i="13"/>
  <c r="AY204" i="13"/>
  <c r="AY205" i="13"/>
  <c r="AP5" i="13"/>
  <c r="AO5" i="13"/>
  <c r="AN5" i="13"/>
  <c r="AM5" i="13"/>
  <c r="AL5" i="13"/>
  <c r="AL205" i="18"/>
  <c r="AM205" i="18"/>
  <c r="AU205" i="18"/>
  <c r="AN205" i="18"/>
  <c r="AV205" i="18"/>
  <c r="AO205" i="18"/>
  <c r="AW205" i="18"/>
  <c r="AP205" i="18"/>
  <c r="AX205" i="18"/>
  <c r="AL204" i="18"/>
  <c r="AM204" i="18"/>
  <c r="AU204" i="18"/>
  <c r="AN204" i="18"/>
  <c r="AV204" i="18"/>
  <c r="AO204" i="18"/>
  <c r="AW204" i="18"/>
  <c r="AP204" i="18"/>
  <c r="AX204" i="18"/>
  <c r="AL203" i="18"/>
  <c r="AM203" i="18"/>
  <c r="AU203" i="18"/>
  <c r="AN203" i="18"/>
  <c r="AV203" i="18"/>
  <c r="AO203" i="18"/>
  <c r="AW203" i="18"/>
  <c r="AP203" i="18"/>
  <c r="AX203" i="18"/>
  <c r="AL202" i="18"/>
  <c r="AM202" i="18"/>
  <c r="AU202" i="18"/>
  <c r="AN202" i="18"/>
  <c r="AV202" i="18"/>
  <c r="AO202" i="18"/>
  <c r="AW202" i="18"/>
  <c r="AP202" i="18"/>
  <c r="AX202" i="18"/>
  <c r="AL201" i="18"/>
  <c r="AM201" i="18"/>
  <c r="AU201" i="18"/>
  <c r="AN201" i="18"/>
  <c r="AV201" i="18"/>
  <c r="AO201" i="18"/>
  <c r="AW201" i="18"/>
  <c r="AP201" i="18"/>
  <c r="AX201" i="18"/>
  <c r="AL200" i="18"/>
  <c r="AM200" i="18"/>
  <c r="AU200" i="18"/>
  <c r="AN200" i="18"/>
  <c r="AV200" i="18"/>
  <c r="AO200" i="18"/>
  <c r="AW200" i="18"/>
  <c r="AP200" i="18"/>
  <c r="AX200" i="18"/>
  <c r="AL199" i="18"/>
  <c r="AM199" i="18"/>
  <c r="AU199" i="18"/>
  <c r="AN199" i="18"/>
  <c r="AV199" i="18"/>
  <c r="AO199" i="18"/>
  <c r="AW199" i="18"/>
  <c r="AP199" i="18"/>
  <c r="AX199" i="18"/>
  <c r="AL198" i="18"/>
  <c r="AM198" i="18"/>
  <c r="AU198" i="18"/>
  <c r="AN198" i="18"/>
  <c r="AV198" i="18"/>
  <c r="AO198" i="18"/>
  <c r="AW198" i="18"/>
  <c r="AP198" i="18"/>
  <c r="AX198" i="18"/>
  <c r="AL197" i="18"/>
  <c r="AM197" i="18"/>
  <c r="AU197" i="18"/>
  <c r="AN197" i="18"/>
  <c r="AV197" i="18"/>
  <c r="AO197" i="18"/>
  <c r="AW197" i="18"/>
  <c r="AP197" i="18"/>
  <c r="AX197" i="18"/>
  <c r="AL196" i="18"/>
  <c r="AM196" i="18"/>
  <c r="AU196" i="18"/>
  <c r="AN196" i="18"/>
  <c r="AV196" i="18"/>
  <c r="AO196" i="18"/>
  <c r="AW196" i="18"/>
  <c r="AP196" i="18"/>
  <c r="AX196" i="18"/>
  <c r="AL195" i="18"/>
  <c r="AM195" i="18"/>
  <c r="AU195" i="18"/>
  <c r="AN195" i="18"/>
  <c r="AV195" i="18"/>
  <c r="AO195" i="18"/>
  <c r="AW195" i="18"/>
  <c r="AP195" i="18"/>
  <c r="AX195" i="18"/>
  <c r="AL194" i="18"/>
  <c r="AM194" i="18"/>
  <c r="AU194" i="18"/>
  <c r="AN194" i="18"/>
  <c r="AV194" i="18"/>
  <c r="AO194" i="18"/>
  <c r="AW194" i="18"/>
  <c r="AP194" i="18"/>
  <c r="AX194" i="18"/>
  <c r="AL193" i="18"/>
  <c r="AM193" i="18"/>
  <c r="AU193" i="18"/>
  <c r="AN193" i="18"/>
  <c r="AV193" i="18"/>
  <c r="AO193" i="18"/>
  <c r="AW193" i="18"/>
  <c r="AP193" i="18"/>
  <c r="AX193" i="18"/>
  <c r="AL192" i="18"/>
  <c r="AM192" i="18"/>
  <c r="AU192" i="18"/>
  <c r="AN192" i="18"/>
  <c r="AV192" i="18"/>
  <c r="AO192" i="18"/>
  <c r="AW192" i="18"/>
  <c r="AP192" i="18"/>
  <c r="AX192" i="18"/>
  <c r="AL191" i="18"/>
  <c r="AM191" i="18"/>
  <c r="AU191" i="18"/>
  <c r="AN191" i="18"/>
  <c r="AV191" i="18"/>
  <c r="AO191" i="18"/>
  <c r="AW191" i="18"/>
  <c r="AP191" i="18"/>
  <c r="AX191" i="18"/>
  <c r="AL190" i="18"/>
  <c r="AM190" i="18"/>
  <c r="AU190" i="18"/>
  <c r="AN190" i="18"/>
  <c r="AV190" i="18"/>
  <c r="AO190" i="18"/>
  <c r="AW190" i="18"/>
  <c r="AP190" i="18"/>
  <c r="AX190" i="18"/>
  <c r="AL189" i="18"/>
  <c r="AM189" i="18"/>
  <c r="AU189" i="18"/>
  <c r="AN189" i="18"/>
  <c r="AV189" i="18"/>
  <c r="AO189" i="18"/>
  <c r="AW189" i="18"/>
  <c r="AP189" i="18"/>
  <c r="AX189" i="18"/>
  <c r="AL188" i="18"/>
  <c r="AM188" i="18"/>
  <c r="AU188" i="18"/>
  <c r="AN188" i="18"/>
  <c r="AV188" i="18"/>
  <c r="AO188" i="18"/>
  <c r="AW188" i="18"/>
  <c r="AP188" i="18"/>
  <c r="AX188" i="18"/>
  <c r="AL187" i="18"/>
  <c r="AM187" i="18"/>
  <c r="AU187" i="18"/>
  <c r="AN187" i="18"/>
  <c r="AV187" i="18"/>
  <c r="AO187" i="18"/>
  <c r="AW187" i="18"/>
  <c r="AP187" i="18"/>
  <c r="AX187" i="18"/>
  <c r="AL186" i="18"/>
  <c r="AM186" i="18"/>
  <c r="AU186" i="18"/>
  <c r="AN186" i="18"/>
  <c r="AV186" i="18"/>
  <c r="AO186" i="18"/>
  <c r="AW186" i="18"/>
  <c r="AP186" i="18"/>
  <c r="AX186" i="18"/>
  <c r="AL185" i="18"/>
  <c r="AM185" i="18"/>
  <c r="AU185" i="18"/>
  <c r="AN185" i="18"/>
  <c r="AV185" i="18"/>
  <c r="AO185" i="18"/>
  <c r="AW185" i="18"/>
  <c r="AP185" i="18"/>
  <c r="AX185" i="18"/>
  <c r="AL184" i="18"/>
  <c r="AM184" i="18"/>
  <c r="AU184" i="18"/>
  <c r="AN184" i="18"/>
  <c r="AV184" i="18"/>
  <c r="AO184" i="18"/>
  <c r="AW184" i="18"/>
  <c r="AP184" i="18"/>
  <c r="AX184" i="18"/>
  <c r="AL183" i="18"/>
  <c r="AM183" i="18"/>
  <c r="AU183" i="18"/>
  <c r="AN183" i="18"/>
  <c r="AV183" i="18"/>
  <c r="AO183" i="18"/>
  <c r="AW183" i="18"/>
  <c r="AP183" i="18"/>
  <c r="AX183" i="18"/>
  <c r="AL182" i="18"/>
  <c r="AM182" i="18"/>
  <c r="AU182" i="18"/>
  <c r="AN182" i="18"/>
  <c r="AV182" i="18"/>
  <c r="AO182" i="18"/>
  <c r="AW182" i="18"/>
  <c r="AP182" i="18"/>
  <c r="AX182" i="18"/>
  <c r="AL181" i="18"/>
  <c r="AM181" i="18"/>
  <c r="AU181" i="18"/>
  <c r="AN181" i="18"/>
  <c r="AV181" i="18"/>
  <c r="AO181" i="18"/>
  <c r="AW181" i="18"/>
  <c r="AP181" i="18"/>
  <c r="AX181" i="18"/>
  <c r="AL180" i="18"/>
  <c r="AM180" i="18"/>
  <c r="AU180" i="18"/>
  <c r="AN180" i="18"/>
  <c r="AV180" i="18"/>
  <c r="AO180" i="18"/>
  <c r="AW180" i="18"/>
  <c r="AP180" i="18"/>
  <c r="AX180" i="18"/>
  <c r="AL179" i="18"/>
  <c r="AM179" i="18"/>
  <c r="AU179" i="18"/>
  <c r="AN179" i="18"/>
  <c r="AV179" i="18"/>
  <c r="AO179" i="18"/>
  <c r="AW179" i="18"/>
  <c r="AP179" i="18"/>
  <c r="AX179" i="18"/>
  <c r="AL178" i="18"/>
  <c r="AM178" i="18"/>
  <c r="AU178" i="18"/>
  <c r="AN178" i="18"/>
  <c r="AV178" i="18"/>
  <c r="AO178" i="18"/>
  <c r="AW178" i="18"/>
  <c r="AP178" i="18"/>
  <c r="AX178" i="18"/>
  <c r="AL177" i="18"/>
  <c r="AM177" i="18"/>
  <c r="AU177" i="18"/>
  <c r="AN177" i="18"/>
  <c r="AV177" i="18"/>
  <c r="AO177" i="18"/>
  <c r="AW177" i="18"/>
  <c r="AP177" i="18"/>
  <c r="AX177" i="18"/>
  <c r="AL176" i="18"/>
  <c r="AM176" i="18"/>
  <c r="AU176" i="18"/>
  <c r="AN176" i="18"/>
  <c r="AV176" i="18"/>
  <c r="AO176" i="18"/>
  <c r="AW176" i="18"/>
  <c r="AP176" i="18"/>
  <c r="AX176" i="18"/>
  <c r="AL175" i="18"/>
  <c r="AM175" i="18"/>
  <c r="AU175" i="18"/>
  <c r="AN175" i="18"/>
  <c r="AV175" i="18"/>
  <c r="AO175" i="18"/>
  <c r="AW175" i="18"/>
  <c r="AP175" i="18"/>
  <c r="AX175" i="18"/>
  <c r="AL174" i="18"/>
  <c r="AM174" i="18"/>
  <c r="AU174" i="18"/>
  <c r="AN174" i="18"/>
  <c r="AV174" i="18"/>
  <c r="AO174" i="18"/>
  <c r="AW174" i="18"/>
  <c r="AP174" i="18"/>
  <c r="AX174" i="18"/>
  <c r="AL173" i="18"/>
  <c r="AM173" i="18"/>
  <c r="AU173" i="18"/>
  <c r="AN173" i="18"/>
  <c r="AV173" i="18"/>
  <c r="AO173" i="18"/>
  <c r="AW173" i="18"/>
  <c r="AP173" i="18"/>
  <c r="AX173" i="18"/>
  <c r="AL172" i="18"/>
  <c r="AM172" i="18"/>
  <c r="AU172" i="18"/>
  <c r="AN172" i="18"/>
  <c r="AV172" i="18"/>
  <c r="AO172" i="18"/>
  <c r="AW172" i="18"/>
  <c r="AP172" i="18"/>
  <c r="AX172" i="18"/>
  <c r="AL171" i="18"/>
  <c r="AM171" i="18"/>
  <c r="AU171" i="18"/>
  <c r="AN171" i="18"/>
  <c r="AV171" i="18"/>
  <c r="AO171" i="18"/>
  <c r="AW171" i="18"/>
  <c r="AP171" i="18"/>
  <c r="AX171" i="18"/>
  <c r="AL170" i="18"/>
  <c r="AM170" i="18"/>
  <c r="AU170" i="18"/>
  <c r="AN170" i="18"/>
  <c r="AV170" i="18"/>
  <c r="AO170" i="18"/>
  <c r="AW170" i="18"/>
  <c r="AP170" i="18"/>
  <c r="AX170" i="18"/>
  <c r="AL169" i="18"/>
  <c r="AM169" i="18"/>
  <c r="AU169" i="18"/>
  <c r="AN169" i="18"/>
  <c r="AV169" i="18"/>
  <c r="AO169" i="18"/>
  <c r="AW169" i="18"/>
  <c r="AP169" i="18"/>
  <c r="AX169" i="18"/>
  <c r="AL168" i="18"/>
  <c r="AM168" i="18"/>
  <c r="AU168" i="18"/>
  <c r="AN168" i="18"/>
  <c r="AV168" i="18"/>
  <c r="AO168" i="18"/>
  <c r="AW168" i="18"/>
  <c r="AP168" i="18"/>
  <c r="AX168" i="18"/>
  <c r="AL167" i="18"/>
  <c r="AM167" i="18"/>
  <c r="AU167" i="18"/>
  <c r="AN167" i="18"/>
  <c r="AV167" i="18"/>
  <c r="AO167" i="18"/>
  <c r="AW167" i="18"/>
  <c r="AP167" i="18"/>
  <c r="AX167" i="18"/>
  <c r="AL166" i="18"/>
  <c r="AM166" i="18"/>
  <c r="AU166" i="18"/>
  <c r="AN166" i="18"/>
  <c r="AV166" i="18"/>
  <c r="AO166" i="18"/>
  <c r="AW166" i="18"/>
  <c r="AP166" i="18"/>
  <c r="AX166" i="18"/>
  <c r="AL165" i="18"/>
  <c r="AM165" i="18"/>
  <c r="AU165" i="18"/>
  <c r="AN165" i="18"/>
  <c r="AV165" i="18"/>
  <c r="AO165" i="18"/>
  <c r="AW165" i="18"/>
  <c r="AP165" i="18"/>
  <c r="AX165" i="18"/>
  <c r="AL164" i="18"/>
  <c r="AM164" i="18"/>
  <c r="AU164" i="18"/>
  <c r="AN164" i="18"/>
  <c r="AV164" i="18"/>
  <c r="AO164" i="18"/>
  <c r="AW164" i="18"/>
  <c r="AP164" i="18"/>
  <c r="AX164" i="18"/>
  <c r="AL163" i="18"/>
  <c r="AM163" i="18"/>
  <c r="AU163" i="18"/>
  <c r="AN163" i="18"/>
  <c r="AV163" i="18"/>
  <c r="AO163" i="18"/>
  <c r="AW163" i="18"/>
  <c r="AP163" i="18"/>
  <c r="AX163" i="18"/>
  <c r="AL162" i="18"/>
  <c r="AM162" i="18"/>
  <c r="AU162" i="18"/>
  <c r="AN162" i="18"/>
  <c r="AV162" i="18"/>
  <c r="AO162" i="18"/>
  <c r="AW162" i="18"/>
  <c r="AP162" i="18"/>
  <c r="AX162" i="18"/>
  <c r="AL161" i="18"/>
  <c r="AM161" i="18"/>
  <c r="AU161" i="18"/>
  <c r="AN161" i="18"/>
  <c r="AV161" i="18"/>
  <c r="AO161" i="18"/>
  <c r="AW161" i="18"/>
  <c r="AP161" i="18"/>
  <c r="AX161" i="18"/>
  <c r="AL160" i="18"/>
  <c r="AM160" i="18"/>
  <c r="AU160" i="18"/>
  <c r="AN160" i="18"/>
  <c r="AV160" i="18"/>
  <c r="AO160" i="18"/>
  <c r="AW160" i="18"/>
  <c r="AP160" i="18"/>
  <c r="AX160" i="18"/>
  <c r="AL159" i="18"/>
  <c r="AM159" i="18"/>
  <c r="AU159" i="18"/>
  <c r="AN159" i="18"/>
  <c r="AV159" i="18"/>
  <c r="AO159" i="18"/>
  <c r="AW159" i="18"/>
  <c r="AP159" i="18"/>
  <c r="AX159" i="18"/>
  <c r="AL158" i="18"/>
  <c r="AM158" i="18"/>
  <c r="AU158" i="18"/>
  <c r="AN158" i="18"/>
  <c r="AV158" i="18"/>
  <c r="AO158" i="18"/>
  <c r="AW158" i="18"/>
  <c r="AP158" i="18"/>
  <c r="AX158" i="18"/>
  <c r="AL157" i="18"/>
  <c r="AM157" i="18"/>
  <c r="AU157" i="18"/>
  <c r="AN157" i="18"/>
  <c r="AV157" i="18"/>
  <c r="AO157" i="18"/>
  <c r="AW157" i="18"/>
  <c r="AP157" i="18"/>
  <c r="AX157" i="18"/>
  <c r="AL156" i="18"/>
  <c r="AM156" i="18"/>
  <c r="AU156" i="18"/>
  <c r="AN156" i="18"/>
  <c r="AV156" i="18"/>
  <c r="AO156" i="18"/>
  <c r="AW156" i="18"/>
  <c r="AP156" i="18"/>
  <c r="AX156" i="18"/>
  <c r="AL155" i="18"/>
  <c r="AM155" i="18"/>
  <c r="AU155" i="18"/>
  <c r="AN155" i="18"/>
  <c r="AV155" i="18"/>
  <c r="AO155" i="18"/>
  <c r="AW155" i="18"/>
  <c r="AP155" i="18"/>
  <c r="AX155" i="18"/>
  <c r="AL154" i="18"/>
  <c r="AM154" i="18"/>
  <c r="AU154" i="18"/>
  <c r="AN154" i="18"/>
  <c r="AV154" i="18"/>
  <c r="AO154" i="18"/>
  <c r="AW154" i="18"/>
  <c r="AP154" i="18"/>
  <c r="AX154" i="18"/>
  <c r="AL153" i="18"/>
  <c r="AM153" i="18"/>
  <c r="AU153" i="18"/>
  <c r="AN153" i="18"/>
  <c r="AV153" i="18"/>
  <c r="AO153" i="18"/>
  <c r="AW153" i="18"/>
  <c r="AP153" i="18"/>
  <c r="AX153" i="18"/>
  <c r="AL152" i="18"/>
  <c r="AM152" i="18"/>
  <c r="AU152" i="18"/>
  <c r="AN152" i="18"/>
  <c r="AV152" i="18"/>
  <c r="AO152" i="18"/>
  <c r="AW152" i="18"/>
  <c r="AP152" i="18"/>
  <c r="AX152" i="18"/>
  <c r="AL151" i="18"/>
  <c r="AM151" i="18"/>
  <c r="AU151" i="18"/>
  <c r="AN151" i="18"/>
  <c r="AV151" i="18"/>
  <c r="AO151" i="18"/>
  <c r="AW151" i="18"/>
  <c r="AP151" i="18"/>
  <c r="AX151" i="18"/>
  <c r="AL150" i="18"/>
  <c r="AM150" i="18"/>
  <c r="AU150" i="18"/>
  <c r="AN150" i="18"/>
  <c r="AV150" i="18"/>
  <c r="AO150" i="18"/>
  <c r="AW150" i="18"/>
  <c r="AP150" i="18"/>
  <c r="AX150" i="18"/>
  <c r="AL149" i="18"/>
  <c r="AM149" i="18"/>
  <c r="AU149" i="18"/>
  <c r="AN149" i="18"/>
  <c r="AV149" i="18"/>
  <c r="AO149" i="18"/>
  <c r="AW149" i="18"/>
  <c r="AP149" i="18"/>
  <c r="AX149" i="18"/>
  <c r="AL148" i="18"/>
  <c r="AM148" i="18"/>
  <c r="AU148" i="18"/>
  <c r="AN148" i="18"/>
  <c r="AV148" i="18"/>
  <c r="AO148" i="18"/>
  <c r="AW148" i="18"/>
  <c r="AP148" i="18"/>
  <c r="AX148" i="18"/>
  <c r="AL147" i="18"/>
  <c r="AM147" i="18"/>
  <c r="AU147" i="18"/>
  <c r="AN147" i="18"/>
  <c r="AV147" i="18"/>
  <c r="AO147" i="18"/>
  <c r="AW147" i="18"/>
  <c r="AP147" i="18"/>
  <c r="AX147" i="18"/>
  <c r="AL146" i="18"/>
  <c r="AM146" i="18"/>
  <c r="AU146" i="18"/>
  <c r="AN146" i="18"/>
  <c r="AV146" i="18"/>
  <c r="AO146" i="18"/>
  <c r="AW146" i="18"/>
  <c r="AP146" i="18"/>
  <c r="AX146" i="18"/>
  <c r="AL145" i="18"/>
  <c r="AM145" i="18"/>
  <c r="AU145" i="18"/>
  <c r="AN145" i="18"/>
  <c r="AV145" i="18"/>
  <c r="AO145" i="18"/>
  <c r="AW145" i="18"/>
  <c r="AP145" i="18"/>
  <c r="AX145" i="18"/>
  <c r="AL144" i="18"/>
  <c r="AM144" i="18"/>
  <c r="AU144" i="18"/>
  <c r="AN144" i="18"/>
  <c r="AV144" i="18"/>
  <c r="AO144" i="18"/>
  <c r="AW144" i="18"/>
  <c r="AP144" i="18"/>
  <c r="AX144" i="18"/>
  <c r="AL143" i="18"/>
  <c r="AM143" i="18"/>
  <c r="AU143" i="18"/>
  <c r="AN143" i="18"/>
  <c r="AV143" i="18"/>
  <c r="AO143" i="18"/>
  <c r="AW143" i="18"/>
  <c r="AP143" i="18"/>
  <c r="AX143" i="18"/>
  <c r="AL142" i="18"/>
  <c r="AM142" i="18"/>
  <c r="AU142" i="18"/>
  <c r="AN142" i="18"/>
  <c r="AV142" i="18"/>
  <c r="AO142" i="18"/>
  <c r="AW142" i="18"/>
  <c r="AP142" i="18"/>
  <c r="AX142" i="18"/>
  <c r="AL141" i="18"/>
  <c r="AM141" i="18"/>
  <c r="AU141" i="18"/>
  <c r="AN141" i="18"/>
  <c r="AV141" i="18"/>
  <c r="AO141" i="18"/>
  <c r="AW141" i="18"/>
  <c r="AP141" i="18"/>
  <c r="AX141" i="18"/>
  <c r="AL140" i="18"/>
  <c r="AM140" i="18"/>
  <c r="AU140" i="18"/>
  <c r="AN140" i="18"/>
  <c r="AV140" i="18"/>
  <c r="AO140" i="18"/>
  <c r="AW140" i="18"/>
  <c r="AP140" i="18"/>
  <c r="AX140" i="18"/>
  <c r="AL139" i="18"/>
  <c r="AM139" i="18"/>
  <c r="AU139" i="18"/>
  <c r="AN139" i="18"/>
  <c r="AV139" i="18"/>
  <c r="AO139" i="18"/>
  <c r="AW139" i="18"/>
  <c r="AP139" i="18"/>
  <c r="AX139" i="18"/>
  <c r="AL138" i="18"/>
  <c r="AM138" i="18"/>
  <c r="AU138" i="18"/>
  <c r="AN138" i="18"/>
  <c r="AV138" i="18"/>
  <c r="AO138" i="18"/>
  <c r="AW138" i="18"/>
  <c r="AP138" i="18"/>
  <c r="AX138" i="18"/>
  <c r="AL137" i="18"/>
  <c r="AM137" i="18"/>
  <c r="AU137" i="18"/>
  <c r="AN137" i="18"/>
  <c r="AV137" i="18"/>
  <c r="AO137" i="18"/>
  <c r="AW137" i="18"/>
  <c r="AP137" i="18"/>
  <c r="AX137" i="18"/>
  <c r="AL136" i="18"/>
  <c r="AM136" i="18"/>
  <c r="AU136" i="18"/>
  <c r="AN136" i="18"/>
  <c r="AV136" i="18"/>
  <c r="AO136" i="18"/>
  <c r="AW136" i="18"/>
  <c r="AP136" i="18"/>
  <c r="AX136" i="18"/>
  <c r="AL135" i="18"/>
  <c r="AM135" i="18"/>
  <c r="AU135" i="18"/>
  <c r="AN135" i="18"/>
  <c r="AV135" i="18"/>
  <c r="AO135" i="18"/>
  <c r="AW135" i="18"/>
  <c r="AP135" i="18"/>
  <c r="AX135" i="18"/>
  <c r="AL134" i="18"/>
  <c r="AM134" i="18"/>
  <c r="AU134" i="18"/>
  <c r="AN134" i="18"/>
  <c r="AV134" i="18"/>
  <c r="AO134" i="18"/>
  <c r="AW134" i="18"/>
  <c r="AP134" i="18"/>
  <c r="AX134" i="18"/>
  <c r="AL133" i="18"/>
  <c r="AM133" i="18"/>
  <c r="AU133" i="18"/>
  <c r="AN133" i="18"/>
  <c r="AV133" i="18"/>
  <c r="AO133" i="18"/>
  <c r="AW133" i="18"/>
  <c r="AP133" i="18"/>
  <c r="AX133" i="18"/>
  <c r="AL132" i="18"/>
  <c r="AM132" i="18"/>
  <c r="AU132" i="18"/>
  <c r="AN132" i="18"/>
  <c r="AV132" i="18"/>
  <c r="AO132" i="18"/>
  <c r="AW132" i="18"/>
  <c r="AP132" i="18"/>
  <c r="AX132" i="18"/>
  <c r="AL131" i="18"/>
  <c r="AM131" i="18"/>
  <c r="AU131" i="18"/>
  <c r="AN131" i="18"/>
  <c r="AV131" i="18"/>
  <c r="AO131" i="18"/>
  <c r="AW131" i="18"/>
  <c r="AP131" i="18"/>
  <c r="AX131" i="18"/>
  <c r="AL130" i="18"/>
  <c r="AM130" i="18"/>
  <c r="AU130" i="18"/>
  <c r="AN130" i="18"/>
  <c r="AV130" i="18"/>
  <c r="AO130" i="18"/>
  <c r="AW130" i="18"/>
  <c r="AP130" i="18"/>
  <c r="AX130" i="18"/>
  <c r="AL129" i="18"/>
  <c r="AM129" i="18"/>
  <c r="AU129" i="18"/>
  <c r="AN129" i="18"/>
  <c r="AV129" i="18"/>
  <c r="AO129" i="18"/>
  <c r="AW129" i="18"/>
  <c r="AP129" i="18"/>
  <c r="AX129" i="18"/>
  <c r="AL128" i="18"/>
  <c r="AM128" i="18"/>
  <c r="AU128" i="18"/>
  <c r="AN128" i="18"/>
  <c r="AV128" i="18"/>
  <c r="AO128" i="18"/>
  <c r="AW128" i="18"/>
  <c r="AP128" i="18"/>
  <c r="AX128" i="18"/>
  <c r="AL127" i="18"/>
  <c r="AM127" i="18"/>
  <c r="AU127" i="18"/>
  <c r="AN127" i="18"/>
  <c r="AV127" i="18"/>
  <c r="AO127" i="18"/>
  <c r="AW127" i="18"/>
  <c r="AP127" i="18"/>
  <c r="AX127" i="18"/>
  <c r="AL126" i="18"/>
  <c r="AM126" i="18"/>
  <c r="AU126" i="18"/>
  <c r="AN126" i="18"/>
  <c r="AV126" i="18"/>
  <c r="AO126" i="18"/>
  <c r="AW126" i="18"/>
  <c r="AP126" i="18"/>
  <c r="AX126" i="18"/>
  <c r="AL125" i="18"/>
  <c r="AM125" i="18"/>
  <c r="AU125" i="18"/>
  <c r="AN125" i="18"/>
  <c r="AV125" i="18"/>
  <c r="AO125" i="18"/>
  <c r="AW125" i="18"/>
  <c r="AP125" i="18"/>
  <c r="AX125" i="18"/>
  <c r="AL124" i="18"/>
  <c r="AM124" i="18"/>
  <c r="AU124" i="18"/>
  <c r="AN124" i="18"/>
  <c r="AV124" i="18"/>
  <c r="AO124" i="18"/>
  <c r="AW124" i="18"/>
  <c r="AP124" i="18"/>
  <c r="AX124" i="18"/>
  <c r="AL123" i="18"/>
  <c r="AM123" i="18"/>
  <c r="AU123" i="18"/>
  <c r="AN123" i="18"/>
  <c r="AV123" i="18"/>
  <c r="AO123" i="18"/>
  <c r="AW123" i="18"/>
  <c r="AP123" i="18"/>
  <c r="AX123" i="18"/>
  <c r="AL122" i="18"/>
  <c r="AM122" i="18"/>
  <c r="AU122" i="18"/>
  <c r="AN122" i="18"/>
  <c r="AV122" i="18"/>
  <c r="AO122" i="18"/>
  <c r="AW122" i="18"/>
  <c r="AP122" i="18"/>
  <c r="AX122" i="18"/>
  <c r="AL121" i="18"/>
  <c r="AM121" i="18"/>
  <c r="AU121" i="18"/>
  <c r="AN121" i="18"/>
  <c r="AV121" i="18"/>
  <c r="AO121" i="18"/>
  <c r="AW121" i="18"/>
  <c r="AP121" i="18"/>
  <c r="AX121" i="18"/>
  <c r="AL120" i="18"/>
  <c r="AM120" i="18"/>
  <c r="AU120" i="18"/>
  <c r="AN120" i="18"/>
  <c r="AV120" i="18"/>
  <c r="AO120" i="18"/>
  <c r="AW120" i="18"/>
  <c r="AP120" i="18"/>
  <c r="AX120" i="18"/>
  <c r="AL119" i="18"/>
  <c r="AM119" i="18"/>
  <c r="AU119" i="18"/>
  <c r="AN119" i="18"/>
  <c r="AV119" i="18"/>
  <c r="AO119" i="18"/>
  <c r="AW119" i="18"/>
  <c r="AP119" i="18"/>
  <c r="AX119" i="18"/>
  <c r="AL118" i="18"/>
  <c r="AM118" i="18"/>
  <c r="AU118" i="18"/>
  <c r="AN118" i="18"/>
  <c r="AV118" i="18"/>
  <c r="AO118" i="18"/>
  <c r="AW118" i="18"/>
  <c r="AP118" i="18"/>
  <c r="AX118" i="18"/>
  <c r="AL117" i="18"/>
  <c r="AM117" i="18"/>
  <c r="AU117" i="18"/>
  <c r="AN117" i="18"/>
  <c r="AV117" i="18"/>
  <c r="AO117" i="18"/>
  <c r="AW117" i="18"/>
  <c r="AP117" i="18"/>
  <c r="AX117" i="18"/>
  <c r="AL116" i="18"/>
  <c r="AM116" i="18"/>
  <c r="AU116" i="18"/>
  <c r="AN116" i="18"/>
  <c r="AV116" i="18"/>
  <c r="AO116" i="18"/>
  <c r="AW116" i="18"/>
  <c r="AP116" i="18"/>
  <c r="AX116" i="18"/>
  <c r="AL115" i="18"/>
  <c r="AM115" i="18"/>
  <c r="AU115" i="18"/>
  <c r="AN115" i="18"/>
  <c r="AV115" i="18"/>
  <c r="AO115" i="18"/>
  <c r="AW115" i="18"/>
  <c r="AP115" i="18"/>
  <c r="AX115" i="18"/>
  <c r="AL114" i="18"/>
  <c r="AM114" i="18"/>
  <c r="AU114" i="18"/>
  <c r="AN114" i="18"/>
  <c r="AV114" i="18"/>
  <c r="AO114" i="18"/>
  <c r="AW114" i="18"/>
  <c r="AP114" i="18"/>
  <c r="AX114" i="18"/>
  <c r="AL113" i="18"/>
  <c r="AM113" i="18"/>
  <c r="AU113" i="18"/>
  <c r="AN113" i="18"/>
  <c r="AV113" i="18"/>
  <c r="AO113" i="18"/>
  <c r="AW113" i="18"/>
  <c r="AP113" i="18"/>
  <c r="AX113" i="18"/>
  <c r="AL112" i="18"/>
  <c r="AM112" i="18"/>
  <c r="AU112" i="18"/>
  <c r="AN112" i="18"/>
  <c r="AV112" i="18"/>
  <c r="AO112" i="18"/>
  <c r="AW112" i="18"/>
  <c r="AP112" i="18"/>
  <c r="AX112" i="18"/>
  <c r="AL111" i="18"/>
  <c r="AM111" i="18"/>
  <c r="AU111" i="18"/>
  <c r="AN111" i="18"/>
  <c r="AV111" i="18"/>
  <c r="AO111" i="18"/>
  <c r="AW111" i="18"/>
  <c r="AP111" i="18"/>
  <c r="AX111" i="18"/>
  <c r="AL110" i="18"/>
  <c r="AM110" i="18"/>
  <c r="AU110" i="18"/>
  <c r="AN110" i="18"/>
  <c r="AV110" i="18"/>
  <c r="AO110" i="18"/>
  <c r="AW110" i="18"/>
  <c r="AP110" i="18"/>
  <c r="AX110" i="18"/>
  <c r="AL109" i="18"/>
  <c r="AM109" i="18"/>
  <c r="AU109" i="18"/>
  <c r="AN109" i="18"/>
  <c r="AV109" i="18"/>
  <c r="AO109" i="18"/>
  <c r="AW109" i="18"/>
  <c r="AP109" i="18"/>
  <c r="AX109" i="18"/>
  <c r="AL108" i="18"/>
  <c r="AM108" i="18"/>
  <c r="AU108" i="18"/>
  <c r="AN108" i="18"/>
  <c r="AV108" i="18"/>
  <c r="AO108" i="18"/>
  <c r="AW108" i="18"/>
  <c r="AP108" i="18"/>
  <c r="AX108" i="18"/>
  <c r="AL107" i="18"/>
  <c r="AM107" i="18"/>
  <c r="AU107" i="18"/>
  <c r="AN107" i="18"/>
  <c r="AV107" i="18"/>
  <c r="AO107" i="18"/>
  <c r="AW107" i="18"/>
  <c r="AP107" i="18"/>
  <c r="AX107" i="18"/>
  <c r="AL106" i="18"/>
  <c r="AM106" i="18"/>
  <c r="AU106" i="18"/>
  <c r="AN106" i="18"/>
  <c r="AV106" i="18"/>
  <c r="AO106" i="18"/>
  <c r="AW106" i="18"/>
  <c r="AP106" i="18"/>
  <c r="AX106" i="18"/>
  <c r="AL105" i="18"/>
  <c r="AM105" i="18"/>
  <c r="AU105" i="18"/>
  <c r="AN105" i="18"/>
  <c r="AV105" i="18"/>
  <c r="AO105" i="18"/>
  <c r="AW105" i="18"/>
  <c r="AP105" i="18"/>
  <c r="AX105" i="18"/>
  <c r="AL104" i="18"/>
  <c r="AM104" i="18"/>
  <c r="AU104" i="18"/>
  <c r="AN104" i="18"/>
  <c r="AV104" i="18"/>
  <c r="AO104" i="18"/>
  <c r="AW104" i="18"/>
  <c r="AP104" i="18"/>
  <c r="AX104" i="18"/>
  <c r="AL103" i="18"/>
  <c r="AM103" i="18"/>
  <c r="AU103" i="18"/>
  <c r="AN103" i="18"/>
  <c r="AV103" i="18"/>
  <c r="AO103" i="18"/>
  <c r="AW103" i="18"/>
  <c r="AP103" i="18"/>
  <c r="AX103" i="18"/>
  <c r="AL102" i="18"/>
  <c r="AM102" i="18"/>
  <c r="AU102" i="18"/>
  <c r="AN102" i="18"/>
  <c r="AV102" i="18"/>
  <c r="AO102" i="18"/>
  <c r="AW102" i="18"/>
  <c r="AP102" i="18"/>
  <c r="AX102" i="18"/>
  <c r="AL101" i="18"/>
  <c r="AM101" i="18"/>
  <c r="AU101" i="18"/>
  <c r="AN101" i="18"/>
  <c r="AV101" i="18"/>
  <c r="AO101" i="18"/>
  <c r="AW101" i="18"/>
  <c r="AP101" i="18"/>
  <c r="AX101" i="18"/>
  <c r="AL100" i="18"/>
  <c r="AM100" i="18"/>
  <c r="AU100" i="18"/>
  <c r="AN100" i="18"/>
  <c r="AV100" i="18"/>
  <c r="AO100" i="18"/>
  <c r="AW100" i="18"/>
  <c r="AP100" i="18"/>
  <c r="AX100" i="18"/>
  <c r="AL99" i="18"/>
  <c r="AM99" i="18"/>
  <c r="AU99" i="18"/>
  <c r="AN99" i="18"/>
  <c r="AV99" i="18"/>
  <c r="AO99" i="18"/>
  <c r="AW99" i="18"/>
  <c r="AP99" i="18"/>
  <c r="AX99" i="18"/>
  <c r="AL98" i="18"/>
  <c r="AM98" i="18"/>
  <c r="AU98" i="18"/>
  <c r="AN98" i="18"/>
  <c r="AV98" i="18"/>
  <c r="AO98" i="18"/>
  <c r="AW98" i="18"/>
  <c r="AP98" i="18"/>
  <c r="AX98" i="18"/>
  <c r="AL97" i="18"/>
  <c r="AM97" i="18"/>
  <c r="AU97" i="18"/>
  <c r="AN97" i="18"/>
  <c r="AV97" i="18"/>
  <c r="AO97" i="18"/>
  <c r="AW97" i="18"/>
  <c r="AP97" i="18"/>
  <c r="AX97" i="18"/>
  <c r="AL96" i="18"/>
  <c r="AM96" i="18"/>
  <c r="AU96" i="18"/>
  <c r="AN96" i="18"/>
  <c r="AV96" i="18"/>
  <c r="AO96" i="18"/>
  <c r="AW96" i="18"/>
  <c r="AP96" i="18"/>
  <c r="AX96" i="18"/>
  <c r="AU95" i="18"/>
  <c r="AV95" i="18"/>
  <c r="AW95" i="18"/>
  <c r="AX95" i="18"/>
  <c r="AU94" i="18"/>
  <c r="AV94" i="18"/>
  <c r="AW94" i="18"/>
  <c r="AX94" i="18"/>
  <c r="AU93" i="18"/>
  <c r="AV93" i="18"/>
  <c r="AW93" i="18"/>
  <c r="AX93" i="18"/>
  <c r="AU92" i="18"/>
  <c r="AV92" i="18"/>
  <c r="AW92" i="18"/>
  <c r="AX92" i="18"/>
  <c r="AU91" i="18"/>
  <c r="AV91" i="18"/>
  <c r="AW91" i="18"/>
  <c r="AX91" i="18"/>
  <c r="AU90" i="18"/>
  <c r="AV90" i="18"/>
  <c r="AW90" i="18"/>
  <c r="AX90" i="18"/>
  <c r="AU89" i="18"/>
  <c r="AV89" i="18"/>
  <c r="AW89" i="18"/>
  <c r="AX89" i="18"/>
  <c r="AU88" i="18"/>
  <c r="AV88" i="18"/>
  <c r="AW88" i="18"/>
  <c r="AX88" i="18"/>
  <c r="AU87" i="18"/>
  <c r="AV87" i="18"/>
  <c r="AW87" i="18"/>
  <c r="AX87" i="18"/>
  <c r="AU86" i="18"/>
  <c r="AV86" i="18"/>
  <c r="AW86" i="18"/>
  <c r="AX86" i="18"/>
  <c r="AU85" i="18"/>
  <c r="AV85" i="18"/>
  <c r="AW85" i="18"/>
  <c r="AX85" i="18"/>
  <c r="AU84" i="18"/>
  <c r="AV84" i="18"/>
  <c r="AW84" i="18"/>
  <c r="AX84" i="18"/>
  <c r="AU83" i="18"/>
  <c r="AV83" i="18"/>
  <c r="AW83" i="18"/>
  <c r="AX83" i="18"/>
  <c r="AU82" i="18"/>
  <c r="AV82" i="18"/>
  <c r="AW82" i="18"/>
  <c r="AX82" i="18"/>
  <c r="AU81" i="18"/>
  <c r="AV81" i="18"/>
  <c r="AW81" i="18"/>
  <c r="AX81" i="18"/>
  <c r="AU80" i="18"/>
  <c r="AV80" i="18"/>
  <c r="AW80" i="18"/>
  <c r="AX80" i="18"/>
  <c r="AU79" i="18"/>
  <c r="AV79" i="18"/>
  <c r="AW79" i="18"/>
  <c r="AX79" i="18"/>
  <c r="AU78" i="18"/>
  <c r="AV78" i="18"/>
  <c r="AW78" i="18"/>
  <c r="AX78" i="18"/>
  <c r="AU77" i="18"/>
  <c r="AV77" i="18"/>
  <c r="AW77" i="18"/>
  <c r="AX77" i="18"/>
  <c r="AU76" i="18"/>
  <c r="AV76" i="18"/>
  <c r="AW76" i="18"/>
  <c r="AX76" i="18"/>
  <c r="AU75" i="18"/>
  <c r="AV75" i="18"/>
  <c r="AW75" i="18"/>
  <c r="AX75" i="18"/>
  <c r="AU74" i="18"/>
  <c r="AV74" i="18"/>
  <c r="AW74" i="18"/>
  <c r="AX74" i="18"/>
  <c r="AU73" i="18"/>
  <c r="AV73" i="18"/>
  <c r="AW73" i="18"/>
  <c r="AX73" i="18"/>
  <c r="AU72" i="18"/>
  <c r="AV72" i="18"/>
  <c r="AW72" i="18"/>
  <c r="AX72" i="18"/>
  <c r="AU71" i="18"/>
  <c r="AV71" i="18"/>
  <c r="AW71" i="18"/>
  <c r="AX71" i="18"/>
  <c r="AU70" i="18"/>
  <c r="AV70" i="18"/>
  <c r="AW70" i="18"/>
  <c r="AX70" i="18"/>
  <c r="AU69" i="18"/>
  <c r="AV69" i="18"/>
  <c r="AW69" i="18"/>
  <c r="AX69" i="18"/>
  <c r="AU68" i="18"/>
  <c r="AV68" i="18"/>
  <c r="AW68" i="18"/>
  <c r="AX68" i="18"/>
  <c r="AU67" i="18"/>
  <c r="AV67" i="18"/>
  <c r="AW67" i="18"/>
  <c r="AX67" i="18"/>
  <c r="AU66" i="18"/>
  <c r="AV66" i="18"/>
  <c r="AW66" i="18"/>
  <c r="AX66" i="18"/>
  <c r="AU65" i="18"/>
  <c r="AV65" i="18"/>
  <c r="AW65" i="18"/>
  <c r="AX65" i="18"/>
  <c r="AU64" i="18"/>
  <c r="AV64" i="18"/>
  <c r="AW64" i="18"/>
  <c r="AX64" i="18"/>
  <c r="AU63" i="18"/>
  <c r="AV63" i="18"/>
  <c r="AW63" i="18"/>
  <c r="AX63" i="18"/>
  <c r="AU62" i="18"/>
  <c r="AV62" i="18"/>
  <c r="AW62" i="18"/>
  <c r="AX62" i="18"/>
  <c r="AU61" i="18"/>
  <c r="AV61" i="18"/>
  <c r="AW61" i="18"/>
  <c r="AX61" i="18"/>
  <c r="AU60" i="18"/>
  <c r="AV60" i="18"/>
  <c r="AW60" i="18"/>
  <c r="AX60" i="18"/>
  <c r="AU59" i="18"/>
  <c r="AV59" i="18"/>
  <c r="AW59" i="18"/>
  <c r="AX59" i="18"/>
  <c r="AU58" i="18"/>
  <c r="AV58" i="18"/>
  <c r="AW58" i="18"/>
  <c r="AX58" i="18"/>
  <c r="AU57" i="18"/>
  <c r="AV57" i="18"/>
  <c r="AW57" i="18"/>
  <c r="AX57" i="18"/>
  <c r="AU56" i="18"/>
  <c r="AV56" i="18"/>
  <c r="AW56" i="18"/>
  <c r="AX56" i="18"/>
  <c r="AU55" i="18"/>
  <c r="AV55" i="18"/>
  <c r="AW55" i="18"/>
  <c r="AX55" i="18"/>
  <c r="AU54" i="18"/>
  <c r="AV54" i="18"/>
  <c r="AW54" i="18"/>
  <c r="AX54" i="18"/>
  <c r="AU53" i="18"/>
  <c r="AV53" i="18"/>
  <c r="AW53" i="18"/>
  <c r="AX53" i="18"/>
  <c r="AU52" i="18"/>
  <c r="AV52" i="18"/>
  <c r="AW52" i="18"/>
  <c r="AX52" i="18"/>
  <c r="AU51" i="18"/>
  <c r="AV51" i="18"/>
  <c r="AW51" i="18"/>
  <c r="AX51" i="18"/>
  <c r="AU50" i="18"/>
  <c r="AV50" i="18"/>
  <c r="AW50" i="18"/>
  <c r="AX50" i="18"/>
  <c r="AU49" i="18"/>
  <c r="AV49" i="18"/>
  <c r="AW49" i="18"/>
  <c r="AX49" i="18"/>
  <c r="AU48" i="18"/>
  <c r="AV48" i="18"/>
  <c r="AW48" i="18"/>
  <c r="AX48" i="18"/>
  <c r="AU47" i="18"/>
  <c r="AV47" i="18"/>
  <c r="AW47" i="18"/>
  <c r="AX47" i="18"/>
  <c r="AU46" i="18"/>
  <c r="AV46" i="18"/>
  <c r="AW46" i="18"/>
  <c r="AX46" i="18"/>
  <c r="AU45" i="18"/>
  <c r="AV45" i="18"/>
  <c r="AW45" i="18"/>
  <c r="AX45" i="18"/>
  <c r="AU44" i="18"/>
  <c r="AV44" i="18"/>
  <c r="AW44" i="18"/>
  <c r="AX44" i="18"/>
  <c r="AU43" i="18"/>
  <c r="AV43" i="18"/>
  <c r="AW43" i="18"/>
  <c r="AX43" i="18"/>
  <c r="AU42" i="18"/>
  <c r="AV42" i="18"/>
  <c r="AW42" i="18"/>
  <c r="AX42" i="18"/>
  <c r="AU41" i="18"/>
  <c r="AV41" i="18"/>
  <c r="AW41" i="18"/>
  <c r="AX41" i="18"/>
  <c r="AU40" i="18"/>
  <c r="AV40" i="18"/>
  <c r="AW40" i="18"/>
  <c r="AX40" i="18"/>
  <c r="AU39" i="18"/>
  <c r="AV39" i="18"/>
  <c r="AW39" i="18"/>
  <c r="AX39" i="18"/>
  <c r="AU38" i="18"/>
  <c r="AV38" i="18"/>
  <c r="AW38" i="18"/>
  <c r="AX38" i="18"/>
  <c r="AU37" i="18"/>
  <c r="AV37" i="18"/>
  <c r="AW37" i="18"/>
  <c r="AX37" i="18"/>
  <c r="AU36" i="18"/>
  <c r="AV36" i="18"/>
  <c r="AW36" i="18"/>
  <c r="AX36" i="18"/>
  <c r="AU35" i="18"/>
  <c r="AV35" i="18"/>
  <c r="AW35" i="18"/>
  <c r="AX35" i="18"/>
  <c r="AU34" i="18"/>
  <c r="AV34" i="18"/>
  <c r="AW34" i="18"/>
  <c r="AX34" i="18"/>
  <c r="AU33" i="18"/>
  <c r="AV33" i="18"/>
  <c r="AW33" i="18"/>
  <c r="AX33" i="18"/>
  <c r="AU32" i="18"/>
  <c r="AV32" i="18"/>
  <c r="AW32" i="18"/>
  <c r="AX32" i="18"/>
  <c r="AU31" i="18"/>
  <c r="AV31" i="18"/>
  <c r="AW31" i="18"/>
  <c r="AX31" i="18"/>
  <c r="AU30" i="18"/>
  <c r="AV30" i="18"/>
  <c r="AW30" i="18"/>
  <c r="AX30" i="18"/>
  <c r="AU29" i="18"/>
  <c r="AV29" i="18"/>
  <c r="AW29" i="18"/>
  <c r="AX29" i="18"/>
  <c r="AU28" i="18"/>
  <c r="AV28" i="18"/>
  <c r="AW28" i="18"/>
  <c r="AX28" i="18"/>
  <c r="AU27" i="18"/>
  <c r="AV27" i="18"/>
  <c r="AW27" i="18"/>
  <c r="AX27" i="18"/>
  <c r="AU26" i="18"/>
  <c r="AV26" i="18"/>
  <c r="AW26" i="18"/>
  <c r="AX26" i="18"/>
  <c r="AU25" i="18"/>
  <c r="AV25" i="18"/>
  <c r="AW25" i="18"/>
  <c r="AX25" i="18"/>
  <c r="AU24" i="18"/>
  <c r="AV24" i="18"/>
  <c r="AW24" i="18"/>
  <c r="AX24" i="18"/>
  <c r="AU23" i="18"/>
  <c r="AV23" i="18"/>
  <c r="AW23" i="18"/>
  <c r="AX23" i="18"/>
  <c r="AU22" i="18"/>
  <c r="AV22" i="18"/>
  <c r="AW22" i="18"/>
  <c r="AX22" i="18"/>
  <c r="AU21" i="18"/>
  <c r="AV21" i="18"/>
  <c r="AW21" i="18"/>
  <c r="AX21" i="18"/>
  <c r="AU20" i="18"/>
  <c r="AV20" i="18"/>
  <c r="AW20" i="18"/>
  <c r="AX20" i="18"/>
  <c r="AU19" i="18"/>
  <c r="AV19" i="18"/>
  <c r="AW19" i="18"/>
  <c r="AX19" i="18"/>
  <c r="AU18" i="18"/>
  <c r="AV18" i="18"/>
  <c r="AW18" i="18"/>
  <c r="AX18" i="18"/>
  <c r="AU17" i="18"/>
  <c r="AV17" i="18"/>
  <c r="AW17" i="18"/>
  <c r="AX17" i="18"/>
  <c r="AU16" i="18"/>
  <c r="AV16" i="18"/>
  <c r="AW16" i="18"/>
  <c r="AX16" i="18"/>
  <c r="AU15" i="18"/>
  <c r="AV15" i="18"/>
  <c r="AW15" i="18"/>
  <c r="AX15" i="18"/>
  <c r="AU14" i="18"/>
  <c r="AV14" i="18"/>
  <c r="AW14" i="18"/>
  <c r="AX14" i="18"/>
  <c r="AU13" i="18"/>
  <c r="AV13" i="18"/>
  <c r="AW13" i="18"/>
  <c r="AX13" i="18"/>
  <c r="AU12" i="18"/>
  <c r="AV12" i="18"/>
  <c r="AW12" i="18"/>
  <c r="AX12" i="18"/>
  <c r="AU11" i="18"/>
  <c r="AV11" i="18"/>
  <c r="AW11" i="18"/>
  <c r="AX11" i="18"/>
  <c r="AU10" i="18"/>
  <c r="AV10" i="18"/>
  <c r="AW10" i="18"/>
  <c r="AX10" i="18"/>
  <c r="AU9" i="18"/>
  <c r="AV9" i="18"/>
  <c r="AW9" i="18"/>
  <c r="AX9" i="18"/>
  <c r="AU8" i="18"/>
  <c r="AV8" i="18"/>
  <c r="AW8" i="18"/>
  <c r="AX8" i="18"/>
  <c r="AU7" i="18"/>
  <c r="AV7" i="18"/>
  <c r="AW7" i="18"/>
  <c r="AX7" i="18"/>
  <c r="AU6" i="18"/>
  <c r="AV6" i="18"/>
  <c r="AW6" i="18"/>
  <c r="AX6" i="18"/>
  <c r="AY5" i="18"/>
  <c r="AY6" i="18"/>
  <c r="AY7" i="18"/>
  <c r="AY8" i="18"/>
  <c r="AY9" i="18"/>
  <c r="AY10" i="18"/>
  <c r="AY11" i="18"/>
  <c r="AY12" i="18"/>
  <c r="AY13" i="18"/>
  <c r="AY14" i="18"/>
  <c r="AY15" i="18"/>
  <c r="AY16" i="18"/>
  <c r="AY17" i="18"/>
  <c r="AY18" i="18"/>
  <c r="AY19" i="18"/>
  <c r="AY20" i="18"/>
  <c r="AY21" i="18"/>
  <c r="AY22" i="18"/>
  <c r="AY23" i="18"/>
  <c r="AY24" i="18"/>
  <c r="AY25" i="18"/>
  <c r="AY26" i="18"/>
  <c r="AY27" i="18"/>
  <c r="AY28" i="18"/>
  <c r="AY29" i="18"/>
  <c r="AY30" i="18"/>
  <c r="AY31" i="18"/>
  <c r="AY32" i="18"/>
  <c r="AY33" i="18"/>
  <c r="AY34" i="18"/>
  <c r="AY35" i="18"/>
  <c r="AY36" i="18"/>
  <c r="AY37" i="18"/>
  <c r="AY38" i="18"/>
  <c r="AY39" i="18"/>
  <c r="AY40" i="18"/>
  <c r="AY41" i="18"/>
  <c r="AY42" i="18"/>
  <c r="AY43" i="18"/>
  <c r="AY44" i="18"/>
  <c r="AY45" i="18"/>
  <c r="AY46" i="18"/>
  <c r="AY47" i="18"/>
  <c r="AY48" i="18"/>
  <c r="AY49" i="18"/>
  <c r="AY50" i="18"/>
  <c r="AY51" i="18"/>
  <c r="AY52" i="18"/>
  <c r="AY53" i="18"/>
  <c r="AY54" i="18"/>
  <c r="AY55" i="18"/>
  <c r="AY56" i="18"/>
  <c r="AY57" i="18"/>
  <c r="AY58" i="18"/>
  <c r="AY59" i="18"/>
  <c r="AY60" i="18"/>
  <c r="AY61" i="18"/>
  <c r="AY62" i="18"/>
  <c r="AY63" i="18"/>
  <c r="AY64" i="18"/>
  <c r="AY65" i="18"/>
  <c r="AY66" i="18"/>
  <c r="AY67" i="18"/>
  <c r="AY68" i="18"/>
  <c r="AY69" i="18"/>
  <c r="AY70" i="18"/>
  <c r="AY71" i="18"/>
  <c r="AY72" i="18"/>
  <c r="AY73" i="18"/>
  <c r="AY74" i="18"/>
  <c r="AY75" i="18"/>
  <c r="AY76" i="18"/>
  <c r="AY77" i="18"/>
  <c r="AY78" i="18"/>
  <c r="AY79" i="18"/>
  <c r="AY80" i="18"/>
  <c r="AY81" i="18"/>
  <c r="AY82" i="18"/>
  <c r="AY83" i="18"/>
  <c r="AY84" i="18"/>
  <c r="AY85" i="18"/>
  <c r="AY86" i="18"/>
  <c r="AY87" i="18"/>
  <c r="AY88" i="18"/>
  <c r="AY89" i="18"/>
  <c r="AY90" i="18"/>
  <c r="AY91" i="18"/>
  <c r="AY92" i="18"/>
  <c r="AY93" i="18"/>
  <c r="AY94" i="18"/>
  <c r="AY95" i="18"/>
  <c r="AY96" i="18"/>
  <c r="AY97" i="18"/>
  <c r="AY98" i="18"/>
  <c r="AY99" i="18"/>
  <c r="AY100" i="18"/>
  <c r="AY101" i="18"/>
  <c r="AY102" i="18"/>
  <c r="AY103" i="18"/>
  <c r="AY104" i="18"/>
  <c r="AY105" i="18"/>
  <c r="AY106" i="18"/>
  <c r="AY107" i="18"/>
  <c r="AY108" i="18"/>
  <c r="AY109" i="18"/>
  <c r="AY110" i="18"/>
  <c r="AY111" i="18"/>
  <c r="AY112" i="18"/>
  <c r="AY113" i="18"/>
  <c r="AY114" i="18"/>
  <c r="AY115" i="18"/>
  <c r="AY116" i="18"/>
  <c r="AY117" i="18"/>
  <c r="AY118" i="18"/>
  <c r="AY119" i="18"/>
  <c r="AY120" i="18"/>
  <c r="AY121" i="18"/>
  <c r="AY122" i="18"/>
  <c r="AY123" i="18"/>
  <c r="AY124" i="18"/>
  <c r="AY125" i="18"/>
  <c r="AY126" i="18"/>
  <c r="AY127" i="18"/>
  <c r="AY128" i="18"/>
  <c r="AY129" i="18"/>
  <c r="AY130" i="18"/>
  <c r="AY131" i="18"/>
  <c r="AY132" i="18"/>
  <c r="AY133" i="18"/>
  <c r="AY134" i="18"/>
  <c r="AY135" i="18"/>
  <c r="AY136" i="18"/>
  <c r="AY137" i="18"/>
  <c r="AY138" i="18"/>
  <c r="AY139" i="18"/>
  <c r="AY140" i="18"/>
  <c r="AY141" i="18"/>
  <c r="AY142" i="18"/>
  <c r="AY143" i="18"/>
  <c r="AY144" i="18"/>
  <c r="AY145" i="18"/>
  <c r="AY146" i="18"/>
  <c r="AY147" i="18"/>
  <c r="AY148" i="18"/>
  <c r="AY149" i="18"/>
  <c r="AY150" i="18"/>
  <c r="AY151" i="18"/>
  <c r="AY152" i="18"/>
  <c r="AY153" i="18"/>
  <c r="AY154" i="18"/>
  <c r="AY155" i="18"/>
  <c r="AY156" i="18"/>
  <c r="AY157" i="18"/>
  <c r="AY158" i="18"/>
  <c r="AY159" i="18"/>
  <c r="AY160" i="18"/>
  <c r="AY161" i="18"/>
  <c r="AY162" i="18"/>
  <c r="AY163" i="18"/>
  <c r="AY164" i="18"/>
  <c r="AY165" i="18"/>
  <c r="AY166" i="18"/>
  <c r="AY167" i="18"/>
  <c r="AY168" i="18"/>
  <c r="AY169" i="18"/>
  <c r="AY170" i="18"/>
  <c r="AY171" i="18"/>
  <c r="AY172" i="18"/>
  <c r="AY173" i="18"/>
  <c r="AY174" i="18"/>
  <c r="AY175" i="18"/>
  <c r="AY176" i="18"/>
  <c r="AY177" i="18"/>
  <c r="AY178" i="18"/>
  <c r="AY179" i="18"/>
  <c r="AY180" i="18"/>
  <c r="AY181" i="18"/>
  <c r="AY182" i="18"/>
  <c r="AY183" i="18"/>
  <c r="AY184" i="18"/>
  <c r="AY185" i="18"/>
  <c r="AY186" i="18"/>
  <c r="AY187" i="18"/>
  <c r="AY188" i="18"/>
  <c r="AY189" i="18"/>
  <c r="AY190" i="18"/>
  <c r="AY191" i="18"/>
  <c r="AY192" i="18"/>
  <c r="AY193" i="18"/>
  <c r="AY194" i="18"/>
  <c r="AY195" i="18"/>
  <c r="AY196" i="18"/>
  <c r="AY197" i="18"/>
  <c r="AY198" i="18"/>
  <c r="AY199" i="18"/>
  <c r="AY200" i="18"/>
  <c r="AY201" i="18"/>
  <c r="AY202" i="18"/>
  <c r="AY203" i="18"/>
  <c r="AY204" i="18"/>
  <c r="AY205" i="18"/>
  <c r="AP5" i="18"/>
  <c r="AO5" i="18"/>
  <c r="AN5" i="18"/>
  <c r="AM5" i="18"/>
  <c r="AL5" i="18"/>
  <c r="AL205" i="19"/>
  <c r="AM205" i="19"/>
  <c r="AU205" i="19"/>
  <c r="AN205" i="19"/>
  <c r="AV205" i="19"/>
  <c r="AO205" i="19"/>
  <c r="AW205" i="19"/>
  <c r="AP205" i="19"/>
  <c r="AX205" i="19"/>
  <c r="AL204" i="19"/>
  <c r="AM204" i="19"/>
  <c r="AU204" i="19"/>
  <c r="AN204" i="19"/>
  <c r="AV204" i="19"/>
  <c r="AO204" i="19"/>
  <c r="AW204" i="19"/>
  <c r="AP204" i="19"/>
  <c r="AX204" i="19"/>
  <c r="AL203" i="19"/>
  <c r="AM203" i="19"/>
  <c r="AU203" i="19"/>
  <c r="AN203" i="19"/>
  <c r="AV203" i="19"/>
  <c r="AO203" i="19"/>
  <c r="AW203" i="19"/>
  <c r="AP203" i="19"/>
  <c r="AX203" i="19"/>
  <c r="AL202" i="19"/>
  <c r="AM202" i="19"/>
  <c r="AU202" i="19"/>
  <c r="AN202" i="19"/>
  <c r="AV202" i="19"/>
  <c r="AO202" i="19"/>
  <c r="AW202" i="19"/>
  <c r="AP202" i="19"/>
  <c r="AX202" i="19"/>
  <c r="AL201" i="19"/>
  <c r="AM201" i="19"/>
  <c r="AU201" i="19"/>
  <c r="AN201" i="19"/>
  <c r="AV201" i="19"/>
  <c r="AO201" i="19"/>
  <c r="AW201" i="19"/>
  <c r="AP201" i="19"/>
  <c r="AX201" i="19"/>
  <c r="AL200" i="19"/>
  <c r="AM200" i="19"/>
  <c r="AU200" i="19"/>
  <c r="AN200" i="19"/>
  <c r="AV200" i="19"/>
  <c r="AO200" i="19"/>
  <c r="AW200" i="19"/>
  <c r="AP200" i="19"/>
  <c r="AX200" i="19"/>
  <c r="AL199" i="19"/>
  <c r="AM199" i="19"/>
  <c r="AU199" i="19"/>
  <c r="AN199" i="19"/>
  <c r="AV199" i="19"/>
  <c r="AO199" i="19"/>
  <c r="AW199" i="19"/>
  <c r="AP199" i="19"/>
  <c r="AX199" i="19"/>
  <c r="AL198" i="19"/>
  <c r="AM198" i="19"/>
  <c r="AU198" i="19"/>
  <c r="AN198" i="19"/>
  <c r="AV198" i="19"/>
  <c r="AO198" i="19"/>
  <c r="AW198" i="19"/>
  <c r="AP198" i="19"/>
  <c r="AX198" i="19"/>
  <c r="AL197" i="19"/>
  <c r="AM197" i="19"/>
  <c r="AU197" i="19"/>
  <c r="AN197" i="19"/>
  <c r="AV197" i="19"/>
  <c r="AO197" i="19"/>
  <c r="AW197" i="19"/>
  <c r="AP197" i="19"/>
  <c r="AX197" i="19"/>
  <c r="AL196" i="19"/>
  <c r="AM196" i="19"/>
  <c r="AU196" i="19"/>
  <c r="AN196" i="19"/>
  <c r="AV196" i="19"/>
  <c r="AO196" i="19"/>
  <c r="AW196" i="19"/>
  <c r="AP196" i="19"/>
  <c r="AX196" i="19"/>
  <c r="AL195" i="19"/>
  <c r="AM195" i="19"/>
  <c r="AU195" i="19"/>
  <c r="AN195" i="19"/>
  <c r="AV195" i="19"/>
  <c r="AO195" i="19"/>
  <c r="AW195" i="19"/>
  <c r="AP195" i="19"/>
  <c r="AX195" i="19"/>
  <c r="AL194" i="19"/>
  <c r="AM194" i="19"/>
  <c r="AU194" i="19"/>
  <c r="AN194" i="19"/>
  <c r="AV194" i="19"/>
  <c r="AO194" i="19"/>
  <c r="AW194" i="19"/>
  <c r="AP194" i="19"/>
  <c r="AX194" i="19"/>
  <c r="AL193" i="19"/>
  <c r="AM193" i="19"/>
  <c r="AU193" i="19"/>
  <c r="AN193" i="19"/>
  <c r="AV193" i="19"/>
  <c r="AO193" i="19"/>
  <c r="AW193" i="19"/>
  <c r="AP193" i="19"/>
  <c r="AX193" i="19"/>
  <c r="AL192" i="19"/>
  <c r="AM192" i="19"/>
  <c r="AU192" i="19"/>
  <c r="AN192" i="19"/>
  <c r="AV192" i="19"/>
  <c r="AO192" i="19"/>
  <c r="AW192" i="19"/>
  <c r="AP192" i="19"/>
  <c r="AX192" i="19"/>
  <c r="AL191" i="19"/>
  <c r="AM191" i="19"/>
  <c r="AU191" i="19"/>
  <c r="AN191" i="19"/>
  <c r="AV191" i="19"/>
  <c r="AO191" i="19"/>
  <c r="AW191" i="19"/>
  <c r="AP191" i="19"/>
  <c r="AX191" i="19"/>
  <c r="AL190" i="19"/>
  <c r="AM190" i="19"/>
  <c r="AU190" i="19"/>
  <c r="AN190" i="19"/>
  <c r="AV190" i="19"/>
  <c r="AO190" i="19"/>
  <c r="AW190" i="19"/>
  <c r="AP190" i="19"/>
  <c r="AX190" i="19"/>
  <c r="AL189" i="19"/>
  <c r="AM189" i="19"/>
  <c r="AU189" i="19"/>
  <c r="AN189" i="19"/>
  <c r="AV189" i="19"/>
  <c r="AO189" i="19"/>
  <c r="AW189" i="19"/>
  <c r="AP189" i="19"/>
  <c r="AX189" i="19"/>
  <c r="AL188" i="19"/>
  <c r="AM188" i="19"/>
  <c r="AU188" i="19"/>
  <c r="AN188" i="19"/>
  <c r="AV188" i="19"/>
  <c r="AO188" i="19"/>
  <c r="AW188" i="19"/>
  <c r="AP188" i="19"/>
  <c r="AX188" i="19"/>
  <c r="AL187" i="19"/>
  <c r="AM187" i="19"/>
  <c r="AU187" i="19"/>
  <c r="AN187" i="19"/>
  <c r="AV187" i="19"/>
  <c r="AO187" i="19"/>
  <c r="AW187" i="19"/>
  <c r="AP187" i="19"/>
  <c r="AX187" i="19"/>
  <c r="AL186" i="19"/>
  <c r="AM186" i="19"/>
  <c r="AU186" i="19"/>
  <c r="AN186" i="19"/>
  <c r="AV186" i="19"/>
  <c r="AO186" i="19"/>
  <c r="AW186" i="19"/>
  <c r="AP186" i="19"/>
  <c r="AX186" i="19"/>
  <c r="AL185" i="19"/>
  <c r="AM185" i="19"/>
  <c r="AU185" i="19"/>
  <c r="AN185" i="19"/>
  <c r="AV185" i="19"/>
  <c r="AO185" i="19"/>
  <c r="AW185" i="19"/>
  <c r="AP185" i="19"/>
  <c r="AX185" i="19"/>
  <c r="AL184" i="19"/>
  <c r="AM184" i="19"/>
  <c r="AU184" i="19"/>
  <c r="AN184" i="19"/>
  <c r="AV184" i="19"/>
  <c r="AO184" i="19"/>
  <c r="AW184" i="19"/>
  <c r="AP184" i="19"/>
  <c r="AX184" i="19"/>
  <c r="AL183" i="19"/>
  <c r="AM183" i="19"/>
  <c r="AU183" i="19"/>
  <c r="AN183" i="19"/>
  <c r="AV183" i="19"/>
  <c r="AO183" i="19"/>
  <c r="AW183" i="19"/>
  <c r="AP183" i="19"/>
  <c r="AX183" i="19"/>
  <c r="AL182" i="19"/>
  <c r="AM182" i="19"/>
  <c r="AU182" i="19"/>
  <c r="AN182" i="19"/>
  <c r="AV182" i="19"/>
  <c r="AO182" i="19"/>
  <c r="AW182" i="19"/>
  <c r="AP182" i="19"/>
  <c r="AX182" i="19"/>
  <c r="AL181" i="19"/>
  <c r="AM181" i="19"/>
  <c r="AU181" i="19"/>
  <c r="AN181" i="19"/>
  <c r="AV181" i="19"/>
  <c r="AO181" i="19"/>
  <c r="AW181" i="19"/>
  <c r="AP181" i="19"/>
  <c r="AX181" i="19"/>
  <c r="AL180" i="19"/>
  <c r="AM180" i="19"/>
  <c r="AU180" i="19"/>
  <c r="AN180" i="19"/>
  <c r="AV180" i="19"/>
  <c r="AO180" i="19"/>
  <c r="AW180" i="19"/>
  <c r="AP180" i="19"/>
  <c r="AX180" i="19"/>
  <c r="AL179" i="19"/>
  <c r="AM179" i="19"/>
  <c r="AU179" i="19"/>
  <c r="AN179" i="19"/>
  <c r="AV179" i="19"/>
  <c r="AO179" i="19"/>
  <c r="AW179" i="19"/>
  <c r="AP179" i="19"/>
  <c r="AX179" i="19"/>
  <c r="AL178" i="19"/>
  <c r="AM178" i="19"/>
  <c r="AU178" i="19"/>
  <c r="AN178" i="19"/>
  <c r="AV178" i="19"/>
  <c r="AO178" i="19"/>
  <c r="AW178" i="19"/>
  <c r="AP178" i="19"/>
  <c r="AX178" i="19"/>
  <c r="AL177" i="19"/>
  <c r="AM177" i="19"/>
  <c r="AU177" i="19"/>
  <c r="AN177" i="19"/>
  <c r="AV177" i="19"/>
  <c r="AO177" i="19"/>
  <c r="AW177" i="19"/>
  <c r="AP177" i="19"/>
  <c r="AX177" i="19"/>
  <c r="AL176" i="19"/>
  <c r="AM176" i="19"/>
  <c r="AU176" i="19"/>
  <c r="AN176" i="19"/>
  <c r="AV176" i="19"/>
  <c r="AO176" i="19"/>
  <c r="AW176" i="19"/>
  <c r="AP176" i="19"/>
  <c r="AX176" i="19"/>
  <c r="AL175" i="19"/>
  <c r="AM175" i="19"/>
  <c r="AU175" i="19"/>
  <c r="AN175" i="19"/>
  <c r="AV175" i="19"/>
  <c r="AO175" i="19"/>
  <c r="AW175" i="19"/>
  <c r="AP175" i="19"/>
  <c r="AX175" i="19"/>
  <c r="AL174" i="19"/>
  <c r="AM174" i="19"/>
  <c r="AU174" i="19"/>
  <c r="AN174" i="19"/>
  <c r="AV174" i="19"/>
  <c r="AO174" i="19"/>
  <c r="AW174" i="19"/>
  <c r="AP174" i="19"/>
  <c r="AX174" i="19"/>
  <c r="AL173" i="19"/>
  <c r="AM173" i="19"/>
  <c r="AU173" i="19"/>
  <c r="AN173" i="19"/>
  <c r="AV173" i="19"/>
  <c r="AO173" i="19"/>
  <c r="AW173" i="19"/>
  <c r="AP173" i="19"/>
  <c r="AX173" i="19"/>
  <c r="AL172" i="19"/>
  <c r="AM172" i="19"/>
  <c r="AU172" i="19"/>
  <c r="AN172" i="19"/>
  <c r="AV172" i="19"/>
  <c r="AO172" i="19"/>
  <c r="AW172" i="19"/>
  <c r="AP172" i="19"/>
  <c r="AX172" i="19"/>
  <c r="AL171" i="19"/>
  <c r="AM171" i="19"/>
  <c r="AU171" i="19"/>
  <c r="AN171" i="19"/>
  <c r="AV171" i="19"/>
  <c r="AO171" i="19"/>
  <c r="AW171" i="19"/>
  <c r="AP171" i="19"/>
  <c r="AX171" i="19"/>
  <c r="AL170" i="19"/>
  <c r="AM170" i="19"/>
  <c r="AU170" i="19"/>
  <c r="AN170" i="19"/>
  <c r="AV170" i="19"/>
  <c r="AO170" i="19"/>
  <c r="AW170" i="19"/>
  <c r="AP170" i="19"/>
  <c r="AX170" i="19"/>
  <c r="AL169" i="19"/>
  <c r="AM169" i="19"/>
  <c r="AU169" i="19"/>
  <c r="AN169" i="19"/>
  <c r="AV169" i="19"/>
  <c r="AO169" i="19"/>
  <c r="AW169" i="19"/>
  <c r="AP169" i="19"/>
  <c r="AX169" i="19"/>
  <c r="AL168" i="19"/>
  <c r="AM168" i="19"/>
  <c r="AU168" i="19"/>
  <c r="AN168" i="19"/>
  <c r="AV168" i="19"/>
  <c r="AO168" i="19"/>
  <c r="AW168" i="19"/>
  <c r="AP168" i="19"/>
  <c r="AX168" i="19"/>
  <c r="AL167" i="19"/>
  <c r="AM167" i="19"/>
  <c r="AU167" i="19"/>
  <c r="AN167" i="19"/>
  <c r="AV167" i="19"/>
  <c r="AO167" i="19"/>
  <c r="AW167" i="19"/>
  <c r="AP167" i="19"/>
  <c r="AX167" i="19"/>
  <c r="AL166" i="19"/>
  <c r="AM166" i="19"/>
  <c r="AU166" i="19"/>
  <c r="AN166" i="19"/>
  <c r="AV166" i="19"/>
  <c r="AO166" i="19"/>
  <c r="AW166" i="19"/>
  <c r="AP166" i="19"/>
  <c r="AX166" i="19"/>
  <c r="AL165" i="19"/>
  <c r="AM165" i="19"/>
  <c r="AU165" i="19"/>
  <c r="AN165" i="19"/>
  <c r="AV165" i="19"/>
  <c r="AO165" i="19"/>
  <c r="AW165" i="19"/>
  <c r="AP165" i="19"/>
  <c r="AX165" i="19"/>
  <c r="AL164" i="19"/>
  <c r="AM164" i="19"/>
  <c r="AU164" i="19"/>
  <c r="AN164" i="19"/>
  <c r="AV164" i="19"/>
  <c r="AO164" i="19"/>
  <c r="AW164" i="19"/>
  <c r="AP164" i="19"/>
  <c r="AX164" i="19"/>
  <c r="AL163" i="19"/>
  <c r="AM163" i="19"/>
  <c r="AU163" i="19"/>
  <c r="AN163" i="19"/>
  <c r="AV163" i="19"/>
  <c r="AO163" i="19"/>
  <c r="AW163" i="19"/>
  <c r="AP163" i="19"/>
  <c r="AX163" i="19"/>
  <c r="AL162" i="19"/>
  <c r="AM162" i="19"/>
  <c r="AU162" i="19"/>
  <c r="AN162" i="19"/>
  <c r="AV162" i="19"/>
  <c r="AO162" i="19"/>
  <c r="AW162" i="19"/>
  <c r="AP162" i="19"/>
  <c r="AX162" i="19"/>
  <c r="AL161" i="19"/>
  <c r="AM161" i="19"/>
  <c r="AU161" i="19"/>
  <c r="AN161" i="19"/>
  <c r="AV161" i="19"/>
  <c r="AO161" i="19"/>
  <c r="AW161" i="19"/>
  <c r="AP161" i="19"/>
  <c r="AX161" i="19"/>
  <c r="AL160" i="19"/>
  <c r="AM160" i="19"/>
  <c r="AU160" i="19"/>
  <c r="AN160" i="19"/>
  <c r="AV160" i="19"/>
  <c r="AO160" i="19"/>
  <c r="AW160" i="19"/>
  <c r="AP160" i="19"/>
  <c r="AX160" i="19"/>
  <c r="AL159" i="19"/>
  <c r="AM159" i="19"/>
  <c r="AU159" i="19"/>
  <c r="AN159" i="19"/>
  <c r="AV159" i="19"/>
  <c r="AO159" i="19"/>
  <c r="AW159" i="19"/>
  <c r="AP159" i="19"/>
  <c r="AX159" i="19"/>
  <c r="AL158" i="19"/>
  <c r="AM158" i="19"/>
  <c r="AU158" i="19"/>
  <c r="AN158" i="19"/>
  <c r="AV158" i="19"/>
  <c r="AO158" i="19"/>
  <c r="AW158" i="19"/>
  <c r="AP158" i="19"/>
  <c r="AX158" i="19"/>
  <c r="AL157" i="19"/>
  <c r="AM157" i="19"/>
  <c r="AU157" i="19"/>
  <c r="AN157" i="19"/>
  <c r="AV157" i="19"/>
  <c r="AO157" i="19"/>
  <c r="AW157" i="19"/>
  <c r="AP157" i="19"/>
  <c r="AX157" i="19"/>
  <c r="AL156" i="19"/>
  <c r="AM156" i="19"/>
  <c r="AU156" i="19"/>
  <c r="AN156" i="19"/>
  <c r="AV156" i="19"/>
  <c r="AO156" i="19"/>
  <c r="AW156" i="19"/>
  <c r="AP156" i="19"/>
  <c r="AX156" i="19"/>
  <c r="AL155" i="19"/>
  <c r="AM155" i="19"/>
  <c r="AU155" i="19"/>
  <c r="AN155" i="19"/>
  <c r="AV155" i="19"/>
  <c r="AO155" i="19"/>
  <c r="AW155" i="19"/>
  <c r="AP155" i="19"/>
  <c r="AX155" i="19"/>
  <c r="AL154" i="19"/>
  <c r="AM154" i="19"/>
  <c r="AU154" i="19"/>
  <c r="AN154" i="19"/>
  <c r="AV154" i="19"/>
  <c r="AO154" i="19"/>
  <c r="AW154" i="19"/>
  <c r="AP154" i="19"/>
  <c r="AX154" i="19"/>
  <c r="AL153" i="19"/>
  <c r="AM153" i="19"/>
  <c r="AU153" i="19"/>
  <c r="AN153" i="19"/>
  <c r="AV153" i="19"/>
  <c r="AO153" i="19"/>
  <c r="AW153" i="19"/>
  <c r="AP153" i="19"/>
  <c r="AX153" i="19"/>
  <c r="AL152" i="19"/>
  <c r="AM152" i="19"/>
  <c r="AU152" i="19"/>
  <c r="AN152" i="19"/>
  <c r="AV152" i="19"/>
  <c r="AO152" i="19"/>
  <c r="AW152" i="19"/>
  <c r="AP152" i="19"/>
  <c r="AX152" i="19"/>
  <c r="AL151" i="19"/>
  <c r="AM151" i="19"/>
  <c r="AU151" i="19"/>
  <c r="AN151" i="19"/>
  <c r="AV151" i="19"/>
  <c r="AO151" i="19"/>
  <c r="AW151" i="19"/>
  <c r="AP151" i="19"/>
  <c r="AX151" i="19"/>
  <c r="AL150" i="19"/>
  <c r="AM150" i="19"/>
  <c r="AU150" i="19"/>
  <c r="AN150" i="19"/>
  <c r="AV150" i="19"/>
  <c r="AO150" i="19"/>
  <c r="AW150" i="19"/>
  <c r="AP150" i="19"/>
  <c r="AX150" i="19"/>
  <c r="AL149" i="19"/>
  <c r="AM149" i="19"/>
  <c r="AU149" i="19"/>
  <c r="AN149" i="19"/>
  <c r="AV149" i="19"/>
  <c r="AO149" i="19"/>
  <c r="AW149" i="19"/>
  <c r="AP149" i="19"/>
  <c r="AX149" i="19"/>
  <c r="AL148" i="19"/>
  <c r="AM148" i="19"/>
  <c r="AU148" i="19"/>
  <c r="AN148" i="19"/>
  <c r="AV148" i="19"/>
  <c r="AO148" i="19"/>
  <c r="AW148" i="19"/>
  <c r="AP148" i="19"/>
  <c r="AX148" i="19"/>
  <c r="AL147" i="19"/>
  <c r="AM147" i="19"/>
  <c r="AU147" i="19"/>
  <c r="AN147" i="19"/>
  <c r="AV147" i="19"/>
  <c r="AO147" i="19"/>
  <c r="AW147" i="19"/>
  <c r="AP147" i="19"/>
  <c r="AX147" i="19"/>
  <c r="AL146" i="19"/>
  <c r="AM146" i="19"/>
  <c r="AU146" i="19"/>
  <c r="AN146" i="19"/>
  <c r="AV146" i="19"/>
  <c r="AO146" i="19"/>
  <c r="AW146" i="19"/>
  <c r="AP146" i="19"/>
  <c r="AX146" i="19"/>
  <c r="AL145" i="19"/>
  <c r="AM145" i="19"/>
  <c r="AU145" i="19"/>
  <c r="AN145" i="19"/>
  <c r="AV145" i="19"/>
  <c r="AO145" i="19"/>
  <c r="AW145" i="19"/>
  <c r="AP145" i="19"/>
  <c r="AX145" i="19"/>
  <c r="AL144" i="19"/>
  <c r="AM144" i="19"/>
  <c r="AU144" i="19"/>
  <c r="AN144" i="19"/>
  <c r="AV144" i="19"/>
  <c r="AO144" i="19"/>
  <c r="AW144" i="19"/>
  <c r="AP144" i="19"/>
  <c r="AX144" i="19"/>
  <c r="AL143" i="19"/>
  <c r="AM143" i="19"/>
  <c r="AU143" i="19"/>
  <c r="AN143" i="19"/>
  <c r="AV143" i="19"/>
  <c r="AO143" i="19"/>
  <c r="AW143" i="19"/>
  <c r="AP143" i="19"/>
  <c r="AX143" i="19"/>
  <c r="AL142" i="19"/>
  <c r="AM142" i="19"/>
  <c r="AU142" i="19"/>
  <c r="AN142" i="19"/>
  <c r="AV142" i="19"/>
  <c r="AO142" i="19"/>
  <c r="AW142" i="19"/>
  <c r="AP142" i="19"/>
  <c r="AX142" i="19"/>
  <c r="AL141" i="19"/>
  <c r="AM141" i="19"/>
  <c r="AU141" i="19"/>
  <c r="AN141" i="19"/>
  <c r="AV141" i="19"/>
  <c r="AO141" i="19"/>
  <c r="AW141" i="19"/>
  <c r="AP141" i="19"/>
  <c r="AX141" i="19"/>
  <c r="AL140" i="19"/>
  <c r="AM140" i="19"/>
  <c r="AU140" i="19"/>
  <c r="AN140" i="19"/>
  <c r="AV140" i="19"/>
  <c r="AO140" i="19"/>
  <c r="AW140" i="19"/>
  <c r="AP140" i="19"/>
  <c r="AX140" i="19"/>
  <c r="AL139" i="19"/>
  <c r="AM139" i="19"/>
  <c r="AU139" i="19"/>
  <c r="AN139" i="19"/>
  <c r="AV139" i="19"/>
  <c r="AO139" i="19"/>
  <c r="AW139" i="19"/>
  <c r="AP139" i="19"/>
  <c r="AX139" i="19"/>
  <c r="AL138" i="19"/>
  <c r="AM138" i="19"/>
  <c r="AU138" i="19"/>
  <c r="AN138" i="19"/>
  <c r="AV138" i="19"/>
  <c r="AO138" i="19"/>
  <c r="AW138" i="19"/>
  <c r="AP138" i="19"/>
  <c r="AX138" i="19"/>
  <c r="AL137" i="19"/>
  <c r="AM137" i="19"/>
  <c r="AU137" i="19"/>
  <c r="AN137" i="19"/>
  <c r="AV137" i="19"/>
  <c r="AO137" i="19"/>
  <c r="AW137" i="19"/>
  <c r="AP137" i="19"/>
  <c r="AX137" i="19"/>
  <c r="AL136" i="19"/>
  <c r="AM136" i="19"/>
  <c r="AU136" i="19"/>
  <c r="AN136" i="19"/>
  <c r="AV136" i="19"/>
  <c r="AO136" i="19"/>
  <c r="AW136" i="19"/>
  <c r="AP136" i="19"/>
  <c r="AX136" i="19"/>
  <c r="AL135" i="19"/>
  <c r="AM135" i="19"/>
  <c r="AU135" i="19"/>
  <c r="AN135" i="19"/>
  <c r="AV135" i="19"/>
  <c r="AO135" i="19"/>
  <c r="AW135" i="19"/>
  <c r="AP135" i="19"/>
  <c r="AX135" i="19"/>
  <c r="AL134" i="19"/>
  <c r="AM134" i="19"/>
  <c r="AU134" i="19"/>
  <c r="AN134" i="19"/>
  <c r="AV134" i="19"/>
  <c r="AO134" i="19"/>
  <c r="AW134" i="19"/>
  <c r="AP134" i="19"/>
  <c r="AX134" i="19"/>
  <c r="AL133" i="19"/>
  <c r="AM133" i="19"/>
  <c r="AU133" i="19"/>
  <c r="AN133" i="19"/>
  <c r="AV133" i="19"/>
  <c r="AO133" i="19"/>
  <c r="AW133" i="19"/>
  <c r="AP133" i="19"/>
  <c r="AX133" i="19"/>
  <c r="AL132" i="19"/>
  <c r="AM132" i="19"/>
  <c r="AU132" i="19"/>
  <c r="AN132" i="19"/>
  <c r="AV132" i="19"/>
  <c r="AO132" i="19"/>
  <c r="AW132" i="19"/>
  <c r="AP132" i="19"/>
  <c r="AX132" i="19"/>
  <c r="AL131" i="19"/>
  <c r="AM131" i="19"/>
  <c r="AU131" i="19"/>
  <c r="AN131" i="19"/>
  <c r="AV131" i="19"/>
  <c r="AO131" i="19"/>
  <c r="AW131" i="19"/>
  <c r="AP131" i="19"/>
  <c r="AX131" i="19"/>
  <c r="AL130" i="19"/>
  <c r="AM130" i="19"/>
  <c r="AU130" i="19"/>
  <c r="AN130" i="19"/>
  <c r="AV130" i="19"/>
  <c r="AO130" i="19"/>
  <c r="AW130" i="19"/>
  <c r="AP130" i="19"/>
  <c r="AX130" i="19"/>
  <c r="AL129" i="19"/>
  <c r="AM129" i="19"/>
  <c r="AU129" i="19"/>
  <c r="AN129" i="19"/>
  <c r="AV129" i="19"/>
  <c r="AO129" i="19"/>
  <c r="AW129" i="19"/>
  <c r="AP129" i="19"/>
  <c r="AX129" i="19"/>
  <c r="AL128" i="19"/>
  <c r="AM128" i="19"/>
  <c r="AU128" i="19"/>
  <c r="AN128" i="19"/>
  <c r="AV128" i="19"/>
  <c r="AO128" i="19"/>
  <c r="AW128" i="19"/>
  <c r="AP128" i="19"/>
  <c r="AX128" i="19"/>
  <c r="AL127" i="19"/>
  <c r="AM127" i="19"/>
  <c r="AU127" i="19"/>
  <c r="AN127" i="19"/>
  <c r="AV127" i="19"/>
  <c r="AO127" i="19"/>
  <c r="AW127" i="19"/>
  <c r="AP127" i="19"/>
  <c r="AX127" i="19"/>
  <c r="AL126" i="19"/>
  <c r="AM126" i="19"/>
  <c r="AU126" i="19"/>
  <c r="AN126" i="19"/>
  <c r="AV126" i="19"/>
  <c r="AO126" i="19"/>
  <c r="AW126" i="19"/>
  <c r="AP126" i="19"/>
  <c r="AX126" i="19"/>
  <c r="AL125" i="19"/>
  <c r="AM125" i="19"/>
  <c r="AU125" i="19"/>
  <c r="AN125" i="19"/>
  <c r="AV125" i="19"/>
  <c r="AO125" i="19"/>
  <c r="AW125" i="19"/>
  <c r="AP125" i="19"/>
  <c r="AX125" i="19"/>
  <c r="AL124" i="19"/>
  <c r="AM124" i="19"/>
  <c r="AU124" i="19"/>
  <c r="AN124" i="19"/>
  <c r="AV124" i="19"/>
  <c r="AO124" i="19"/>
  <c r="AW124" i="19"/>
  <c r="AP124" i="19"/>
  <c r="AX124" i="19"/>
  <c r="AL123" i="19"/>
  <c r="AM123" i="19"/>
  <c r="AU123" i="19"/>
  <c r="AN123" i="19"/>
  <c r="AV123" i="19"/>
  <c r="AO123" i="19"/>
  <c r="AW123" i="19"/>
  <c r="AP123" i="19"/>
  <c r="AX123" i="19"/>
  <c r="AL122" i="19"/>
  <c r="AM122" i="19"/>
  <c r="AU122" i="19"/>
  <c r="AN122" i="19"/>
  <c r="AV122" i="19"/>
  <c r="AO122" i="19"/>
  <c r="AW122" i="19"/>
  <c r="AP122" i="19"/>
  <c r="AX122" i="19"/>
  <c r="AL121" i="19"/>
  <c r="AM121" i="19"/>
  <c r="AU121" i="19"/>
  <c r="AN121" i="19"/>
  <c r="AV121" i="19"/>
  <c r="AO121" i="19"/>
  <c r="AW121" i="19"/>
  <c r="AP121" i="19"/>
  <c r="AX121" i="19"/>
  <c r="AL120" i="19"/>
  <c r="AM120" i="19"/>
  <c r="AU120" i="19"/>
  <c r="AN120" i="19"/>
  <c r="AV120" i="19"/>
  <c r="AO120" i="19"/>
  <c r="AW120" i="19"/>
  <c r="AP120" i="19"/>
  <c r="AX120" i="19"/>
  <c r="AL119" i="19"/>
  <c r="AM119" i="19"/>
  <c r="AU119" i="19"/>
  <c r="AN119" i="19"/>
  <c r="AV119" i="19"/>
  <c r="AO119" i="19"/>
  <c r="AW119" i="19"/>
  <c r="AP119" i="19"/>
  <c r="AX119" i="19"/>
  <c r="AL118" i="19"/>
  <c r="AM118" i="19"/>
  <c r="AU118" i="19"/>
  <c r="AN118" i="19"/>
  <c r="AV118" i="19"/>
  <c r="AO118" i="19"/>
  <c r="AW118" i="19"/>
  <c r="AP118" i="19"/>
  <c r="AX118" i="19"/>
  <c r="AL117" i="19"/>
  <c r="AM117" i="19"/>
  <c r="AU117" i="19"/>
  <c r="AN117" i="19"/>
  <c r="AV117" i="19"/>
  <c r="AO117" i="19"/>
  <c r="AW117" i="19"/>
  <c r="AP117" i="19"/>
  <c r="AX117" i="19"/>
  <c r="AL116" i="19"/>
  <c r="AM116" i="19"/>
  <c r="AU116" i="19"/>
  <c r="AN116" i="19"/>
  <c r="AV116" i="19"/>
  <c r="AO116" i="19"/>
  <c r="AW116" i="19"/>
  <c r="AP116" i="19"/>
  <c r="AX116" i="19"/>
  <c r="AL115" i="19"/>
  <c r="AM115" i="19"/>
  <c r="AU115" i="19"/>
  <c r="AN115" i="19"/>
  <c r="AV115" i="19"/>
  <c r="AO115" i="19"/>
  <c r="AW115" i="19"/>
  <c r="AP115" i="19"/>
  <c r="AX115" i="19"/>
  <c r="AL114" i="19"/>
  <c r="AM114" i="19"/>
  <c r="AU114" i="19"/>
  <c r="AN114" i="19"/>
  <c r="AV114" i="19"/>
  <c r="AO114" i="19"/>
  <c r="AW114" i="19"/>
  <c r="AP114" i="19"/>
  <c r="AX114" i="19"/>
  <c r="AL113" i="19"/>
  <c r="AM113" i="19"/>
  <c r="AU113" i="19"/>
  <c r="AN113" i="19"/>
  <c r="AV113" i="19"/>
  <c r="AO113" i="19"/>
  <c r="AW113" i="19"/>
  <c r="AP113" i="19"/>
  <c r="AX113" i="19"/>
  <c r="AL112" i="19"/>
  <c r="AM112" i="19"/>
  <c r="AU112" i="19"/>
  <c r="AN112" i="19"/>
  <c r="AV112" i="19"/>
  <c r="AO112" i="19"/>
  <c r="AW112" i="19"/>
  <c r="AP112" i="19"/>
  <c r="AX112" i="19"/>
  <c r="AL111" i="19"/>
  <c r="AM111" i="19"/>
  <c r="AU111" i="19"/>
  <c r="AN111" i="19"/>
  <c r="AV111" i="19"/>
  <c r="AO111" i="19"/>
  <c r="AW111" i="19"/>
  <c r="AP111" i="19"/>
  <c r="AX111" i="19"/>
  <c r="AL110" i="19"/>
  <c r="AM110" i="19"/>
  <c r="AU110" i="19"/>
  <c r="AN110" i="19"/>
  <c r="AV110" i="19"/>
  <c r="AO110" i="19"/>
  <c r="AW110" i="19"/>
  <c r="AP110" i="19"/>
  <c r="AX110" i="19"/>
  <c r="AL109" i="19"/>
  <c r="AM109" i="19"/>
  <c r="AU109" i="19"/>
  <c r="AN109" i="19"/>
  <c r="AV109" i="19"/>
  <c r="AO109" i="19"/>
  <c r="AW109" i="19"/>
  <c r="AP109" i="19"/>
  <c r="AX109" i="19"/>
  <c r="AL108" i="19"/>
  <c r="AM108" i="19"/>
  <c r="AU108" i="19"/>
  <c r="AN108" i="19"/>
  <c r="AV108" i="19"/>
  <c r="AO108" i="19"/>
  <c r="AW108" i="19"/>
  <c r="AP108" i="19"/>
  <c r="AX108" i="19"/>
  <c r="AL107" i="19"/>
  <c r="AM107" i="19"/>
  <c r="AU107" i="19"/>
  <c r="AN107" i="19"/>
  <c r="AV107" i="19"/>
  <c r="AO107" i="19"/>
  <c r="AW107" i="19"/>
  <c r="AP107" i="19"/>
  <c r="AX107" i="19"/>
  <c r="AL106" i="19"/>
  <c r="AM106" i="19"/>
  <c r="AU106" i="19"/>
  <c r="AN106" i="19"/>
  <c r="AV106" i="19"/>
  <c r="AO106" i="19"/>
  <c r="AW106" i="19"/>
  <c r="AP106" i="19"/>
  <c r="AX106" i="19"/>
  <c r="AL105" i="19"/>
  <c r="AM105" i="19"/>
  <c r="AU105" i="19"/>
  <c r="AN105" i="19"/>
  <c r="AV105" i="19"/>
  <c r="AO105" i="19"/>
  <c r="AW105" i="19"/>
  <c r="AP105" i="19"/>
  <c r="AX105" i="19"/>
  <c r="AL104" i="19"/>
  <c r="AM104" i="19"/>
  <c r="AU104" i="19"/>
  <c r="AN104" i="19"/>
  <c r="AV104" i="19"/>
  <c r="AO104" i="19"/>
  <c r="AW104" i="19"/>
  <c r="AP104" i="19"/>
  <c r="AX104" i="19"/>
  <c r="AL103" i="19"/>
  <c r="AM103" i="19"/>
  <c r="AU103" i="19"/>
  <c r="AN103" i="19"/>
  <c r="AV103" i="19"/>
  <c r="AO103" i="19"/>
  <c r="AW103" i="19"/>
  <c r="AP103" i="19"/>
  <c r="AX103" i="19"/>
  <c r="AL102" i="19"/>
  <c r="AM102" i="19"/>
  <c r="AU102" i="19"/>
  <c r="AN102" i="19"/>
  <c r="AV102" i="19"/>
  <c r="AO102" i="19"/>
  <c r="AW102" i="19"/>
  <c r="AP102" i="19"/>
  <c r="AX102" i="19"/>
  <c r="AL101" i="19"/>
  <c r="AM101" i="19"/>
  <c r="AU101" i="19"/>
  <c r="AN101" i="19"/>
  <c r="AV101" i="19"/>
  <c r="AO101" i="19"/>
  <c r="AW101" i="19"/>
  <c r="AP101" i="19"/>
  <c r="AX101" i="19"/>
  <c r="AL100" i="19"/>
  <c r="AM100" i="19"/>
  <c r="AU100" i="19"/>
  <c r="AN100" i="19"/>
  <c r="AV100" i="19"/>
  <c r="AO100" i="19"/>
  <c r="AW100" i="19"/>
  <c r="AP100" i="19"/>
  <c r="AX100" i="19"/>
  <c r="AL99" i="19"/>
  <c r="AM99" i="19"/>
  <c r="AU99" i="19"/>
  <c r="AN99" i="19"/>
  <c r="AV99" i="19"/>
  <c r="AO99" i="19"/>
  <c r="AW99" i="19"/>
  <c r="AP99" i="19"/>
  <c r="AX99" i="19"/>
  <c r="AL98" i="19"/>
  <c r="AM98" i="19"/>
  <c r="AU98" i="19"/>
  <c r="AN98" i="19"/>
  <c r="AV98" i="19"/>
  <c r="AO98" i="19"/>
  <c r="AW98" i="19"/>
  <c r="AP98" i="19"/>
  <c r="AX98" i="19"/>
  <c r="AL97" i="19"/>
  <c r="AM97" i="19"/>
  <c r="AU97" i="19"/>
  <c r="AN97" i="19"/>
  <c r="AV97" i="19"/>
  <c r="AO97" i="19"/>
  <c r="AW97" i="19"/>
  <c r="AP97" i="19"/>
  <c r="AX97" i="19"/>
  <c r="AL96" i="19"/>
  <c r="AM96" i="19"/>
  <c r="AU96" i="19"/>
  <c r="AN96" i="19"/>
  <c r="AV96" i="19"/>
  <c r="AO96" i="19"/>
  <c r="AW96" i="19"/>
  <c r="AP96" i="19"/>
  <c r="AX96" i="19"/>
  <c r="AL95" i="19"/>
  <c r="AM95" i="19"/>
  <c r="AU95" i="19"/>
  <c r="AN95" i="19"/>
  <c r="AV95" i="19"/>
  <c r="AO95" i="19"/>
  <c r="AW95" i="19"/>
  <c r="AP95" i="19"/>
  <c r="AX95" i="19"/>
  <c r="AL94" i="19"/>
  <c r="AM94" i="19"/>
  <c r="AU94" i="19"/>
  <c r="AN94" i="19"/>
  <c r="AV94" i="19"/>
  <c r="AO94" i="19"/>
  <c r="AW94" i="19"/>
  <c r="AP94" i="19"/>
  <c r="AX94" i="19"/>
  <c r="AL93" i="19"/>
  <c r="AM93" i="19"/>
  <c r="AU93" i="19"/>
  <c r="AN93" i="19"/>
  <c r="AV93" i="19"/>
  <c r="AO93" i="19"/>
  <c r="AW93" i="19"/>
  <c r="AP93" i="19"/>
  <c r="AX93" i="19"/>
  <c r="AL92" i="19"/>
  <c r="AM92" i="19"/>
  <c r="AU92" i="19"/>
  <c r="AN92" i="19"/>
  <c r="AV92" i="19"/>
  <c r="AO92" i="19"/>
  <c r="AW92" i="19"/>
  <c r="AP92" i="19"/>
  <c r="AX92" i="19"/>
  <c r="AL91" i="19"/>
  <c r="AM91" i="19"/>
  <c r="AU91" i="19"/>
  <c r="AN91" i="19"/>
  <c r="AV91" i="19"/>
  <c r="AO91" i="19"/>
  <c r="AW91" i="19"/>
  <c r="AP91" i="19"/>
  <c r="AX91" i="19"/>
  <c r="AL90" i="19"/>
  <c r="AM90" i="19"/>
  <c r="AU90" i="19"/>
  <c r="AN90" i="19"/>
  <c r="AV90" i="19"/>
  <c r="AO90" i="19"/>
  <c r="AW90" i="19"/>
  <c r="AP90" i="19"/>
  <c r="AX90" i="19"/>
  <c r="AL89" i="19"/>
  <c r="AM89" i="19"/>
  <c r="AU89" i="19"/>
  <c r="AN89" i="19"/>
  <c r="AV89" i="19"/>
  <c r="AO89" i="19"/>
  <c r="AW89" i="19"/>
  <c r="AP89" i="19"/>
  <c r="AX89" i="19"/>
  <c r="AL88" i="19"/>
  <c r="AM88" i="19"/>
  <c r="AU88" i="19"/>
  <c r="AN88" i="19"/>
  <c r="AV88" i="19"/>
  <c r="AO88" i="19"/>
  <c r="AW88" i="19"/>
  <c r="AP88" i="19"/>
  <c r="AX88" i="19"/>
  <c r="AL87" i="19"/>
  <c r="AM87" i="19"/>
  <c r="AU87" i="19"/>
  <c r="AN87" i="19"/>
  <c r="AV87" i="19"/>
  <c r="AO87" i="19"/>
  <c r="AW87" i="19"/>
  <c r="AP87" i="19"/>
  <c r="AX87" i="19"/>
  <c r="AL86" i="19"/>
  <c r="AM86" i="19"/>
  <c r="AU86" i="19"/>
  <c r="AN86" i="19"/>
  <c r="AV86" i="19"/>
  <c r="AO86" i="19"/>
  <c r="AW86" i="19"/>
  <c r="AP86" i="19"/>
  <c r="AX86" i="19"/>
  <c r="AL85" i="19"/>
  <c r="AM85" i="19"/>
  <c r="AU85" i="19"/>
  <c r="AN85" i="19"/>
  <c r="AV85" i="19"/>
  <c r="AO85" i="19"/>
  <c r="AW85" i="19"/>
  <c r="AP85" i="19"/>
  <c r="AX85" i="19"/>
  <c r="AL84" i="19"/>
  <c r="AM84" i="19"/>
  <c r="AU84" i="19"/>
  <c r="AN84" i="19"/>
  <c r="AV84" i="19"/>
  <c r="AO84" i="19"/>
  <c r="AW84" i="19"/>
  <c r="AP84" i="19"/>
  <c r="AX84" i="19"/>
  <c r="AL83" i="19"/>
  <c r="AM83" i="19"/>
  <c r="AU83" i="19"/>
  <c r="AN83" i="19"/>
  <c r="AV83" i="19"/>
  <c r="AO83" i="19"/>
  <c r="AW83" i="19"/>
  <c r="AP83" i="19"/>
  <c r="AX83" i="19"/>
  <c r="AL82" i="19"/>
  <c r="AM82" i="19"/>
  <c r="AU82" i="19"/>
  <c r="AN82" i="19"/>
  <c r="AV82" i="19"/>
  <c r="AO82" i="19"/>
  <c r="AW82" i="19"/>
  <c r="AP82" i="19"/>
  <c r="AX82" i="19"/>
  <c r="AL81" i="19"/>
  <c r="AM81" i="19"/>
  <c r="AU81" i="19"/>
  <c r="AN81" i="19"/>
  <c r="AV81" i="19"/>
  <c r="AO81" i="19"/>
  <c r="AW81" i="19"/>
  <c r="AP81" i="19"/>
  <c r="AX81" i="19"/>
  <c r="AL80" i="19"/>
  <c r="AM80" i="19"/>
  <c r="AU80" i="19"/>
  <c r="AN80" i="19"/>
  <c r="AV80" i="19"/>
  <c r="AO80" i="19"/>
  <c r="AW80" i="19"/>
  <c r="AP80" i="19"/>
  <c r="AX80" i="19"/>
  <c r="AL79" i="19"/>
  <c r="AM79" i="19"/>
  <c r="AU79" i="19"/>
  <c r="AN79" i="19"/>
  <c r="AV79" i="19"/>
  <c r="AO79" i="19"/>
  <c r="AW79" i="19"/>
  <c r="AP79" i="19"/>
  <c r="AX79" i="19"/>
  <c r="AL78" i="19"/>
  <c r="AM78" i="19"/>
  <c r="AU78" i="19"/>
  <c r="AN78" i="19"/>
  <c r="AV78" i="19"/>
  <c r="AO78" i="19"/>
  <c r="AW78" i="19"/>
  <c r="AP78" i="19"/>
  <c r="AX78" i="19"/>
  <c r="AL77" i="19"/>
  <c r="AM77" i="19"/>
  <c r="AU77" i="19"/>
  <c r="AN77" i="19"/>
  <c r="AV77" i="19"/>
  <c r="AO77" i="19"/>
  <c r="AW77" i="19"/>
  <c r="AP77" i="19"/>
  <c r="AX77" i="19"/>
  <c r="AL76" i="19"/>
  <c r="AM76" i="19"/>
  <c r="AU76" i="19"/>
  <c r="AN76" i="19"/>
  <c r="AV76" i="19"/>
  <c r="AO76" i="19"/>
  <c r="AW76" i="19"/>
  <c r="AP76" i="19"/>
  <c r="AX76" i="19"/>
  <c r="AL75" i="19"/>
  <c r="AM75" i="19"/>
  <c r="AU75" i="19"/>
  <c r="AN75" i="19"/>
  <c r="AV75" i="19"/>
  <c r="AO75" i="19"/>
  <c r="AW75" i="19"/>
  <c r="AP75" i="19"/>
  <c r="AX75" i="19"/>
  <c r="AL74" i="19"/>
  <c r="AM74" i="19"/>
  <c r="AU74" i="19"/>
  <c r="AN74" i="19"/>
  <c r="AV74" i="19"/>
  <c r="AO74" i="19"/>
  <c r="AW74" i="19"/>
  <c r="AP74" i="19"/>
  <c r="AX74" i="19"/>
  <c r="AL73" i="19"/>
  <c r="AM73" i="19"/>
  <c r="AU73" i="19"/>
  <c r="AN73" i="19"/>
  <c r="AV73" i="19"/>
  <c r="AO73" i="19"/>
  <c r="AW73" i="19"/>
  <c r="AP73" i="19"/>
  <c r="AX73" i="19"/>
  <c r="AL72" i="19"/>
  <c r="AM72" i="19"/>
  <c r="AU72" i="19"/>
  <c r="AN72" i="19"/>
  <c r="AV72" i="19"/>
  <c r="AO72" i="19"/>
  <c r="AW72" i="19"/>
  <c r="AP72" i="19"/>
  <c r="AX72" i="19"/>
  <c r="AL71" i="19"/>
  <c r="AM71" i="19"/>
  <c r="AU71" i="19"/>
  <c r="AN71" i="19"/>
  <c r="AV71" i="19"/>
  <c r="AO71" i="19"/>
  <c r="AW71" i="19"/>
  <c r="AP71" i="19"/>
  <c r="AX71" i="19"/>
  <c r="AL70" i="19"/>
  <c r="AM70" i="19"/>
  <c r="AU70" i="19"/>
  <c r="AN70" i="19"/>
  <c r="AV70" i="19"/>
  <c r="AO70" i="19"/>
  <c r="AW70" i="19"/>
  <c r="AP70" i="19"/>
  <c r="AX70" i="19"/>
  <c r="AL69" i="19"/>
  <c r="AM69" i="19"/>
  <c r="AU69" i="19"/>
  <c r="AN69" i="19"/>
  <c r="AV69" i="19"/>
  <c r="AO69" i="19"/>
  <c r="AW69" i="19"/>
  <c r="AP69" i="19"/>
  <c r="AX69" i="19"/>
  <c r="AL68" i="19"/>
  <c r="AM68" i="19"/>
  <c r="AU68" i="19"/>
  <c r="AN68" i="19"/>
  <c r="AV68" i="19"/>
  <c r="AO68" i="19"/>
  <c r="AW68" i="19"/>
  <c r="AP68" i="19"/>
  <c r="AX68" i="19"/>
  <c r="AL67" i="19"/>
  <c r="AM67" i="19"/>
  <c r="AU67" i="19"/>
  <c r="AN67" i="19"/>
  <c r="AV67" i="19"/>
  <c r="AO67" i="19"/>
  <c r="AW67" i="19"/>
  <c r="AP67" i="19"/>
  <c r="AX67" i="19"/>
  <c r="AL66" i="19"/>
  <c r="AM66" i="19"/>
  <c r="AU66" i="19"/>
  <c r="AN66" i="19"/>
  <c r="AV66" i="19"/>
  <c r="AO66" i="19"/>
  <c r="AW66" i="19"/>
  <c r="AP66" i="19"/>
  <c r="AX66" i="19"/>
  <c r="AL65" i="19"/>
  <c r="AM65" i="19"/>
  <c r="AU65" i="19"/>
  <c r="AN65" i="19"/>
  <c r="AV65" i="19"/>
  <c r="AO65" i="19"/>
  <c r="AW65" i="19"/>
  <c r="AP65" i="19"/>
  <c r="AX65" i="19"/>
  <c r="AL64" i="19"/>
  <c r="AM64" i="19"/>
  <c r="AU64" i="19"/>
  <c r="AN64" i="19"/>
  <c r="AV64" i="19"/>
  <c r="AO64" i="19"/>
  <c r="AW64" i="19"/>
  <c r="AP64" i="19"/>
  <c r="AX64" i="19"/>
  <c r="AL63" i="19"/>
  <c r="AM63" i="19"/>
  <c r="AU63" i="19"/>
  <c r="AN63" i="19"/>
  <c r="AV63" i="19"/>
  <c r="AO63" i="19"/>
  <c r="AW63" i="19"/>
  <c r="AP63" i="19"/>
  <c r="AX63" i="19"/>
  <c r="AL62" i="19"/>
  <c r="AM62" i="19"/>
  <c r="AU62" i="19"/>
  <c r="AN62" i="19"/>
  <c r="AV62" i="19"/>
  <c r="AO62" i="19"/>
  <c r="AW62" i="19"/>
  <c r="AP62" i="19"/>
  <c r="AX62" i="19"/>
  <c r="AL61" i="19"/>
  <c r="AM61" i="19"/>
  <c r="AU61" i="19"/>
  <c r="AN61" i="19"/>
  <c r="AV61" i="19"/>
  <c r="AO61" i="19"/>
  <c r="AW61" i="19"/>
  <c r="AP61" i="19"/>
  <c r="AX61" i="19"/>
  <c r="AL60" i="19"/>
  <c r="AM60" i="19"/>
  <c r="AU60" i="19"/>
  <c r="AN60" i="19"/>
  <c r="AV60" i="19"/>
  <c r="AO60" i="19"/>
  <c r="AW60" i="19"/>
  <c r="AP60" i="19"/>
  <c r="AX60" i="19"/>
  <c r="AL59" i="19"/>
  <c r="AM59" i="19"/>
  <c r="AU59" i="19"/>
  <c r="AN59" i="19"/>
  <c r="AV59" i="19"/>
  <c r="AO59" i="19"/>
  <c r="AW59" i="19"/>
  <c r="AP59" i="19"/>
  <c r="AX59" i="19"/>
  <c r="AL58" i="19"/>
  <c r="AM58" i="19"/>
  <c r="AU58" i="19"/>
  <c r="AN58" i="19"/>
  <c r="AV58" i="19"/>
  <c r="AO58" i="19"/>
  <c r="AW58" i="19"/>
  <c r="AP58" i="19"/>
  <c r="AX58" i="19"/>
  <c r="AL57" i="19"/>
  <c r="AM57" i="19"/>
  <c r="AU57" i="19"/>
  <c r="AN57" i="19"/>
  <c r="AV57" i="19"/>
  <c r="AO57" i="19"/>
  <c r="AW57" i="19"/>
  <c r="AP57" i="19"/>
  <c r="AX57" i="19"/>
  <c r="AL56" i="19"/>
  <c r="AM56" i="19"/>
  <c r="AU56" i="19"/>
  <c r="AN56" i="19"/>
  <c r="AV56" i="19"/>
  <c r="AO56" i="19"/>
  <c r="AW56" i="19"/>
  <c r="AP56" i="19"/>
  <c r="AX56" i="19"/>
  <c r="AL55" i="19"/>
  <c r="AM55" i="19"/>
  <c r="AU55" i="19"/>
  <c r="AN55" i="19"/>
  <c r="AV55" i="19"/>
  <c r="AO55" i="19"/>
  <c r="AW55" i="19"/>
  <c r="AP55" i="19"/>
  <c r="AX55" i="19"/>
  <c r="AL54" i="19"/>
  <c r="AM54" i="19"/>
  <c r="AU54" i="19"/>
  <c r="AN54" i="19"/>
  <c r="AV54" i="19"/>
  <c r="AO54" i="19"/>
  <c r="AW54" i="19"/>
  <c r="AP54" i="19"/>
  <c r="AX54" i="19"/>
  <c r="AL53" i="19"/>
  <c r="AM53" i="19"/>
  <c r="AU53" i="19"/>
  <c r="AN53" i="19"/>
  <c r="AV53" i="19"/>
  <c r="AO53" i="19"/>
  <c r="AW53" i="19"/>
  <c r="AP53" i="19"/>
  <c r="AX53" i="19"/>
  <c r="AL52" i="19"/>
  <c r="AM52" i="19"/>
  <c r="AU52" i="19"/>
  <c r="AN52" i="19"/>
  <c r="AV52" i="19"/>
  <c r="AO52" i="19"/>
  <c r="AW52" i="19"/>
  <c r="AP52" i="19"/>
  <c r="AX52" i="19"/>
  <c r="AL51" i="19"/>
  <c r="AM51" i="19"/>
  <c r="AU51" i="19"/>
  <c r="AN51" i="19"/>
  <c r="AV51" i="19"/>
  <c r="AO51" i="19"/>
  <c r="AW51" i="19"/>
  <c r="AP51" i="19"/>
  <c r="AX51" i="19"/>
  <c r="AU50" i="19"/>
  <c r="AV50" i="19"/>
  <c r="AW50" i="19"/>
  <c r="AX50" i="19"/>
  <c r="AU49" i="19"/>
  <c r="AV49" i="19"/>
  <c r="AW49" i="19"/>
  <c r="AX49" i="19"/>
  <c r="AU48" i="19"/>
  <c r="AV48" i="19"/>
  <c r="AW48" i="19"/>
  <c r="AX48" i="19"/>
  <c r="AU47" i="19"/>
  <c r="AV47" i="19"/>
  <c r="AW47" i="19"/>
  <c r="AX47" i="19"/>
  <c r="AU46" i="19"/>
  <c r="AV46" i="19"/>
  <c r="AW46" i="19"/>
  <c r="AX46" i="19"/>
  <c r="AU45" i="19"/>
  <c r="AV45" i="19"/>
  <c r="AW45" i="19"/>
  <c r="AX45" i="19"/>
  <c r="AU44" i="19"/>
  <c r="AV44" i="19"/>
  <c r="AW44" i="19"/>
  <c r="AX44" i="19"/>
  <c r="AU43" i="19"/>
  <c r="AV43" i="19"/>
  <c r="AW43" i="19"/>
  <c r="AX43" i="19"/>
  <c r="AU42" i="19"/>
  <c r="AV42" i="19"/>
  <c r="AW42" i="19"/>
  <c r="AX42" i="19"/>
  <c r="AU41" i="19"/>
  <c r="AV41" i="19"/>
  <c r="AW41" i="19"/>
  <c r="AX41" i="19"/>
  <c r="AU40" i="19"/>
  <c r="AV40" i="19"/>
  <c r="AW40" i="19"/>
  <c r="AX40" i="19"/>
  <c r="AU39" i="19"/>
  <c r="AV39" i="19"/>
  <c r="AW39" i="19"/>
  <c r="AX39" i="19"/>
  <c r="AU38" i="19"/>
  <c r="AV38" i="19"/>
  <c r="AW38" i="19"/>
  <c r="AX38" i="19"/>
  <c r="AU37" i="19"/>
  <c r="AV37" i="19"/>
  <c r="AW37" i="19"/>
  <c r="AX37" i="19"/>
  <c r="AU36" i="19"/>
  <c r="AV36" i="19"/>
  <c r="AW36" i="19"/>
  <c r="AX36" i="19"/>
  <c r="AU35" i="19"/>
  <c r="AV35" i="19"/>
  <c r="AW35" i="19"/>
  <c r="AX35" i="19"/>
  <c r="AU34" i="19"/>
  <c r="AV34" i="19"/>
  <c r="AW34" i="19"/>
  <c r="AX34" i="19"/>
  <c r="AU33" i="19"/>
  <c r="AV33" i="19"/>
  <c r="AW33" i="19"/>
  <c r="AX33" i="19"/>
  <c r="AU32" i="19"/>
  <c r="AV32" i="19"/>
  <c r="AW32" i="19"/>
  <c r="AX32" i="19"/>
  <c r="AU31" i="19"/>
  <c r="AV31" i="19"/>
  <c r="AW31" i="19"/>
  <c r="AX31" i="19"/>
  <c r="AU30" i="19"/>
  <c r="AV30" i="19"/>
  <c r="AW30" i="19"/>
  <c r="AX30" i="19"/>
  <c r="AU29" i="19"/>
  <c r="AV29" i="19"/>
  <c r="AW29" i="19"/>
  <c r="AX29" i="19"/>
  <c r="AU28" i="19"/>
  <c r="AV28" i="19"/>
  <c r="AW28" i="19"/>
  <c r="AX28" i="19"/>
  <c r="AU27" i="19"/>
  <c r="AV27" i="19"/>
  <c r="AW27" i="19"/>
  <c r="AX27" i="19"/>
  <c r="AU26" i="19"/>
  <c r="AV26" i="19"/>
  <c r="AW26" i="19"/>
  <c r="AX26" i="19"/>
  <c r="AU25" i="19"/>
  <c r="AV25" i="19"/>
  <c r="AW25" i="19"/>
  <c r="AX25" i="19"/>
  <c r="AU24" i="19"/>
  <c r="AV24" i="19"/>
  <c r="AW24" i="19"/>
  <c r="AX24" i="19"/>
  <c r="AU23" i="19"/>
  <c r="AV23" i="19"/>
  <c r="AW23" i="19"/>
  <c r="AX23" i="19"/>
  <c r="AU22" i="19"/>
  <c r="AV22" i="19"/>
  <c r="AW22" i="19"/>
  <c r="AX22" i="19"/>
  <c r="AU21" i="19"/>
  <c r="AV21" i="19"/>
  <c r="AW21" i="19"/>
  <c r="AX21" i="19"/>
  <c r="AU20" i="19"/>
  <c r="AV20" i="19"/>
  <c r="AW20" i="19"/>
  <c r="AX20" i="19"/>
  <c r="AU19" i="19"/>
  <c r="AV19" i="19"/>
  <c r="AW19" i="19"/>
  <c r="AX19" i="19"/>
  <c r="AU18" i="19"/>
  <c r="AV18" i="19"/>
  <c r="AW18" i="19"/>
  <c r="AX18" i="19"/>
  <c r="AU17" i="19"/>
  <c r="AV17" i="19"/>
  <c r="AW17" i="19"/>
  <c r="AX17" i="19"/>
  <c r="AU16" i="19"/>
  <c r="AV16" i="19"/>
  <c r="AW16" i="19"/>
  <c r="AX16" i="19"/>
  <c r="AU15" i="19"/>
  <c r="AV15" i="19"/>
  <c r="AW15" i="19"/>
  <c r="AX15" i="19"/>
  <c r="AU14" i="19"/>
  <c r="AV14" i="19"/>
  <c r="AW14" i="19"/>
  <c r="AX14" i="19"/>
  <c r="AU13" i="19"/>
  <c r="AV13" i="19"/>
  <c r="AW13" i="19"/>
  <c r="AX13" i="19"/>
  <c r="AU12" i="19"/>
  <c r="AV12" i="19"/>
  <c r="AW12" i="19"/>
  <c r="AX12" i="19"/>
  <c r="AU11" i="19"/>
  <c r="AV11" i="19"/>
  <c r="AW11" i="19"/>
  <c r="AX11" i="19"/>
  <c r="AU10" i="19"/>
  <c r="AV10" i="19"/>
  <c r="AW10" i="19"/>
  <c r="AX10" i="19"/>
  <c r="AU9" i="19"/>
  <c r="AV9" i="19"/>
  <c r="AW9" i="19"/>
  <c r="AX9" i="19"/>
  <c r="AU8" i="19"/>
  <c r="AV8" i="19"/>
  <c r="AW8" i="19"/>
  <c r="AX8" i="19"/>
  <c r="AU7" i="19"/>
  <c r="AV7" i="19"/>
  <c r="AW7" i="19"/>
  <c r="AX7" i="19"/>
  <c r="AU6" i="19"/>
  <c r="AV6" i="19"/>
  <c r="AW6" i="19"/>
  <c r="AX6" i="19"/>
  <c r="AY5" i="19"/>
  <c r="AY6" i="19"/>
  <c r="AY7" i="19"/>
  <c r="AY8" i="19"/>
  <c r="AY9" i="19"/>
  <c r="AY10" i="19"/>
  <c r="AY11" i="19"/>
  <c r="AY12" i="19"/>
  <c r="AY13" i="19"/>
  <c r="AY14" i="19"/>
  <c r="AY15" i="19"/>
  <c r="AY16" i="19"/>
  <c r="AY17" i="19"/>
  <c r="AY18" i="19"/>
  <c r="AY19" i="19"/>
  <c r="AY20" i="19"/>
  <c r="AY21" i="19"/>
  <c r="AY22" i="19"/>
  <c r="AY23" i="19"/>
  <c r="AY24" i="19"/>
  <c r="AY25" i="19"/>
  <c r="AY26" i="19"/>
  <c r="AY27" i="19"/>
  <c r="AY28" i="19"/>
  <c r="AY29" i="19"/>
  <c r="AY30" i="19"/>
  <c r="AY31" i="19"/>
  <c r="AY32" i="19"/>
  <c r="AY33" i="19"/>
  <c r="AY34" i="19"/>
  <c r="AY35" i="19"/>
  <c r="AY36" i="19"/>
  <c r="AY37" i="19"/>
  <c r="AY38" i="19"/>
  <c r="AY39" i="19"/>
  <c r="AY40" i="19"/>
  <c r="AY41" i="19"/>
  <c r="AY42" i="19"/>
  <c r="AY43" i="19"/>
  <c r="AY44" i="19"/>
  <c r="AY45" i="19"/>
  <c r="AY46" i="19"/>
  <c r="AY47" i="19"/>
  <c r="AY48" i="19"/>
  <c r="AY49" i="19"/>
  <c r="AY50" i="19"/>
  <c r="AY51" i="19"/>
  <c r="AY52" i="19"/>
  <c r="AY53" i="19"/>
  <c r="AY54" i="19"/>
  <c r="AY55" i="19"/>
  <c r="AY56" i="19"/>
  <c r="AY57" i="19"/>
  <c r="AY58" i="19"/>
  <c r="AY59" i="19"/>
  <c r="AY60" i="19"/>
  <c r="AY61" i="19"/>
  <c r="AY62" i="19"/>
  <c r="AY63" i="19"/>
  <c r="AY64" i="19"/>
  <c r="AY65" i="19"/>
  <c r="AY66" i="19"/>
  <c r="AY67" i="19"/>
  <c r="AY68" i="19"/>
  <c r="AY69" i="19"/>
  <c r="AY70" i="19"/>
  <c r="AY71" i="19"/>
  <c r="AY72" i="19"/>
  <c r="AY73" i="19"/>
  <c r="AY74" i="19"/>
  <c r="AY75" i="19"/>
  <c r="AY76" i="19"/>
  <c r="AY77" i="19"/>
  <c r="AY78" i="19"/>
  <c r="AY79" i="19"/>
  <c r="AY80" i="19"/>
  <c r="AY81" i="19"/>
  <c r="AY82" i="19"/>
  <c r="AY83" i="19"/>
  <c r="AY84" i="19"/>
  <c r="AY85" i="19"/>
  <c r="AY86" i="19"/>
  <c r="AY87" i="19"/>
  <c r="AY88" i="19"/>
  <c r="AY89" i="19"/>
  <c r="AY90" i="19"/>
  <c r="AY91" i="19"/>
  <c r="AY92" i="19"/>
  <c r="AY93" i="19"/>
  <c r="AY94" i="19"/>
  <c r="AY95" i="19"/>
  <c r="AY96" i="19"/>
  <c r="AY97" i="19"/>
  <c r="AY98" i="19"/>
  <c r="AY99" i="19"/>
  <c r="AY100" i="19"/>
  <c r="AY101" i="19"/>
  <c r="AY102" i="19"/>
  <c r="AY103" i="19"/>
  <c r="AY104" i="19"/>
  <c r="AY105" i="19"/>
  <c r="AY106" i="19"/>
  <c r="AY107" i="19"/>
  <c r="AY108" i="19"/>
  <c r="AY109" i="19"/>
  <c r="AY110" i="19"/>
  <c r="AY111" i="19"/>
  <c r="AY112" i="19"/>
  <c r="AY113" i="19"/>
  <c r="AY114" i="19"/>
  <c r="AY115" i="19"/>
  <c r="AY116" i="19"/>
  <c r="AY117" i="19"/>
  <c r="AY118" i="19"/>
  <c r="AY119" i="19"/>
  <c r="AY120" i="19"/>
  <c r="AY121" i="19"/>
  <c r="AY122" i="19"/>
  <c r="AY123" i="19"/>
  <c r="AY124" i="19"/>
  <c r="AY125" i="19"/>
  <c r="AY126" i="19"/>
  <c r="AY127" i="19"/>
  <c r="AY128" i="19"/>
  <c r="AY129" i="19"/>
  <c r="AY130" i="19"/>
  <c r="AY131" i="19"/>
  <c r="AY132" i="19"/>
  <c r="AY133" i="19"/>
  <c r="AY134" i="19"/>
  <c r="AY135" i="19"/>
  <c r="AY136" i="19"/>
  <c r="AY137" i="19"/>
  <c r="AY138" i="19"/>
  <c r="AY139" i="19"/>
  <c r="AY140" i="19"/>
  <c r="AY141" i="19"/>
  <c r="AY142" i="19"/>
  <c r="AY143" i="19"/>
  <c r="AY144" i="19"/>
  <c r="AY145" i="19"/>
  <c r="AY146" i="19"/>
  <c r="AY147" i="19"/>
  <c r="AY148" i="19"/>
  <c r="AY149" i="19"/>
  <c r="AY150" i="19"/>
  <c r="AY151" i="19"/>
  <c r="AY152" i="19"/>
  <c r="AY153" i="19"/>
  <c r="AY154" i="19"/>
  <c r="AY155" i="19"/>
  <c r="AY156" i="19"/>
  <c r="AY157" i="19"/>
  <c r="AY158" i="19"/>
  <c r="AY159" i="19"/>
  <c r="AY160" i="19"/>
  <c r="AY161" i="19"/>
  <c r="AY162" i="19"/>
  <c r="AY163" i="19"/>
  <c r="AY164" i="19"/>
  <c r="AY165" i="19"/>
  <c r="AY166" i="19"/>
  <c r="AY167" i="19"/>
  <c r="AY168" i="19"/>
  <c r="AY169" i="19"/>
  <c r="AY170" i="19"/>
  <c r="AY171" i="19"/>
  <c r="AY172" i="19"/>
  <c r="AY173" i="19"/>
  <c r="AY174" i="19"/>
  <c r="AY175" i="19"/>
  <c r="AY176" i="19"/>
  <c r="AY177" i="19"/>
  <c r="AY178" i="19"/>
  <c r="AY179" i="19"/>
  <c r="AY180" i="19"/>
  <c r="AY181" i="19"/>
  <c r="AY182" i="19"/>
  <c r="AY183" i="19"/>
  <c r="AY184" i="19"/>
  <c r="AY185" i="19"/>
  <c r="AY186" i="19"/>
  <c r="AY187" i="19"/>
  <c r="AY188" i="19"/>
  <c r="AY189" i="19"/>
  <c r="AY190" i="19"/>
  <c r="AY191" i="19"/>
  <c r="AY192" i="19"/>
  <c r="AY193" i="19"/>
  <c r="AY194" i="19"/>
  <c r="AY195" i="19"/>
  <c r="AY196" i="19"/>
  <c r="AY197" i="19"/>
  <c r="AY198" i="19"/>
  <c r="AY199" i="19"/>
  <c r="AY200" i="19"/>
  <c r="AY201" i="19"/>
  <c r="AY202" i="19"/>
  <c r="AY203" i="19"/>
  <c r="AY204" i="19"/>
  <c r="AY205" i="19"/>
  <c r="AP5" i="19"/>
  <c r="AO5" i="19"/>
  <c r="AN5" i="19"/>
  <c r="AM5" i="19"/>
  <c r="AL5" i="19"/>
  <c r="AU205" i="20"/>
  <c r="AV205" i="20"/>
  <c r="AW205" i="20"/>
  <c r="AX205" i="20"/>
  <c r="AU204" i="20"/>
  <c r="AV204" i="20"/>
  <c r="AW204" i="20"/>
  <c r="AX204" i="20"/>
  <c r="AU203" i="20"/>
  <c r="AV203" i="20"/>
  <c r="AW203" i="20"/>
  <c r="AX203" i="20"/>
  <c r="AU202" i="20"/>
  <c r="AV202" i="20"/>
  <c r="AW202" i="20"/>
  <c r="AX202" i="20"/>
  <c r="AU201" i="20"/>
  <c r="AV201" i="20"/>
  <c r="AW201" i="20"/>
  <c r="AX201" i="20"/>
  <c r="AU200" i="20"/>
  <c r="AV200" i="20"/>
  <c r="AW200" i="20"/>
  <c r="AX200" i="20"/>
  <c r="AU199" i="20"/>
  <c r="AV199" i="20"/>
  <c r="AW199" i="20"/>
  <c r="AX199" i="20"/>
  <c r="AU198" i="20"/>
  <c r="AV198" i="20"/>
  <c r="AW198" i="20"/>
  <c r="AX198" i="20"/>
  <c r="AU197" i="20"/>
  <c r="AV197" i="20"/>
  <c r="AW197" i="20"/>
  <c r="AX197" i="20"/>
  <c r="AU196" i="20"/>
  <c r="AV196" i="20"/>
  <c r="AW196" i="20"/>
  <c r="AX196" i="20"/>
  <c r="AU195" i="20"/>
  <c r="AV195" i="20"/>
  <c r="AW195" i="20"/>
  <c r="AX195" i="20"/>
  <c r="AU194" i="20"/>
  <c r="AV194" i="20"/>
  <c r="AW194" i="20"/>
  <c r="AX194" i="20"/>
  <c r="AU193" i="20"/>
  <c r="AV193" i="20"/>
  <c r="AW193" i="20"/>
  <c r="AX193" i="20"/>
  <c r="AU192" i="20"/>
  <c r="AV192" i="20"/>
  <c r="AW192" i="20"/>
  <c r="AX192" i="20"/>
  <c r="AU191" i="20"/>
  <c r="AV191" i="20"/>
  <c r="AW191" i="20"/>
  <c r="AX191" i="20"/>
  <c r="AU190" i="20"/>
  <c r="AV190" i="20"/>
  <c r="AW190" i="20"/>
  <c r="AX190" i="20"/>
  <c r="AU189" i="20"/>
  <c r="AV189" i="20"/>
  <c r="AW189" i="20"/>
  <c r="AX189" i="20"/>
  <c r="AU188" i="20"/>
  <c r="AV188" i="20"/>
  <c r="AW188" i="20"/>
  <c r="AX188" i="20"/>
  <c r="AU187" i="20"/>
  <c r="AV187" i="20"/>
  <c r="AW187" i="20"/>
  <c r="AX187" i="20"/>
  <c r="AU186" i="20"/>
  <c r="AV186" i="20"/>
  <c r="AW186" i="20"/>
  <c r="AX186" i="20"/>
  <c r="AU185" i="20"/>
  <c r="AV185" i="20"/>
  <c r="AW185" i="20"/>
  <c r="AX185" i="20"/>
  <c r="AU184" i="20"/>
  <c r="AV184" i="20"/>
  <c r="AW184" i="20"/>
  <c r="AX184" i="20"/>
  <c r="AU183" i="20"/>
  <c r="AV183" i="20"/>
  <c r="AW183" i="20"/>
  <c r="AX183" i="20"/>
  <c r="AU182" i="20"/>
  <c r="AV182" i="20"/>
  <c r="AW182" i="20"/>
  <c r="AX182" i="20"/>
  <c r="AU181" i="20"/>
  <c r="AV181" i="20"/>
  <c r="AW181" i="20"/>
  <c r="AX181" i="20"/>
  <c r="AU180" i="20"/>
  <c r="AV180" i="20"/>
  <c r="AW180" i="20"/>
  <c r="AX180" i="20"/>
  <c r="AU179" i="20"/>
  <c r="AV179" i="20"/>
  <c r="AW179" i="20"/>
  <c r="AX179" i="20"/>
  <c r="AU178" i="20"/>
  <c r="AV178" i="20"/>
  <c r="AW178" i="20"/>
  <c r="AX178" i="20"/>
  <c r="AU177" i="20"/>
  <c r="AV177" i="20"/>
  <c r="AW177" i="20"/>
  <c r="AX177" i="20"/>
  <c r="AU176" i="20"/>
  <c r="AV176" i="20"/>
  <c r="AW176" i="20"/>
  <c r="AX176" i="20"/>
  <c r="AU175" i="20"/>
  <c r="AV175" i="20"/>
  <c r="AW175" i="20"/>
  <c r="AX175" i="20"/>
  <c r="AU174" i="20"/>
  <c r="AV174" i="20"/>
  <c r="AW174" i="20"/>
  <c r="AX174" i="20"/>
  <c r="AU173" i="20"/>
  <c r="AV173" i="20"/>
  <c r="AW173" i="20"/>
  <c r="AX173" i="20"/>
  <c r="AU172" i="20"/>
  <c r="AV172" i="20"/>
  <c r="AW172" i="20"/>
  <c r="AX172" i="20"/>
  <c r="AU171" i="20"/>
  <c r="AV171" i="20"/>
  <c r="AW171" i="20"/>
  <c r="AX171" i="20"/>
  <c r="AU170" i="20"/>
  <c r="AV170" i="20"/>
  <c r="AW170" i="20"/>
  <c r="AX170" i="20"/>
  <c r="AU169" i="20"/>
  <c r="AV169" i="20"/>
  <c r="AW169" i="20"/>
  <c r="AX169" i="20"/>
  <c r="AU168" i="20"/>
  <c r="AV168" i="20"/>
  <c r="AW168" i="20"/>
  <c r="AX168" i="20"/>
  <c r="AU167" i="20"/>
  <c r="AV167" i="20"/>
  <c r="AW167" i="20"/>
  <c r="AX167" i="20"/>
  <c r="AU166" i="20"/>
  <c r="AV166" i="20"/>
  <c r="AW166" i="20"/>
  <c r="AX166" i="20"/>
  <c r="AU165" i="20"/>
  <c r="AV165" i="20"/>
  <c r="AW165" i="20"/>
  <c r="AX165" i="20"/>
  <c r="AU164" i="20"/>
  <c r="AV164" i="20"/>
  <c r="AW164" i="20"/>
  <c r="AX164" i="20"/>
  <c r="AU163" i="20"/>
  <c r="AV163" i="20"/>
  <c r="AW163" i="20"/>
  <c r="AX163" i="20"/>
  <c r="AU162" i="20"/>
  <c r="AV162" i="20"/>
  <c r="AW162" i="20"/>
  <c r="AX162" i="20"/>
  <c r="AU161" i="20"/>
  <c r="AV161" i="20"/>
  <c r="AW161" i="20"/>
  <c r="AX161" i="20"/>
  <c r="AU160" i="20"/>
  <c r="AV160" i="20"/>
  <c r="AW160" i="20"/>
  <c r="AX160" i="20"/>
  <c r="AU159" i="20"/>
  <c r="AV159" i="20"/>
  <c r="AW159" i="20"/>
  <c r="AX159" i="20"/>
  <c r="AU158" i="20"/>
  <c r="AV158" i="20"/>
  <c r="AW158" i="20"/>
  <c r="AX158" i="20"/>
  <c r="AU157" i="20"/>
  <c r="AV157" i="20"/>
  <c r="AW157" i="20"/>
  <c r="AX157" i="20"/>
  <c r="AU156" i="20"/>
  <c r="AV156" i="20"/>
  <c r="AW156" i="20"/>
  <c r="AX156" i="20"/>
  <c r="AU155" i="20"/>
  <c r="AV155" i="20"/>
  <c r="AW155" i="20"/>
  <c r="AX155" i="20"/>
  <c r="AU154" i="20"/>
  <c r="AV154" i="20"/>
  <c r="AW154" i="20"/>
  <c r="AX154" i="20"/>
  <c r="AU153" i="20"/>
  <c r="AV153" i="20"/>
  <c r="AW153" i="20"/>
  <c r="AX153" i="20"/>
  <c r="AU152" i="20"/>
  <c r="AV152" i="20"/>
  <c r="AW152" i="20"/>
  <c r="AX152" i="20"/>
  <c r="AU151" i="20"/>
  <c r="AV151" i="20"/>
  <c r="AW151" i="20"/>
  <c r="AX151" i="20"/>
  <c r="AU150" i="20"/>
  <c r="AV150" i="20"/>
  <c r="AW150" i="20"/>
  <c r="AX150" i="20"/>
  <c r="AU149" i="20"/>
  <c r="AV149" i="20"/>
  <c r="AW149" i="20"/>
  <c r="AX149" i="20"/>
  <c r="AU148" i="20"/>
  <c r="AV148" i="20"/>
  <c r="AW148" i="20"/>
  <c r="AX148" i="20"/>
  <c r="AU147" i="20"/>
  <c r="AV147" i="20"/>
  <c r="AW147" i="20"/>
  <c r="AX147" i="20"/>
  <c r="AU146" i="20"/>
  <c r="AV146" i="20"/>
  <c r="AW146" i="20"/>
  <c r="AX146" i="20"/>
  <c r="AU145" i="20"/>
  <c r="AV145" i="20"/>
  <c r="AW145" i="20"/>
  <c r="AX145" i="20"/>
  <c r="AU144" i="20"/>
  <c r="AV144" i="20"/>
  <c r="AW144" i="20"/>
  <c r="AX144" i="20"/>
  <c r="AU143" i="20"/>
  <c r="AV143" i="20"/>
  <c r="AW143" i="20"/>
  <c r="AX143" i="20"/>
  <c r="AU142" i="20"/>
  <c r="AV142" i="20"/>
  <c r="AW142" i="20"/>
  <c r="AX142" i="20"/>
  <c r="AU141" i="20"/>
  <c r="AV141" i="20"/>
  <c r="AW141" i="20"/>
  <c r="AX141" i="20"/>
  <c r="AU140" i="20"/>
  <c r="AV140" i="20"/>
  <c r="AW140" i="20"/>
  <c r="AX140" i="20"/>
  <c r="AU139" i="20"/>
  <c r="AV139" i="20"/>
  <c r="AW139" i="20"/>
  <c r="AX139" i="20"/>
  <c r="AU138" i="20"/>
  <c r="AV138" i="20"/>
  <c r="AW138" i="20"/>
  <c r="AX138" i="20"/>
  <c r="AU137" i="20"/>
  <c r="AV137" i="20"/>
  <c r="AW137" i="20"/>
  <c r="AX137" i="20"/>
  <c r="AU136" i="20"/>
  <c r="AV136" i="20"/>
  <c r="AW136" i="20"/>
  <c r="AX136" i="20"/>
  <c r="AU135" i="20"/>
  <c r="AV135" i="20"/>
  <c r="AW135" i="20"/>
  <c r="AX135" i="20"/>
  <c r="AU134" i="20"/>
  <c r="AV134" i="20"/>
  <c r="AW134" i="20"/>
  <c r="AX134" i="20"/>
  <c r="AU133" i="20"/>
  <c r="AV133" i="20"/>
  <c r="AW133" i="20"/>
  <c r="AX133" i="20"/>
  <c r="AU132" i="20"/>
  <c r="AV132" i="20"/>
  <c r="AW132" i="20"/>
  <c r="AX132" i="20"/>
  <c r="AU131" i="20"/>
  <c r="AV131" i="20"/>
  <c r="AW131" i="20"/>
  <c r="AX131" i="20"/>
  <c r="AU130" i="20"/>
  <c r="AV130" i="20"/>
  <c r="AW130" i="20"/>
  <c r="AX130" i="20"/>
  <c r="AU129" i="20"/>
  <c r="AV129" i="20"/>
  <c r="AW129" i="20"/>
  <c r="AX129" i="20"/>
  <c r="AU128" i="20"/>
  <c r="AV128" i="20"/>
  <c r="AW128" i="20"/>
  <c r="AX128" i="20"/>
  <c r="AU127" i="20"/>
  <c r="AV127" i="20"/>
  <c r="AW127" i="20"/>
  <c r="AX127" i="20"/>
  <c r="AU126" i="20"/>
  <c r="AV126" i="20"/>
  <c r="AW126" i="20"/>
  <c r="AX126" i="20"/>
  <c r="AU125" i="20"/>
  <c r="AV125" i="20"/>
  <c r="AW125" i="20"/>
  <c r="AX125" i="20"/>
  <c r="AU124" i="20"/>
  <c r="AV124" i="20"/>
  <c r="AW124" i="20"/>
  <c r="AX124" i="20"/>
  <c r="AU123" i="20"/>
  <c r="AV123" i="20"/>
  <c r="AW123" i="20"/>
  <c r="AX123" i="20"/>
  <c r="AU122" i="20"/>
  <c r="AV122" i="20"/>
  <c r="AW122" i="20"/>
  <c r="AX122" i="20"/>
  <c r="AU121" i="20"/>
  <c r="AV121" i="20"/>
  <c r="AW121" i="20"/>
  <c r="AX121" i="20"/>
  <c r="AU120" i="20"/>
  <c r="AV120" i="20"/>
  <c r="AW120" i="20"/>
  <c r="AX120" i="20"/>
  <c r="AU119" i="20"/>
  <c r="AV119" i="20"/>
  <c r="AW119" i="20"/>
  <c r="AX119" i="20"/>
  <c r="AU118" i="20"/>
  <c r="AV118" i="20"/>
  <c r="AW118" i="20"/>
  <c r="AX118" i="20"/>
  <c r="AU117" i="20"/>
  <c r="AV117" i="20"/>
  <c r="AW117" i="20"/>
  <c r="AX117" i="20"/>
  <c r="AU116" i="20"/>
  <c r="AV116" i="20"/>
  <c r="AW116" i="20"/>
  <c r="AX116" i="20"/>
  <c r="AU115" i="20"/>
  <c r="AV115" i="20"/>
  <c r="AW115" i="20"/>
  <c r="AX115" i="20"/>
  <c r="AU114" i="20"/>
  <c r="AV114" i="20"/>
  <c r="AW114" i="20"/>
  <c r="AX114" i="20"/>
  <c r="AU113" i="20"/>
  <c r="AV113" i="20"/>
  <c r="AW113" i="20"/>
  <c r="AX113" i="20"/>
  <c r="AU112" i="20"/>
  <c r="AV112" i="20"/>
  <c r="AW112" i="20"/>
  <c r="AX112" i="20"/>
  <c r="AU111" i="20"/>
  <c r="AV111" i="20"/>
  <c r="AW111" i="20"/>
  <c r="AX111" i="20"/>
  <c r="AU110" i="20"/>
  <c r="AV110" i="20"/>
  <c r="AW110" i="20"/>
  <c r="AX110" i="20"/>
  <c r="AU109" i="20"/>
  <c r="AV109" i="20"/>
  <c r="AW109" i="20"/>
  <c r="AX109" i="20"/>
  <c r="AU108" i="20"/>
  <c r="AV108" i="20"/>
  <c r="AW108" i="20"/>
  <c r="AX108" i="20"/>
  <c r="AU107" i="20"/>
  <c r="AV107" i="20"/>
  <c r="AW107" i="20"/>
  <c r="AX107" i="20"/>
  <c r="AU106" i="20"/>
  <c r="AV106" i="20"/>
  <c r="AW106" i="20"/>
  <c r="AX106" i="20"/>
  <c r="AU105" i="20"/>
  <c r="AV105" i="20"/>
  <c r="AW105" i="20"/>
  <c r="AX105" i="20"/>
  <c r="AU104" i="20"/>
  <c r="AV104" i="20"/>
  <c r="AW104" i="20"/>
  <c r="AX104" i="20"/>
  <c r="AU103" i="20"/>
  <c r="AV103" i="20"/>
  <c r="AW103" i="20"/>
  <c r="AX103" i="20"/>
  <c r="AU102" i="20"/>
  <c r="AV102" i="20"/>
  <c r="AW102" i="20"/>
  <c r="AX102" i="20"/>
  <c r="AU101" i="20"/>
  <c r="AV101" i="20"/>
  <c r="AW101" i="20"/>
  <c r="AX101" i="20"/>
  <c r="AU100" i="20"/>
  <c r="AV100" i="20"/>
  <c r="AW100" i="20"/>
  <c r="AX100" i="20"/>
  <c r="AU99" i="20"/>
  <c r="AV99" i="20"/>
  <c r="AW99" i="20"/>
  <c r="AX99" i="20"/>
  <c r="AU98" i="20"/>
  <c r="AV98" i="20"/>
  <c r="AW98" i="20"/>
  <c r="AX98" i="20"/>
  <c r="AU97" i="20"/>
  <c r="AV97" i="20"/>
  <c r="AW97" i="20"/>
  <c r="AX97" i="20"/>
  <c r="AU96" i="20"/>
  <c r="AV96" i="20"/>
  <c r="AW96" i="20"/>
  <c r="AX96" i="20"/>
  <c r="AU95" i="20"/>
  <c r="AV95" i="20"/>
  <c r="AW95" i="20"/>
  <c r="AX95" i="20"/>
  <c r="AU94" i="20"/>
  <c r="AV94" i="20"/>
  <c r="AW94" i="20"/>
  <c r="AX94" i="20"/>
  <c r="AU93" i="20"/>
  <c r="AV93" i="20"/>
  <c r="AW93" i="20"/>
  <c r="AX93" i="20"/>
  <c r="AU92" i="20"/>
  <c r="AV92" i="20"/>
  <c r="AW92" i="20"/>
  <c r="AX92" i="20"/>
  <c r="AU91" i="20"/>
  <c r="AV91" i="20"/>
  <c r="AW91" i="20"/>
  <c r="AX91" i="20"/>
  <c r="AU90" i="20"/>
  <c r="AV90" i="20"/>
  <c r="AW90" i="20"/>
  <c r="AX90" i="20"/>
  <c r="AU89" i="20"/>
  <c r="AV89" i="20"/>
  <c r="AW89" i="20"/>
  <c r="AX89" i="20"/>
  <c r="AU88" i="20"/>
  <c r="AV88" i="20"/>
  <c r="AW88" i="20"/>
  <c r="AX88" i="20"/>
  <c r="AU87" i="20"/>
  <c r="AV87" i="20"/>
  <c r="AW87" i="20"/>
  <c r="AX87" i="20"/>
  <c r="AU86" i="20"/>
  <c r="AV86" i="20"/>
  <c r="AW86" i="20"/>
  <c r="AX86" i="20"/>
  <c r="AU85" i="20"/>
  <c r="AV85" i="20"/>
  <c r="AW85" i="20"/>
  <c r="AX85" i="20"/>
  <c r="AU84" i="20"/>
  <c r="AV84" i="20"/>
  <c r="AW84" i="20"/>
  <c r="AX84" i="20"/>
  <c r="AU83" i="20"/>
  <c r="AV83" i="20"/>
  <c r="AW83" i="20"/>
  <c r="AX83" i="20"/>
  <c r="AU82" i="20"/>
  <c r="AV82" i="20"/>
  <c r="AW82" i="20"/>
  <c r="AX82" i="20"/>
  <c r="AU81" i="20"/>
  <c r="AV81" i="20"/>
  <c r="AW81" i="20"/>
  <c r="AX81" i="20"/>
  <c r="AU80" i="20"/>
  <c r="AV80" i="20"/>
  <c r="AW80" i="20"/>
  <c r="AX80" i="20"/>
  <c r="AU79" i="20"/>
  <c r="AV79" i="20"/>
  <c r="AW79" i="20"/>
  <c r="AX79" i="20"/>
  <c r="AU78" i="20"/>
  <c r="AV78" i="20"/>
  <c r="AW78" i="20"/>
  <c r="AX78" i="20"/>
  <c r="AU77" i="20"/>
  <c r="AV77" i="20"/>
  <c r="AW77" i="20"/>
  <c r="AX77" i="20"/>
  <c r="AU76" i="20"/>
  <c r="AV76" i="20"/>
  <c r="AW76" i="20"/>
  <c r="AX76" i="20"/>
  <c r="AU75" i="20"/>
  <c r="AV75" i="20"/>
  <c r="AW75" i="20"/>
  <c r="AX75" i="20"/>
  <c r="AU74" i="20"/>
  <c r="AV74" i="20"/>
  <c r="AW74" i="20"/>
  <c r="AX74" i="20"/>
  <c r="AU73" i="20"/>
  <c r="AV73" i="20"/>
  <c r="AW73" i="20"/>
  <c r="AX73" i="20"/>
  <c r="AU72" i="20"/>
  <c r="AV72" i="20"/>
  <c r="AW72" i="20"/>
  <c r="AX72" i="20"/>
  <c r="AU71" i="20"/>
  <c r="AV71" i="20"/>
  <c r="AW71" i="20"/>
  <c r="AX71" i="20"/>
  <c r="AU70" i="20"/>
  <c r="AV70" i="20"/>
  <c r="AW70" i="20"/>
  <c r="AX70" i="20"/>
  <c r="AU69" i="20"/>
  <c r="AV69" i="20"/>
  <c r="AW69" i="20"/>
  <c r="AX69" i="20"/>
  <c r="AU68" i="20"/>
  <c r="AV68" i="20"/>
  <c r="AW68" i="20"/>
  <c r="AX68" i="20"/>
  <c r="AU67" i="20"/>
  <c r="AV67" i="20"/>
  <c r="AW67" i="20"/>
  <c r="AX67" i="20"/>
  <c r="AU66" i="20"/>
  <c r="AV66" i="20"/>
  <c r="AW66" i="20"/>
  <c r="AX66" i="20"/>
  <c r="AU65" i="20"/>
  <c r="AV65" i="20"/>
  <c r="AW65" i="20"/>
  <c r="AX65" i="20"/>
  <c r="AU64" i="20"/>
  <c r="AV64" i="20"/>
  <c r="AW64" i="20"/>
  <c r="AX64" i="20"/>
  <c r="AU63" i="20"/>
  <c r="AV63" i="20"/>
  <c r="AW63" i="20"/>
  <c r="AX63" i="20"/>
  <c r="AU62" i="20"/>
  <c r="AV62" i="20"/>
  <c r="AW62" i="20"/>
  <c r="AX62" i="20"/>
  <c r="AU61" i="20"/>
  <c r="AV61" i="20"/>
  <c r="AW61" i="20"/>
  <c r="AX61" i="20"/>
  <c r="AU60" i="20"/>
  <c r="AV60" i="20"/>
  <c r="AW60" i="20"/>
  <c r="AX60" i="20"/>
  <c r="AU59" i="20"/>
  <c r="AV59" i="20"/>
  <c r="AW59" i="20"/>
  <c r="AX59" i="20"/>
  <c r="AU58" i="20"/>
  <c r="AV58" i="20"/>
  <c r="AW58" i="20"/>
  <c r="AX58" i="20"/>
  <c r="AU57" i="20"/>
  <c r="AV57" i="20"/>
  <c r="AW57" i="20"/>
  <c r="AX57" i="20"/>
  <c r="AU56" i="20"/>
  <c r="AV56" i="20"/>
  <c r="AW56" i="20"/>
  <c r="AX56" i="20"/>
  <c r="AU55" i="20"/>
  <c r="AV55" i="20"/>
  <c r="AW55" i="20"/>
  <c r="AX55" i="20"/>
  <c r="AU54" i="20"/>
  <c r="AV54" i="20"/>
  <c r="AW54" i="20"/>
  <c r="AX54" i="20"/>
  <c r="AU53" i="20"/>
  <c r="AV53" i="20"/>
  <c r="AW53" i="20"/>
  <c r="AX53" i="20"/>
  <c r="AU52" i="20"/>
  <c r="AV52" i="20"/>
  <c r="AW52" i="20"/>
  <c r="AX52" i="20"/>
  <c r="AU51" i="20"/>
  <c r="AV51" i="20"/>
  <c r="AW51" i="20"/>
  <c r="AX51" i="20"/>
  <c r="AU50" i="20"/>
  <c r="AV50" i="20"/>
  <c r="AW50" i="20"/>
  <c r="AX50" i="20"/>
  <c r="AU49" i="20"/>
  <c r="AV49" i="20"/>
  <c r="AW49" i="20"/>
  <c r="AX49" i="20"/>
  <c r="AU48" i="20"/>
  <c r="AV48" i="20"/>
  <c r="AW48" i="20"/>
  <c r="AX48" i="20"/>
  <c r="AU47" i="20"/>
  <c r="AV47" i="20"/>
  <c r="AW47" i="20"/>
  <c r="AX47" i="20"/>
  <c r="AU46" i="20"/>
  <c r="AV46" i="20"/>
  <c r="AW46" i="20"/>
  <c r="AX46" i="20"/>
  <c r="AU45" i="20"/>
  <c r="AV45" i="20"/>
  <c r="AW45" i="20"/>
  <c r="AX45" i="20"/>
  <c r="AU44" i="20"/>
  <c r="AV44" i="20"/>
  <c r="AW44" i="20"/>
  <c r="AX44" i="20"/>
  <c r="AU43" i="20"/>
  <c r="AV43" i="20"/>
  <c r="AW43" i="20"/>
  <c r="AX43" i="20"/>
  <c r="AU42" i="20"/>
  <c r="AV42" i="20"/>
  <c r="AW42" i="20"/>
  <c r="AX42" i="20"/>
  <c r="AU41" i="20"/>
  <c r="AV41" i="20"/>
  <c r="AW41" i="20"/>
  <c r="AX41" i="20"/>
  <c r="AU40" i="20"/>
  <c r="AV40" i="20"/>
  <c r="AW40" i="20"/>
  <c r="AX40" i="20"/>
  <c r="AU39" i="20"/>
  <c r="AV39" i="20"/>
  <c r="AW39" i="20"/>
  <c r="AX39" i="20"/>
  <c r="AU38" i="20"/>
  <c r="AV38" i="20"/>
  <c r="AW38" i="20"/>
  <c r="AX38" i="20"/>
  <c r="AU37" i="20"/>
  <c r="AV37" i="20"/>
  <c r="AW37" i="20"/>
  <c r="AX37" i="20"/>
  <c r="AU36" i="20"/>
  <c r="AV36" i="20"/>
  <c r="AW36" i="20"/>
  <c r="AX36" i="20"/>
  <c r="AU35" i="20"/>
  <c r="AV35" i="20"/>
  <c r="AW35" i="20"/>
  <c r="AX35" i="20"/>
  <c r="AU34" i="20"/>
  <c r="AV34" i="20"/>
  <c r="AW34" i="20"/>
  <c r="AX34" i="20"/>
  <c r="AU33" i="20"/>
  <c r="AV33" i="20"/>
  <c r="AW33" i="20"/>
  <c r="AX33" i="20"/>
  <c r="AU32" i="20"/>
  <c r="AV32" i="20"/>
  <c r="AW32" i="20"/>
  <c r="AX32" i="20"/>
  <c r="AU31" i="20"/>
  <c r="AV31" i="20"/>
  <c r="AW31" i="20"/>
  <c r="AX31" i="20"/>
  <c r="AU30" i="20"/>
  <c r="AV30" i="20"/>
  <c r="AW30" i="20"/>
  <c r="AX30" i="20"/>
  <c r="AU29" i="20"/>
  <c r="AV29" i="20"/>
  <c r="AW29" i="20"/>
  <c r="AX29" i="20"/>
  <c r="AU28" i="20"/>
  <c r="AV28" i="20"/>
  <c r="AW28" i="20"/>
  <c r="AX28" i="20"/>
  <c r="AU27" i="20"/>
  <c r="AV27" i="20"/>
  <c r="AW27" i="20"/>
  <c r="AX27" i="20"/>
  <c r="AU26" i="20"/>
  <c r="AV26" i="20"/>
  <c r="AW26" i="20"/>
  <c r="AX26" i="20"/>
  <c r="AU25" i="20"/>
  <c r="AV25" i="20"/>
  <c r="AW25" i="20"/>
  <c r="AX25" i="20"/>
  <c r="AU24" i="20"/>
  <c r="AV24" i="20"/>
  <c r="AW24" i="20"/>
  <c r="AX24" i="20"/>
  <c r="AU23" i="20"/>
  <c r="AV23" i="20"/>
  <c r="AW23" i="20"/>
  <c r="AX23" i="20"/>
  <c r="AU22" i="20"/>
  <c r="AV22" i="20"/>
  <c r="AW22" i="20"/>
  <c r="AX22" i="20"/>
  <c r="AU21" i="20"/>
  <c r="AV21" i="20"/>
  <c r="AW21" i="20"/>
  <c r="AX21" i="20"/>
  <c r="AU20" i="20"/>
  <c r="AV20" i="20"/>
  <c r="AW20" i="20"/>
  <c r="AX20" i="20"/>
  <c r="AU19" i="20"/>
  <c r="AV19" i="20"/>
  <c r="AW19" i="20"/>
  <c r="AX19" i="20"/>
  <c r="AU18" i="20"/>
  <c r="AV18" i="20"/>
  <c r="AW18" i="20"/>
  <c r="AX18" i="20"/>
  <c r="AU17" i="20"/>
  <c r="AV17" i="20"/>
  <c r="AW17" i="20"/>
  <c r="AX17" i="20"/>
  <c r="AU16" i="20"/>
  <c r="AV16" i="20"/>
  <c r="AW16" i="20"/>
  <c r="AX16" i="20"/>
  <c r="AU15" i="20"/>
  <c r="AV15" i="20"/>
  <c r="AW15" i="20"/>
  <c r="AX15" i="20"/>
  <c r="AU14" i="20"/>
  <c r="AV14" i="20"/>
  <c r="AW14" i="20"/>
  <c r="AX14" i="20"/>
  <c r="AU13" i="20"/>
  <c r="AV13" i="20"/>
  <c r="AW13" i="20"/>
  <c r="AX13" i="20"/>
  <c r="AU12" i="20"/>
  <c r="AV12" i="20"/>
  <c r="AW12" i="20"/>
  <c r="AX12" i="20"/>
  <c r="AU11" i="20"/>
  <c r="AV11" i="20"/>
  <c r="AW11" i="20"/>
  <c r="AX11" i="20"/>
  <c r="AU10" i="20"/>
  <c r="AV10" i="20"/>
  <c r="AW10" i="20"/>
  <c r="AX10" i="20"/>
  <c r="AU9" i="20"/>
  <c r="AV9" i="20"/>
  <c r="AW9" i="20"/>
  <c r="AX9" i="20"/>
  <c r="AU8" i="20"/>
  <c r="AV8" i="20"/>
  <c r="AW8" i="20"/>
  <c r="AX8" i="20"/>
  <c r="AU7" i="20"/>
  <c r="AV7" i="20"/>
  <c r="AW7" i="20"/>
  <c r="AX7" i="20"/>
  <c r="AU6" i="20"/>
  <c r="AV6" i="20"/>
  <c r="AW6" i="20"/>
  <c r="AX6" i="20"/>
  <c r="AY5" i="20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AY19" i="20"/>
  <c r="AY20" i="20"/>
  <c r="AY21" i="20"/>
  <c r="AY22" i="20"/>
  <c r="AY23" i="20"/>
  <c r="AY24" i="20"/>
  <c r="AY25" i="20"/>
  <c r="AY26" i="20"/>
  <c r="AY27" i="20"/>
  <c r="AY28" i="20"/>
  <c r="AY29" i="20"/>
  <c r="AY30" i="20"/>
  <c r="AY31" i="20"/>
  <c r="AY32" i="20"/>
  <c r="AY33" i="20"/>
  <c r="AY34" i="20"/>
  <c r="AY35" i="20"/>
  <c r="AY36" i="20"/>
  <c r="AY37" i="20"/>
  <c r="AY38" i="20"/>
  <c r="AY39" i="20"/>
  <c r="AY40" i="20"/>
  <c r="AY41" i="20"/>
  <c r="AY42" i="20"/>
  <c r="AY43" i="20"/>
  <c r="AY44" i="20"/>
  <c r="AY45" i="20"/>
  <c r="AY46" i="20"/>
  <c r="AY47" i="20"/>
  <c r="AY48" i="20"/>
  <c r="AY49" i="20"/>
  <c r="AY50" i="20"/>
  <c r="AY51" i="20"/>
  <c r="AY52" i="20"/>
  <c r="AY53" i="20"/>
  <c r="AY54" i="20"/>
  <c r="AY55" i="20"/>
  <c r="AY56" i="20"/>
  <c r="AY57" i="20"/>
  <c r="AY58" i="20"/>
  <c r="AY59" i="20"/>
  <c r="AY60" i="20"/>
  <c r="AY61" i="20"/>
  <c r="AY62" i="20"/>
  <c r="AY63" i="20"/>
  <c r="AY64" i="20"/>
  <c r="AY65" i="20"/>
  <c r="AY66" i="20"/>
  <c r="AY67" i="20"/>
  <c r="AY68" i="20"/>
  <c r="AY69" i="20"/>
  <c r="AY70" i="20"/>
  <c r="AY71" i="20"/>
  <c r="AY72" i="20"/>
  <c r="AY73" i="20"/>
  <c r="AY74" i="20"/>
  <c r="AY75" i="20"/>
  <c r="AY76" i="20"/>
  <c r="AY77" i="20"/>
  <c r="AY78" i="20"/>
  <c r="AY79" i="20"/>
  <c r="AY80" i="20"/>
  <c r="AY81" i="20"/>
  <c r="AY82" i="20"/>
  <c r="AY83" i="20"/>
  <c r="AY84" i="20"/>
  <c r="AY85" i="20"/>
  <c r="AY86" i="20"/>
  <c r="AY87" i="20"/>
  <c r="AY88" i="20"/>
  <c r="AY89" i="20"/>
  <c r="AY90" i="20"/>
  <c r="AY91" i="20"/>
  <c r="AY92" i="20"/>
  <c r="AY93" i="20"/>
  <c r="AY94" i="20"/>
  <c r="AY95" i="20"/>
  <c r="AY96" i="20"/>
  <c r="AY97" i="20"/>
  <c r="AY98" i="20"/>
  <c r="AY99" i="20"/>
  <c r="AY100" i="20"/>
  <c r="AY101" i="20"/>
  <c r="AY102" i="20"/>
  <c r="AY103" i="20"/>
  <c r="AY104" i="20"/>
  <c r="AY105" i="20"/>
  <c r="AY106" i="20"/>
  <c r="AY107" i="20"/>
  <c r="AY108" i="20"/>
  <c r="AY109" i="20"/>
  <c r="AY110" i="20"/>
  <c r="AY111" i="20"/>
  <c r="AY112" i="20"/>
  <c r="AY113" i="20"/>
  <c r="AY114" i="20"/>
  <c r="AY115" i="20"/>
  <c r="AY116" i="20"/>
  <c r="AY117" i="20"/>
  <c r="AY118" i="20"/>
  <c r="AY119" i="20"/>
  <c r="AY120" i="20"/>
  <c r="AY121" i="20"/>
  <c r="AY122" i="20"/>
  <c r="AY123" i="20"/>
  <c r="AY124" i="20"/>
  <c r="AY125" i="20"/>
  <c r="AY126" i="20"/>
  <c r="AY127" i="20"/>
  <c r="AY128" i="20"/>
  <c r="AY129" i="20"/>
  <c r="AY130" i="20"/>
  <c r="AY131" i="20"/>
  <c r="AY132" i="20"/>
  <c r="AY133" i="20"/>
  <c r="AY134" i="20"/>
  <c r="AY135" i="20"/>
  <c r="AY136" i="20"/>
  <c r="AY137" i="20"/>
  <c r="AY138" i="20"/>
  <c r="AY139" i="20"/>
  <c r="AY140" i="20"/>
  <c r="AY141" i="20"/>
  <c r="AY142" i="20"/>
  <c r="AY143" i="20"/>
  <c r="AY144" i="20"/>
  <c r="AY145" i="20"/>
  <c r="AY146" i="20"/>
  <c r="AY147" i="20"/>
  <c r="AY148" i="20"/>
  <c r="AY149" i="20"/>
  <c r="AY150" i="20"/>
  <c r="AY151" i="20"/>
  <c r="AY152" i="20"/>
  <c r="AY153" i="20"/>
  <c r="AY154" i="20"/>
  <c r="AY155" i="20"/>
  <c r="AY156" i="20"/>
  <c r="AY157" i="20"/>
  <c r="AY158" i="20"/>
  <c r="AY159" i="20"/>
  <c r="AY160" i="20"/>
  <c r="AY161" i="20"/>
  <c r="AY162" i="20"/>
  <c r="AY163" i="20"/>
  <c r="AY164" i="20"/>
  <c r="AY165" i="20"/>
  <c r="AY166" i="20"/>
  <c r="AY167" i="20"/>
  <c r="AY168" i="20"/>
  <c r="AY169" i="20"/>
  <c r="AY170" i="20"/>
  <c r="AY171" i="20"/>
  <c r="AY172" i="20"/>
  <c r="AY173" i="20"/>
  <c r="AY174" i="20"/>
  <c r="AY175" i="20"/>
  <c r="AY176" i="20"/>
  <c r="AY177" i="20"/>
  <c r="AY178" i="20"/>
  <c r="AY179" i="20"/>
  <c r="AY180" i="20"/>
  <c r="AY181" i="20"/>
  <c r="AY182" i="20"/>
  <c r="AY183" i="20"/>
  <c r="AY184" i="20"/>
  <c r="AY185" i="20"/>
  <c r="AY186" i="20"/>
  <c r="AY187" i="20"/>
  <c r="AY188" i="20"/>
  <c r="AY189" i="20"/>
  <c r="AY190" i="20"/>
  <c r="AY191" i="20"/>
  <c r="AY192" i="20"/>
  <c r="AY193" i="20"/>
  <c r="AY194" i="20"/>
  <c r="AY195" i="20"/>
  <c r="AY196" i="20"/>
  <c r="AY197" i="20"/>
  <c r="AY198" i="20"/>
  <c r="AY199" i="20"/>
  <c r="AY200" i="20"/>
  <c r="AY201" i="20"/>
  <c r="AY202" i="20"/>
  <c r="AY203" i="20"/>
  <c r="AY204" i="20"/>
  <c r="AY205" i="20"/>
  <c r="AP5" i="20"/>
  <c r="AO5" i="20"/>
  <c r="AN5" i="20"/>
  <c r="AM5" i="20"/>
  <c r="AL5" i="20"/>
  <c r="AU35" i="26"/>
  <c r="AV35" i="26"/>
  <c r="AW35" i="26"/>
  <c r="AX35" i="26"/>
  <c r="AU34" i="26"/>
  <c r="AV34" i="26"/>
  <c r="AW34" i="26"/>
  <c r="AX34" i="26"/>
  <c r="AU33" i="26"/>
  <c r="AV33" i="26"/>
  <c r="AW33" i="26"/>
  <c r="AX33" i="26"/>
  <c r="AU32" i="26"/>
  <c r="AV32" i="26"/>
  <c r="AW32" i="26"/>
  <c r="AX32" i="26"/>
  <c r="AU31" i="26"/>
  <c r="AV31" i="26"/>
  <c r="AW31" i="26"/>
  <c r="AX31" i="26"/>
  <c r="AU30" i="26"/>
  <c r="AV30" i="26"/>
  <c r="AW30" i="26"/>
  <c r="AX30" i="26"/>
  <c r="AU29" i="26"/>
  <c r="AV29" i="26"/>
  <c r="AW29" i="26"/>
  <c r="AX29" i="26"/>
  <c r="AU28" i="26"/>
  <c r="AV28" i="26"/>
  <c r="AW28" i="26"/>
  <c r="AX28" i="26"/>
  <c r="AU27" i="26"/>
  <c r="AV27" i="26"/>
  <c r="AW27" i="26"/>
  <c r="AX27" i="26"/>
  <c r="AU26" i="26"/>
  <c r="AV26" i="26"/>
  <c r="AW26" i="26"/>
  <c r="AX26" i="26"/>
  <c r="AU25" i="26"/>
  <c r="AV25" i="26"/>
  <c r="AW25" i="26"/>
  <c r="AX25" i="26"/>
  <c r="AU24" i="26"/>
  <c r="AV24" i="26"/>
  <c r="AW24" i="26"/>
  <c r="AX24" i="26"/>
  <c r="AU23" i="26"/>
  <c r="AV23" i="26"/>
  <c r="AW23" i="26"/>
  <c r="AX23" i="26"/>
  <c r="AU22" i="26"/>
  <c r="AV22" i="26"/>
  <c r="AW22" i="26"/>
  <c r="AX22" i="26"/>
  <c r="AU21" i="26"/>
  <c r="AV21" i="26"/>
  <c r="AW21" i="26"/>
  <c r="AX21" i="26"/>
  <c r="AU20" i="26"/>
  <c r="AV20" i="26"/>
  <c r="AW20" i="26"/>
  <c r="AX20" i="26"/>
  <c r="AU19" i="26"/>
  <c r="AV19" i="26"/>
  <c r="AW19" i="26"/>
  <c r="AX19" i="26"/>
  <c r="AU18" i="26"/>
  <c r="AV18" i="26"/>
  <c r="AW18" i="26"/>
  <c r="AX18" i="26"/>
  <c r="AU17" i="26"/>
  <c r="AV17" i="26"/>
  <c r="AW17" i="26"/>
  <c r="AX17" i="26"/>
  <c r="AU16" i="26"/>
  <c r="AV16" i="26"/>
  <c r="AW16" i="26"/>
  <c r="AX16" i="26"/>
  <c r="AU15" i="26"/>
  <c r="AV15" i="26"/>
  <c r="AW15" i="26"/>
  <c r="AX15" i="26"/>
  <c r="AU14" i="26"/>
  <c r="AV14" i="26"/>
  <c r="AW14" i="26"/>
  <c r="AX14" i="26"/>
  <c r="AU13" i="26"/>
  <c r="AV13" i="26"/>
  <c r="AW13" i="26"/>
  <c r="AX13" i="26"/>
  <c r="AU12" i="26"/>
  <c r="AV12" i="26"/>
  <c r="AW12" i="26"/>
  <c r="AX12" i="26"/>
  <c r="AU11" i="26"/>
  <c r="AV11" i="26"/>
  <c r="AW11" i="26"/>
  <c r="AX11" i="26"/>
  <c r="AU10" i="26"/>
  <c r="AV10" i="26"/>
  <c r="AW10" i="26"/>
  <c r="AX10" i="26"/>
  <c r="AU9" i="26"/>
  <c r="AV9" i="26"/>
  <c r="AW9" i="26"/>
  <c r="AX9" i="26"/>
  <c r="AU8" i="26"/>
  <c r="AV8" i="26"/>
  <c r="AW8" i="26"/>
  <c r="AX8" i="26"/>
  <c r="AU7" i="26"/>
  <c r="AV7" i="26"/>
  <c r="AW7" i="26"/>
  <c r="AX7" i="26"/>
  <c r="AU6" i="26"/>
  <c r="AV6" i="26"/>
  <c r="AW6" i="26"/>
  <c r="AX6" i="26"/>
  <c r="AY5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U36" i="26"/>
  <c r="AV36" i="26"/>
  <c r="AW36" i="26"/>
  <c r="AX36" i="26"/>
  <c r="AY36" i="26"/>
  <c r="AU37" i="26"/>
  <c r="AV37" i="26"/>
  <c r="AW37" i="26"/>
  <c r="AX37" i="26"/>
  <c r="AY37" i="26"/>
  <c r="AU38" i="26"/>
  <c r="AV38" i="26"/>
  <c r="AW38" i="26"/>
  <c r="AX38" i="26"/>
  <c r="AY38" i="26"/>
  <c r="AU39" i="26"/>
  <c r="AV39" i="26"/>
  <c r="AW39" i="26"/>
  <c r="AX39" i="26"/>
  <c r="AY39" i="26"/>
  <c r="AU40" i="26"/>
  <c r="AV40" i="26"/>
  <c r="AW40" i="26"/>
  <c r="AX40" i="26"/>
  <c r="AY40" i="26"/>
  <c r="AU41" i="26"/>
  <c r="AV41" i="26"/>
  <c r="AW41" i="26"/>
  <c r="AX41" i="26"/>
  <c r="AY41" i="26"/>
  <c r="AU42" i="26"/>
  <c r="AV42" i="26"/>
  <c r="AW42" i="26"/>
  <c r="AX42" i="26"/>
  <c r="AY42" i="26"/>
  <c r="AU43" i="26"/>
  <c r="AV43" i="26"/>
  <c r="AW43" i="26"/>
  <c r="AX43" i="26"/>
  <c r="AY43" i="26"/>
  <c r="AU44" i="26"/>
  <c r="AV44" i="26"/>
  <c r="AW44" i="26"/>
  <c r="AX44" i="26"/>
  <c r="AY44" i="26"/>
  <c r="AU45" i="26"/>
  <c r="AV45" i="26"/>
  <c r="AW45" i="26"/>
  <c r="AX45" i="26"/>
  <c r="AY45" i="26"/>
  <c r="AU46" i="26"/>
  <c r="AV46" i="26"/>
  <c r="AW46" i="26"/>
  <c r="AX46" i="26"/>
  <c r="AY46" i="26"/>
  <c r="AU47" i="26"/>
  <c r="AV47" i="26"/>
  <c r="AW47" i="26"/>
  <c r="AX47" i="26"/>
  <c r="AY47" i="26"/>
  <c r="AU48" i="26"/>
  <c r="AV48" i="26"/>
  <c r="AW48" i="26"/>
  <c r="AX48" i="26"/>
  <c r="AY48" i="26"/>
  <c r="AU49" i="26"/>
  <c r="AV49" i="26"/>
  <c r="AW49" i="26"/>
  <c r="AX49" i="26"/>
  <c r="AY49" i="26"/>
  <c r="AU50" i="26"/>
  <c r="AV50" i="26"/>
  <c r="AW50" i="26"/>
  <c r="AX50" i="26"/>
  <c r="AY50" i="26"/>
  <c r="AU51" i="26"/>
  <c r="AV51" i="26"/>
  <c r="AW51" i="26"/>
  <c r="AX51" i="26"/>
  <c r="AY51" i="26"/>
  <c r="AU52" i="26"/>
  <c r="AV52" i="26"/>
  <c r="AW52" i="26"/>
  <c r="AX52" i="26"/>
  <c r="AY52" i="26"/>
  <c r="AU53" i="26"/>
  <c r="AV53" i="26"/>
  <c r="AW53" i="26"/>
  <c r="AX53" i="26"/>
  <c r="AY53" i="26"/>
  <c r="AU54" i="26"/>
  <c r="AV54" i="26"/>
  <c r="AW54" i="26"/>
  <c r="AX54" i="26"/>
  <c r="AY54" i="26"/>
  <c r="AU55" i="26"/>
  <c r="AV55" i="26"/>
  <c r="AW55" i="26"/>
  <c r="AX55" i="26"/>
  <c r="AY55" i="26"/>
  <c r="AU56" i="26"/>
  <c r="AV56" i="26"/>
  <c r="AW56" i="26"/>
  <c r="AX56" i="26"/>
  <c r="AY56" i="26"/>
  <c r="AU57" i="26"/>
  <c r="AV57" i="26"/>
  <c r="AW57" i="26"/>
  <c r="AX57" i="26"/>
  <c r="AY57" i="26"/>
  <c r="AU58" i="26"/>
  <c r="AV58" i="26"/>
  <c r="AW58" i="26"/>
  <c r="AX58" i="26"/>
  <c r="AY58" i="26"/>
  <c r="AU59" i="26"/>
  <c r="AV59" i="26"/>
  <c r="AW59" i="26"/>
  <c r="AX59" i="26"/>
  <c r="AY59" i="26"/>
  <c r="AU60" i="26"/>
  <c r="AV60" i="26"/>
  <c r="AW60" i="26"/>
  <c r="AX60" i="26"/>
  <c r="AY60" i="26"/>
  <c r="AU61" i="26"/>
  <c r="AV61" i="26"/>
  <c r="AW61" i="26"/>
  <c r="AX61" i="26"/>
  <c r="AY61" i="26"/>
  <c r="AU62" i="26"/>
  <c r="AV62" i="26"/>
  <c r="AW62" i="26"/>
  <c r="AX62" i="26"/>
  <c r="AY62" i="26"/>
  <c r="AU63" i="26"/>
  <c r="AV63" i="26"/>
  <c r="AW63" i="26"/>
  <c r="AX63" i="26"/>
  <c r="AY63" i="26"/>
  <c r="AU64" i="26"/>
  <c r="AV64" i="26"/>
  <c r="AW64" i="26"/>
  <c r="AX64" i="26"/>
  <c r="AY64" i="26"/>
  <c r="AU65" i="26"/>
  <c r="AV65" i="26"/>
  <c r="AW65" i="26"/>
  <c r="AX65" i="26"/>
  <c r="AY65" i="26"/>
  <c r="AU66" i="26"/>
  <c r="AV66" i="26"/>
  <c r="AW66" i="26"/>
  <c r="AX66" i="26"/>
  <c r="AY66" i="26"/>
  <c r="AU67" i="26"/>
  <c r="AV67" i="26"/>
  <c r="AW67" i="26"/>
  <c r="AX67" i="26"/>
  <c r="AY67" i="26"/>
  <c r="AU68" i="26"/>
  <c r="AV68" i="26"/>
  <c r="AW68" i="26"/>
  <c r="AX68" i="26"/>
  <c r="AY68" i="26"/>
  <c r="AU69" i="26"/>
  <c r="AV69" i="26"/>
  <c r="AW69" i="26"/>
  <c r="AX69" i="26"/>
  <c r="AY69" i="26"/>
  <c r="AU70" i="26"/>
  <c r="AV70" i="26"/>
  <c r="AW70" i="26"/>
  <c r="AX70" i="26"/>
  <c r="AY70" i="26"/>
  <c r="AU71" i="26"/>
  <c r="AV71" i="26"/>
  <c r="AW71" i="26"/>
  <c r="AX71" i="26"/>
  <c r="AY71" i="26"/>
  <c r="AU72" i="26"/>
  <c r="AV72" i="26"/>
  <c r="AW72" i="26"/>
  <c r="AX72" i="26"/>
  <c r="AY72" i="26"/>
  <c r="AU73" i="26"/>
  <c r="AV73" i="26"/>
  <c r="AW73" i="26"/>
  <c r="AX73" i="26"/>
  <c r="AY73" i="26"/>
  <c r="AU74" i="26"/>
  <c r="AV74" i="26"/>
  <c r="AW74" i="26"/>
  <c r="AX74" i="26"/>
  <c r="AY74" i="26"/>
  <c r="AU75" i="26"/>
  <c r="AV75" i="26"/>
  <c r="AW75" i="26"/>
  <c r="AX75" i="26"/>
  <c r="AY75" i="26"/>
  <c r="AU76" i="26"/>
  <c r="AV76" i="26"/>
  <c r="AW76" i="26"/>
  <c r="AX76" i="26"/>
  <c r="AY76" i="26"/>
  <c r="AU77" i="26"/>
  <c r="AV77" i="26"/>
  <c r="AW77" i="26"/>
  <c r="AX77" i="26"/>
  <c r="AY77" i="26"/>
  <c r="AU78" i="26"/>
  <c r="AV78" i="26"/>
  <c r="AW78" i="26"/>
  <c r="AX78" i="26"/>
  <c r="AY78" i="26"/>
  <c r="AU79" i="26"/>
  <c r="AV79" i="26"/>
  <c r="AW79" i="26"/>
  <c r="AX79" i="26"/>
  <c r="AY79" i="26"/>
  <c r="AU80" i="26"/>
  <c r="AV80" i="26"/>
  <c r="AW80" i="26"/>
  <c r="AX80" i="26"/>
  <c r="AY80" i="26"/>
  <c r="AU81" i="26"/>
  <c r="AV81" i="26"/>
  <c r="AW81" i="26"/>
  <c r="AX81" i="26"/>
  <c r="AY81" i="26"/>
  <c r="AU82" i="26"/>
  <c r="AV82" i="26"/>
  <c r="AW82" i="26"/>
  <c r="AX82" i="26"/>
  <c r="AY82" i="26"/>
  <c r="AU83" i="26"/>
  <c r="AV83" i="26"/>
  <c r="AW83" i="26"/>
  <c r="AX83" i="26"/>
  <c r="AY83" i="26"/>
  <c r="AU84" i="26"/>
  <c r="AV84" i="26"/>
  <c r="AW84" i="26"/>
  <c r="AX84" i="26"/>
  <c r="AY84" i="26"/>
  <c r="AU85" i="26"/>
  <c r="AV85" i="26"/>
  <c r="AW85" i="26"/>
  <c r="AX85" i="26"/>
  <c r="AY85" i="26"/>
  <c r="AU86" i="26"/>
  <c r="AV86" i="26"/>
  <c r="AW86" i="26"/>
  <c r="AX86" i="26"/>
  <c r="AY86" i="26"/>
  <c r="AU87" i="26"/>
  <c r="AV87" i="26"/>
  <c r="AW87" i="26"/>
  <c r="AX87" i="26"/>
  <c r="AY87" i="26"/>
  <c r="AU88" i="26"/>
  <c r="AV88" i="26"/>
  <c r="AW88" i="26"/>
  <c r="AX88" i="26"/>
  <c r="AY88" i="26"/>
  <c r="AU89" i="26"/>
  <c r="AV89" i="26"/>
  <c r="AW89" i="26"/>
  <c r="AX89" i="26"/>
  <c r="AY89" i="26"/>
  <c r="AU90" i="26"/>
  <c r="AV90" i="26"/>
  <c r="AW90" i="26"/>
  <c r="AX90" i="26"/>
  <c r="AY90" i="26"/>
  <c r="AU91" i="26"/>
  <c r="AV91" i="26"/>
  <c r="AW91" i="26"/>
  <c r="AX91" i="26"/>
  <c r="AY91" i="26"/>
  <c r="AU92" i="26"/>
  <c r="AV92" i="26"/>
  <c r="AW92" i="26"/>
  <c r="AX92" i="26"/>
  <c r="AY92" i="26"/>
  <c r="AU93" i="26"/>
  <c r="AV93" i="26"/>
  <c r="AW93" i="26"/>
  <c r="AX93" i="26"/>
  <c r="AY93" i="26"/>
  <c r="AU94" i="26"/>
  <c r="AV94" i="26"/>
  <c r="AW94" i="26"/>
  <c r="AX94" i="26"/>
  <c r="AY94" i="26"/>
  <c r="AU95" i="26"/>
  <c r="AV95" i="26"/>
  <c r="AW95" i="26"/>
  <c r="AX95" i="26"/>
  <c r="AY95" i="26"/>
  <c r="AU96" i="26"/>
  <c r="AV96" i="26"/>
  <c r="AW96" i="26"/>
  <c r="AX96" i="26"/>
  <c r="AY96" i="26"/>
  <c r="AU97" i="26"/>
  <c r="AV97" i="26"/>
  <c r="AW97" i="26"/>
  <c r="AX97" i="26"/>
  <c r="AY97" i="26"/>
  <c r="AU98" i="26"/>
  <c r="AV98" i="26"/>
  <c r="AW98" i="26"/>
  <c r="AX98" i="26"/>
  <c r="AY98" i="26"/>
  <c r="AU99" i="26"/>
  <c r="AV99" i="26"/>
  <c r="AW99" i="26"/>
  <c r="AX99" i="26"/>
  <c r="AY99" i="26"/>
  <c r="AU100" i="26"/>
  <c r="AV100" i="26"/>
  <c r="AW100" i="26"/>
  <c r="AX100" i="26"/>
  <c r="AY100" i="26"/>
  <c r="AU101" i="26"/>
  <c r="AV101" i="26"/>
  <c r="AW101" i="26"/>
  <c r="AX101" i="26"/>
  <c r="AY101" i="26"/>
  <c r="AU102" i="26"/>
  <c r="AV102" i="26"/>
  <c r="AW102" i="26"/>
  <c r="AX102" i="26"/>
  <c r="AY102" i="26"/>
  <c r="AU103" i="26"/>
  <c r="AV103" i="26"/>
  <c r="AW103" i="26"/>
  <c r="AX103" i="26"/>
  <c r="AY103" i="26"/>
  <c r="AU104" i="26"/>
  <c r="AV104" i="26"/>
  <c r="AW104" i="26"/>
  <c r="AX104" i="26"/>
  <c r="AY104" i="26"/>
  <c r="AU105" i="26"/>
  <c r="AV105" i="26"/>
  <c r="AW105" i="26"/>
  <c r="AX105" i="26"/>
  <c r="AY105" i="26"/>
  <c r="AU106" i="26"/>
  <c r="AV106" i="26"/>
  <c r="AW106" i="26"/>
  <c r="AX106" i="26"/>
  <c r="AY106" i="26"/>
  <c r="AU107" i="26"/>
  <c r="AV107" i="26"/>
  <c r="AW107" i="26"/>
  <c r="AX107" i="26"/>
  <c r="AY107" i="26"/>
  <c r="AU108" i="26"/>
  <c r="AV108" i="26"/>
  <c r="AW108" i="26"/>
  <c r="AX108" i="26"/>
  <c r="AY108" i="26"/>
  <c r="AU109" i="26"/>
  <c r="AV109" i="26"/>
  <c r="AW109" i="26"/>
  <c r="AX109" i="26"/>
  <c r="AY109" i="26"/>
  <c r="AU110" i="26"/>
  <c r="AV110" i="26"/>
  <c r="AW110" i="26"/>
  <c r="AX110" i="26"/>
  <c r="AY110" i="26"/>
  <c r="AU111" i="26"/>
  <c r="AV111" i="26"/>
  <c r="AW111" i="26"/>
  <c r="AX111" i="26"/>
  <c r="AY111" i="26"/>
  <c r="AU112" i="26"/>
  <c r="AV112" i="26"/>
  <c r="AW112" i="26"/>
  <c r="AX112" i="26"/>
  <c r="AY112" i="26"/>
  <c r="AU113" i="26"/>
  <c r="AV113" i="26"/>
  <c r="AW113" i="26"/>
  <c r="AX113" i="26"/>
  <c r="AY113" i="26"/>
  <c r="AU114" i="26"/>
  <c r="AV114" i="26"/>
  <c r="AW114" i="26"/>
  <c r="AX114" i="26"/>
  <c r="AY114" i="26"/>
  <c r="AU115" i="26"/>
  <c r="AV115" i="26"/>
  <c r="AW115" i="26"/>
  <c r="AX115" i="26"/>
  <c r="AY115" i="26"/>
  <c r="AU116" i="26"/>
  <c r="AV116" i="26"/>
  <c r="AW116" i="26"/>
  <c r="AX116" i="26"/>
  <c r="AY116" i="26"/>
  <c r="AU117" i="26"/>
  <c r="AV117" i="26"/>
  <c r="AW117" i="26"/>
  <c r="AX117" i="26"/>
  <c r="AY117" i="26"/>
  <c r="AU118" i="26"/>
  <c r="AV118" i="26"/>
  <c r="AW118" i="26"/>
  <c r="AX118" i="26"/>
  <c r="AY118" i="26"/>
  <c r="AU119" i="26"/>
  <c r="AV119" i="26"/>
  <c r="AW119" i="26"/>
  <c r="AX119" i="26"/>
  <c r="AY119" i="26"/>
  <c r="AU120" i="26"/>
  <c r="AV120" i="26"/>
  <c r="AW120" i="26"/>
  <c r="AX120" i="26"/>
  <c r="AY120" i="26"/>
  <c r="AU121" i="26"/>
  <c r="AV121" i="26"/>
  <c r="AW121" i="26"/>
  <c r="AX121" i="26"/>
  <c r="AY121" i="26"/>
  <c r="AU122" i="26"/>
  <c r="AV122" i="26"/>
  <c r="AW122" i="26"/>
  <c r="AX122" i="26"/>
  <c r="AY122" i="26"/>
  <c r="AU123" i="26"/>
  <c r="AV123" i="26"/>
  <c r="AW123" i="26"/>
  <c r="AX123" i="26"/>
  <c r="AY123" i="26"/>
  <c r="AU124" i="26"/>
  <c r="AV124" i="26"/>
  <c r="AW124" i="26"/>
  <c r="AX124" i="26"/>
  <c r="AY124" i="26"/>
  <c r="AU125" i="26"/>
  <c r="AV125" i="26"/>
  <c r="AW125" i="26"/>
  <c r="AX125" i="26"/>
  <c r="AY125" i="26"/>
  <c r="AU126" i="26"/>
  <c r="AV126" i="26"/>
  <c r="AW126" i="26"/>
  <c r="AX126" i="26"/>
  <c r="AY126" i="26"/>
  <c r="AU127" i="26"/>
  <c r="AV127" i="26"/>
  <c r="AW127" i="26"/>
  <c r="AX127" i="26"/>
  <c r="AY127" i="26"/>
  <c r="AU128" i="26"/>
  <c r="AV128" i="26"/>
  <c r="AW128" i="26"/>
  <c r="AX128" i="26"/>
  <c r="AY128" i="26"/>
  <c r="AU129" i="26"/>
  <c r="AV129" i="26"/>
  <c r="AW129" i="26"/>
  <c r="AX129" i="26"/>
  <c r="AY129" i="26"/>
  <c r="AU130" i="26"/>
  <c r="AV130" i="26"/>
  <c r="AW130" i="26"/>
  <c r="AX130" i="26"/>
  <c r="AY130" i="26"/>
  <c r="AU131" i="26"/>
  <c r="AV131" i="26"/>
  <c r="AW131" i="26"/>
  <c r="AX131" i="26"/>
  <c r="AY131" i="26"/>
  <c r="AU132" i="26"/>
  <c r="AV132" i="26"/>
  <c r="AW132" i="26"/>
  <c r="AX132" i="26"/>
  <c r="AY132" i="26"/>
  <c r="AU133" i="26"/>
  <c r="AV133" i="26"/>
  <c r="AW133" i="26"/>
  <c r="AX133" i="26"/>
  <c r="AY133" i="26"/>
  <c r="AU134" i="26"/>
  <c r="AV134" i="26"/>
  <c r="AW134" i="26"/>
  <c r="AX134" i="26"/>
  <c r="AY134" i="26"/>
  <c r="AU135" i="26"/>
  <c r="AV135" i="26"/>
  <c r="AW135" i="26"/>
  <c r="AX135" i="26"/>
  <c r="AY135" i="26"/>
  <c r="AU136" i="26"/>
  <c r="AV136" i="26"/>
  <c r="AW136" i="26"/>
  <c r="AX136" i="26"/>
  <c r="AY136" i="26"/>
  <c r="AU137" i="26"/>
  <c r="AV137" i="26"/>
  <c r="AW137" i="26"/>
  <c r="AX137" i="26"/>
  <c r="AY137" i="26"/>
  <c r="AU138" i="26"/>
  <c r="AV138" i="26"/>
  <c r="AW138" i="26"/>
  <c r="AX138" i="26"/>
  <c r="AY138" i="26"/>
  <c r="AU139" i="26"/>
  <c r="AV139" i="26"/>
  <c r="AW139" i="26"/>
  <c r="AX139" i="26"/>
  <c r="AY139" i="26"/>
  <c r="AU140" i="26"/>
  <c r="AV140" i="26"/>
  <c r="AW140" i="26"/>
  <c r="AX140" i="26"/>
  <c r="AY140" i="26"/>
  <c r="AU141" i="26"/>
  <c r="AV141" i="26"/>
  <c r="AW141" i="26"/>
  <c r="AX141" i="26"/>
  <c r="AY141" i="26"/>
  <c r="AU142" i="26"/>
  <c r="AV142" i="26"/>
  <c r="AW142" i="26"/>
  <c r="AX142" i="26"/>
  <c r="AY142" i="26"/>
  <c r="AU143" i="26"/>
  <c r="AV143" i="26"/>
  <c r="AW143" i="26"/>
  <c r="AX143" i="26"/>
  <c r="AY143" i="26"/>
  <c r="AU144" i="26"/>
  <c r="AV144" i="26"/>
  <c r="AW144" i="26"/>
  <c r="AX144" i="26"/>
  <c r="AY144" i="26"/>
  <c r="AU145" i="26"/>
  <c r="AV145" i="26"/>
  <c r="AW145" i="26"/>
  <c r="AX145" i="26"/>
  <c r="AY145" i="26"/>
  <c r="AU146" i="26"/>
  <c r="AV146" i="26"/>
  <c r="AW146" i="26"/>
  <c r="AX146" i="26"/>
  <c r="AY146" i="26"/>
  <c r="AU147" i="26"/>
  <c r="AV147" i="26"/>
  <c r="AW147" i="26"/>
  <c r="AX147" i="26"/>
  <c r="AY147" i="26"/>
  <c r="AU148" i="26"/>
  <c r="AV148" i="26"/>
  <c r="AW148" i="26"/>
  <c r="AX148" i="26"/>
  <c r="AY148" i="26"/>
  <c r="AU149" i="26"/>
  <c r="AV149" i="26"/>
  <c r="AW149" i="26"/>
  <c r="AX149" i="26"/>
  <c r="AY149" i="26"/>
  <c r="AU150" i="26"/>
  <c r="AV150" i="26"/>
  <c r="AW150" i="26"/>
  <c r="AX150" i="26"/>
  <c r="AY150" i="26"/>
  <c r="AU151" i="26"/>
  <c r="AV151" i="26"/>
  <c r="AW151" i="26"/>
  <c r="AX151" i="26"/>
  <c r="AY151" i="26"/>
  <c r="AU152" i="26"/>
  <c r="AV152" i="26"/>
  <c r="AW152" i="26"/>
  <c r="AX152" i="26"/>
  <c r="AY152" i="26"/>
  <c r="AU153" i="26"/>
  <c r="AV153" i="26"/>
  <c r="AW153" i="26"/>
  <c r="AX153" i="26"/>
  <c r="AY153" i="26"/>
  <c r="AU154" i="26"/>
  <c r="AV154" i="26"/>
  <c r="AW154" i="26"/>
  <c r="AX154" i="26"/>
  <c r="AY154" i="26"/>
  <c r="AU155" i="26"/>
  <c r="AV155" i="26"/>
  <c r="AW155" i="26"/>
  <c r="AX155" i="26"/>
  <c r="AY155" i="26"/>
  <c r="AL156" i="26"/>
  <c r="AM156" i="26"/>
  <c r="AN156" i="26"/>
  <c r="AO156" i="26"/>
  <c r="AP156" i="26"/>
  <c r="AU156" i="26"/>
  <c r="AV156" i="26"/>
  <c r="AW156" i="26"/>
  <c r="AX156" i="26"/>
  <c r="AY156" i="26"/>
  <c r="AL157" i="26"/>
  <c r="AM157" i="26"/>
  <c r="AN157" i="26"/>
  <c r="AO157" i="26"/>
  <c r="AP157" i="26"/>
  <c r="AU157" i="26"/>
  <c r="AV157" i="26"/>
  <c r="AW157" i="26"/>
  <c r="AX157" i="26"/>
  <c r="AY157" i="26"/>
  <c r="AL158" i="26"/>
  <c r="AM158" i="26"/>
  <c r="AN158" i="26"/>
  <c r="AO158" i="26"/>
  <c r="AP158" i="26"/>
  <c r="AU158" i="26"/>
  <c r="AV158" i="26"/>
  <c r="AW158" i="26"/>
  <c r="AX158" i="26"/>
  <c r="AY158" i="26"/>
  <c r="AL159" i="26"/>
  <c r="AM159" i="26"/>
  <c r="AN159" i="26"/>
  <c r="AO159" i="26"/>
  <c r="AP159" i="26"/>
  <c r="AU159" i="26"/>
  <c r="AV159" i="26"/>
  <c r="AW159" i="26"/>
  <c r="AX159" i="26"/>
  <c r="AY159" i="26"/>
  <c r="AL160" i="26"/>
  <c r="AM160" i="26"/>
  <c r="AN160" i="26"/>
  <c r="AO160" i="26"/>
  <c r="AP160" i="26"/>
  <c r="AU160" i="26"/>
  <c r="AV160" i="26"/>
  <c r="AW160" i="26"/>
  <c r="AX160" i="26"/>
  <c r="AY160" i="26"/>
  <c r="AL161" i="26"/>
  <c r="AM161" i="26"/>
  <c r="AN161" i="26"/>
  <c r="AO161" i="26"/>
  <c r="AP161" i="26"/>
  <c r="AU161" i="26"/>
  <c r="AV161" i="26"/>
  <c r="AW161" i="26"/>
  <c r="AX161" i="26"/>
  <c r="AY161" i="26"/>
  <c r="AL162" i="26"/>
  <c r="AM162" i="26"/>
  <c r="AN162" i="26"/>
  <c r="AO162" i="26"/>
  <c r="AP162" i="26"/>
  <c r="AU162" i="26"/>
  <c r="AV162" i="26"/>
  <c r="AW162" i="26"/>
  <c r="AX162" i="26"/>
  <c r="AY162" i="26"/>
  <c r="AL163" i="26"/>
  <c r="AM163" i="26"/>
  <c r="AN163" i="26"/>
  <c r="AO163" i="26"/>
  <c r="AP163" i="26"/>
  <c r="AU163" i="26"/>
  <c r="AV163" i="26"/>
  <c r="AW163" i="26"/>
  <c r="AX163" i="26"/>
  <c r="AY163" i="26"/>
  <c r="AL164" i="26"/>
  <c r="AM164" i="26"/>
  <c r="AN164" i="26"/>
  <c r="AO164" i="26"/>
  <c r="AP164" i="26"/>
  <c r="AU164" i="26"/>
  <c r="AV164" i="26"/>
  <c r="AW164" i="26"/>
  <c r="AX164" i="26"/>
  <c r="AY164" i="26"/>
  <c r="AL165" i="26"/>
  <c r="AM165" i="26"/>
  <c r="AN165" i="26"/>
  <c r="AO165" i="26"/>
  <c r="AP165" i="26"/>
  <c r="AU165" i="26"/>
  <c r="AV165" i="26"/>
  <c r="AW165" i="26"/>
  <c r="AX165" i="26"/>
  <c r="AY165" i="26"/>
  <c r="AL166" i="26"/>
  <c r="AM166" i="26"/>
  <c r="AN166" i="26"/>
  <c r="AO166" i="26"/>
  <c r="AP166" i="26"/>
  <c r="AU166" i="26"/>
  <c r="AV166" i="26"/>
  <c r="AW166" i="26"/>
  <c r="AX166" i="26"/>
  <c r="AY166" i="26"/>
  <c r="AL167" i="26"/>
  <c r="AM167" i="26"/>
  <c r="AN167" i="26"/>
  <c r="AO167" i="26"/>
  <c r="AP167" i="26"/>
  <c r="AU167" i="26"/>
  <c r="AV167" i="26"/>
  <c r="AW167" i="26"/>
  <c r="AX167" i="26"/>
  <c r="AY167" i="26"/>
  <c r="AL168" i="26"/>
  <c r="AM168" i="26"/>
  <c r="AN168" i="26"/>
  <c r="AO168" i="26"/>
  <c r="AP168" i="26"/>
  <c r="AU168" i="26"/>
  <c r="AV168" i="26"/>
  <c r="AW168" i="26"/>
  <c r="AX168" i="26"/>
  <c r="AY168" i="26"/>
  <c r="AL169" i="26"/>
  <c r="AM169" i="26"/>
  <c r="AN169" i="26"/>
  <c r="AO169" i="26"/>
  <c r="AP169" i="26"/>
  <c r="AU169" i="26"/>
  <c r="AV169" i="26"/>
  <c r="AW169" i="26"/>
  <c r="AX169" i="26"/>
  <c r="AY169" i="26"/>
  <c r="AL170" i="26"/>
  <c r="AM170" i="26"/>
  <c r="AN170" i="26"/>
  <c r="AO170" i="26"/>
  <c r="AP170" i="26"/>
  <c r="AU170" i="26"/>
  <c r="AV170" i="26"/>
  <c r="AW170" i="26"/>
  <c r="AX170" i="26"/>
  <c r="AY170" i="26"/>
  <c r="AL171" i="26"/>
  <c r="AM171" i="26"/>
  <c r="AN171" i="26"/>
  <c r="AO171" i="26"/>
  <c r="AP171" i="26"/>
  <c r="AU171" i="26"/>
  <c r="AV171" i="26"/>
  <c r="AW171" i="26"/>
  <c r="AX171" i="26"/>
  <c r="AY171" i="26"/>
  <c r="AL172" i="26"/>
  <c r="AM172" i="26"/>
  <c r="AN172" i="26"/>
  <c r="AO172" i="26"/>
  <c r="AP172" i="26"/>
  <c r="AU172" i="26"/>
  <c r="AV172" i="26"/>
  <c r="AW172" i="26"/>
  <c r="AX172" i="26"/>
  <c r="AY172" i="26"/>
  <c r="AL173" i="26"/>
  <c r="AM173" i="26"/>
  <c r="AN173" i="26"/>
  <c r="AO173" i="26"/>
  <c r="AP173" i="26"/>
  <c r="AU173" i="26"/>
  <c r="AV173" i="26"/>
  <c r="AW173" i="26"/>
  <c r="AX173" i="26"/>
  <c r="AY173" i="26"/>
  <c r="AL174" i="26"/>
  <c r="AM174" i="26"/>
  <c r="AN174" i="26"/>
  <c r="AO174" i="26"/>
  <c r="AP174" i="26"/>
  <c r="AU174" i="26"/>
  <c r="AV174" i="26"/>
  <c r="AW174" i="26"/>
  <c r="AX174" i="26"/>
  <c r="AY174" i="26"/>
  <c r="AL175" i="26"/>
  <c r="AM175" i="26"/>
  <c r="AN175" i="26"/>
  <c r="AO175" i="26"/>
  <c r="AP175" i="26"/>
  <c r="AU175" i="26"/>
  <c r="AV175" i="26"/>
  <c r="AW175" i="26"/>
  <c r="AX175" i="26"/>
  <c r="AY175" i="26"/>
  <c r="AL176" i="26"/>
  <c r="AM176" i="26"/>
  <c r="AN176" i="26"/>
  <c r="AO176" i="26"/>
  <c r="AP176" i="26"/>
  <c r="AU176" i="26"/>
  <c r="AV176" i="26"/>
  <c r="AW176" i="26"/>
  <c r="AX176" i="26"/>
  <c r="AY176" i="26"/>
  <c r="AL177" i="26"/>
  <c r="AM177" i="26"/>
  <c r="AN177" i="26"/>
  <c r="AO177" i="26"/>
  <c r="AP177" i="26"/>
  <c r="AU177" i="26"/>
  <c r="AV177" i="26"/>
  <c r="AW177" i="26"/>
  <c r="AX177" i="26"/>
  <c r="AY177" i="26"/>
  <c r="AL178" i="26"/>
  <c r="AM178" i="26"/>
  <c r="AN178" i="26"/>
  <c r="AO178" i="26"/>
  <c r="AP178" i="26"/>
  <c r="AU178" i="26"/>
  <c r="AV178" i="26"/>
  <c r="AW178" i="26"/>
  <c r="AX178" i="26"/>
  <c r="AY178" i="26"/>
  <c r="AL179" i="26"/>
  <c r="AM179" i="26"/>
  <c r="AN179" i="26"/>
  <c r="AO179" i="26"/>
  <c r="AP179" i="26"/>
  <c r="AU179" i="26"/>
  <c r="AV179" i="26"/>
  <c r="AW179" i="26"/>
  <c r="AX179" i="26"/>
  <c r="AY179" i="26"/>
  <c r="AL180" i="26"/>
  <c r="AM180" i="26"/>
  <c r="AN180" i="26"/>
  <c r="AO180" i="26"/>
  <c r="AP180" i="26"/>
  <c r="AU180" i="26"/>
  <c r="AV180" i="26"/>
  <c r="AW180" i="26"/>
  <c r="AX180" i="26"/>
  <c r="AY180" i="26"/>
  <c r="AL181" i="26"/>
  <c r="AM181" i="26"/>
  <c r="AN181" i="26"/>
  <c r="AO181" i="26"/>
  <c r="AP181" i="26"/>
  <c r="AU181" i="26"/>
  <c r="AV181" i="26"/>
  <c r="AW181" i="26"/>
  <c r="AX181" i="26"/>
  <c r="AY181" i="26"/>
  <c r="AL182" i="26"/>
  <c r="AM182" i="26"/>
  <c r="AN182" i="26"/>
  <c r="AO182" i="26"/>
  <c r="AP182" i="26"/>
  <c r="AU182" i="26"/>
  <c r="AV182" i="26"/>
  <c r="AW182" i="26"/>
  <c r="AX182" i="26"/>
  <c r="AY182" i="26"/>
  <c r="AL183" i="26"/>
  <c r="AM183" i="26"/>
  <c r="AN183" i="26"/>
  <c r="AO183" i="26"/>
  <c r="AP183" i="26"/>
  <c r="AU183" i="26"/>
  <c r="AV183" i="26"/>
  <c r="AW183" i="26"/>
  <c r="AX183" i="26"/>
  <c r="AY183" i="26"/>
  <c r="AL184" i="26"/>
  <c r="AM184" i="26"/>
  <c r="AN184" i="26"/>
  <c r="AO184" i="26"/>
  <c r="AP184" i="26"/>
  <c r="AU184" i="26"/>
  <c r="AV184" i="26"/>
  <c r="AW184" i="26"/>
  <c r="AX184" i="26"/>
  <c r="AY184" i="26"/>
  <c r="AL185" i="26"/>
  <c r="AM185" i="26"/>
  <c r="AN185" i="26"/>
  <c r="AO185" i="26"/>
  <c r="AP185" i="26"/>
  <c r="AU185" i="26"/>
  <c r="AV185" i="26"/>
  <c r="AW185" i="26"/>
  <c r="AX185" i="26"/>
  <c r="AY185" i="26"/>
  <c r="AL186" i="26"/>
  <c r="AM186" i="26"/>
  <c r="AN186" i="26"/>
  <c r="AO186" i="26"/>
  <c r="AP186" i="26"/>
  <c r="AU186" i="26"/>
  <c r="AV186" i="26"/>
  <c r="AW186" i="26"/>
  <c r="AX186" i="26"/>
  <c r="AY186" i="26"/>
  <c r="AL187" i="26"/>
  <c r="AM187" i="26"/>
  <c r="AN187" i="26"/>
  <c r="AO187" i="26"/>
  <c r="AP187" i="26"/>
  <c r="AU187" i="26"/>
  <c r="AV187" i="26"/>
  <c r="AW187" i="26"/>
  <c r="AX187" i="26"/>
  <c r="AY187" i="26"/>
  <c r="AL188" i="26"/>
  <c r="AM188" i="26"/>
  <c r="AN188" i="26"/>
  <c r="AO188" i="26"/>
  <c r="AP188" i="26"/>
  <c r="AU188" i="26"/>
  <c r="AV188" i="26"/>
  <c r="AW188" i="26"/>
  <c r="AX188" i="26"/>
  <c r="AY188" i="26"/>
  <c r="AL189" i="26"/>
  <c r="AM189" i="26"/>
  <c r="AN189" i="26"/>
  <c r="AO189" i="26"/>
  <c r="AP189" i="26"/>
  <c r="AU189" i="26"/>
  <c r="AV189" i="26"/>
  <c r="AW189" i="26"/>
  <c r="AX189" i="26"/>
  <c r="AY189" i="26"/>
  <c r="AL190" i="26"/>
  <c r="AM190" i="26"/>
  <c r="AN190" i="26"/>
  <c r="AO190" i="26"/>
  <c r="AP190" i="26"/>
  <c r="AU190" i="26"/>
  <c r="AV190" i="26"/>
  <c r="AW190" i="26"/>
  <c r="AX190" i="26"/>
  <c r="AY190" i="26"/>
  <c r="AL191" i="26"/>
  <c r="AM191" i="26"/>
  <c r="AN191" i="26"/>
  <c r="AO191" i="26"/>
  <c r="AP191" i="26"/>
  <c r="AU191" i="26"/>
  <c r="AV191" i="26"/>
  <c r="AW191" i="26"/>
  <c r="AX191" i="26"/>
  <c r="AY191" i="26"/>
  <c r="AL192" i="26"/>
  <c r="AM192" i="26"/>
  <c r="AN192" i="26"/>
  <c r="AO192" i="26"/>
  <c r="AP192" i="26"/>
  <c r="AU192" i="26"/>
  <c r="AV192" i="26"/>
  <c r="AW192" i="26"/>
  <c r="AX192" i="26"/>
  <c r="AY192" i="26"/>
  <c r="AL193" i="26"/>
  <c r="AM193" i="26"/>
  <c r="AN193" i="26"/>
  <c r="AO193" i="26"/>
  <c r="AP193" i="26"/>
  <c r="AU193" i="26"/>
  <c r="AV193" i="26"/>
  <c r="AW193" i="26"/>
  <c r="AX193" i="26"/>
  <c r="AY193" i="26"/>
  <c r="AL194" i="26"/>
  <c r="AM194" i="26"/>
  <c r="AN194" i="26"/>
  <c r="AO194" i="26"/>
  <c r="AP194" i="26"/>
  <c r="AU194" i="26"/>
  <c r="AV194" i="26"/>
  <c r="AW194" i="26"/>
  <c r="AX194" i="26"/>
  <c r="AY194" i="26"/>
  <c r="AL195" i="26"/>
  <c r="AM195" i="26"/>
  <c r="AN195" i="26"/>
  <c r="AO195" i="26"/>
  <c r="AP195" i="26"/>
  <c r="AU195" i="26"/>
  <c r="AV195" i="26"/>
  <c r="AW195" i="26"/>
  <c r="AX195" i="26"/>
  <c r="AY195" i="26"/>
  <c r="AL196" i="26"/>
  <c r="AM196" i="26"/>
  <c r="AN196" i="26"/>
  <c r="AO196" i="26"/>
  <c r="AP196" i="26"/>
  <c r="AU196" i="26"/>
  <c r="AV196" i="26"/>
  <c r="AW196" i="26"/>
  <c r="AX196" i="26"/>
  <c r="AY196" i="26"/>
  <c r="AL197" i="26"/>
  <c r="AM197" i="26"/>
  <c r="AN197" i="26"/>
  <c r="AO197" i="26"/>
  <c r="AP197" i="26"/>
  <c r="AU197" i="26"/>
  <c r="AV197" i="26"/>
  <c r="AW197" i="26"/>
  <c r="AX197" i="26"/>
  <c r="AY197" i="26"/>
  <c r="AL198" i="26"/>
  <c r="AM198" i="26"/>
  <c r="AN198" i="26"/>
  <c r="AO198" i="26"/>
  <c r="AP198" i="26"/>
  <c r="AU198" i="26"/>
  <c r="AV198" i="26"/>
  <c r="AW198" i="26"/>
  <c r="AX198" i="26"/>
  <c r="AY198" i="26"/>
  <c r="AL199" i="26"/>
  <c r="AM199" i="26"/>
  <c r="AN199" i="26"/>
  <c r="AO199" i="26"/>
  <c r="AP199" i="26"/>
  <c r="AU199" i="26"/>
  <c r="AV199" i="26"/>
  <c r="AW199" i="26"/>
  <c r="AX199" i="26"/>
  <c r="AY199" i="26"/>
  <c r="AL200" i="26"/>
  <c r="AM200" i="26"/>
  <c r="AN200" i="26"/>
  <c r="AO200" i="26"/>
  <c r="AP200" i="26"/>
  <c r="AU200" i="26"/>
  <c r="AV200" i="26"/>
  <c r="AW200" i="26"/>
  <c r="AX200" i="26"/>
  <c r="AY200" i="26"/>
  <c r="AL201" i="26"/>
  <c r="AM201" i="26"/>
  <c r="AN201" i="26"/>
  <c r="AO201" i="26"/>
  <c r="AP201" i="26"/>
  <c r="AU201" i="26"/>
  <c r="AV201" i="26"/>
  <c r="AW201" i="26"/>
  <c r="AX201" i="26"/>
  <c r="AY201" i="26"/>
  <c r="AL202" i="26"/>
  <c r="AM202" i="26"/>
  <c r="AN202" i="26"/>
  <c r="AO202" i="26"/>
  <c r="AP202" i="26"/>
  <c r="AU202" i="26"/>
  <c r="AV202" i="26"/>
  <c r="AW202" i="26"/>
  <c r="AX202" i="26"/>
  <c r="AY202" i="26"/>
  <c r="AL203" i="26"/>
  <c r="AM203" i="26"/>
  <c r="AN203" i="26"/>
  <c r="AO203" i="26"/>
  <c r="AP203" i="26"/>
  <c r="AU203" i="26"/>
  <c r="AV203" i="26"/>
  <c r="AW203" i="26"/>
  <c r="AX203" i="26"/>
  <c r="AY203" i="26"/>
  <c r="AL204" i="26"/>
  <c r="AM204" i="26"/>
  <c r="AN204" i="26"/>
  <c r="AO204" i="26"/>
  <c r="AP204" i="26"/>
  <c r="AU204" i="26"/>
  <c r="AV204" i="26"/>
  <c r="AW204" i="26"/>
  <c r="AX204" i="26"/>
  <c r="AY204" i="26"/>
  <c r="AL205" i="26"/>
  <c r="AM205" i="26"/>
  <c r="AN205" i="26"/>
  <c r="AO205" i="26"/>
  <c r="AP205" i="26"/>
  <c r="AU205" i="26"/>
  <c r="AV205" i="26"/>
  <c r="AW205" i="26"/>
  <c r="AX205" i="26"/>
  <c r="AY205" i="26"/>
  <c r="AB6" i="13"/>
  <c r="AC6" i="13"/>
  <c r="F19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B61" i="13"/>
  <c r="AC61" i="13"/>
  <c r="AF61" i="13"/>
  <c r="AD61" i="13"/>
  <c r="AG61" i="13"/>
  <c r="AE61" i="13"/>
  <c r="AH61" i="13"/>
  <c r="AI61" i="13"/>
  <c r="AB62" i="13"/>
  <c r="AC62" i="13"/>
  <c r="AF62" i="13"/>
  <c r="AD62" i="13"/>
  <c r="AG62" i="13"/>
  <c r="AE62" i="13"/>
  <c r="AH62" i="13"/>
  <c r="AI62" i="13"/>
  <c r="AB63" i="13"/>
  <c r="AC63" i="13"/>
  <c r="AF63" i="13"/>
  <c r="AD63" i="13"/>
  <c r="AG63" i="13"/>
  <c r="AE63" i="13"/>
  <c r="AH63" i="13"/>
  <c r="AI63" i="13"/>
  <c r="AB64" i="13"/>
  <c r="AC64" i="13"/>
  <c r="AF64" i="13"/>
  <c r="AD64" i="13"/>
  <c r="AG64" i="13"/>
  <c r="AE64" i="13"/>
  <c r="AH64" i="13"/>
  <c r="AI64" i="13"/>
  <c r="AB65" i="13"/>
  <c r="AC65" i="13"/>
  <c r="AF65" i="13"/>
  <c r="AD65" i="13"/>
  <c r="AG65" i="13"/>
  <c r="AE65" i="13"/>
  <c r="AH65" i="13"/>
  <c r="AI65" i="13"/>
  <c r="AB66" i="13"/>
  <c r="AC66" i="13"/>
  <c r="AF66" i="13"/>
  <c r="AD66" i="13"/>
  <c r="AG66" i="13"/>
  <c r="AE66" i="13"/>
  <c r="AH66" i="13"/>
  <c r="AI66" i="13"/>
  <c r="AB67" i="13"/>
  <c r="AC67" i="13"/>
  <c r="AF67" i="13"/>
  <c r="AD67" i="13"/>
  <c r="AG67" i="13"/>
  <c r="AE67" i="13"/>
  <c r="AH67" i="13"/>
  <c r="AI67" i="13"/>
  <c r="AB68" i="13"/>
  <c r="AC68" i="13"/>
  <c r="AF68" i="13"/>
  <c r="AD68" i="13"/>
  <c r="AG68" i="13"/>
  <c r="AE68" i="13"/>
  <c r="AH68" i="13"/>
  <c r="AI68" i="13"/>
  <c r="AB69" i="13"/>
  <c r="AC69" i="13"/>
  <c r="AF69" i="13"/>
  <c r="AD69" i="13"/>
  <c r="AG69" i="13"/>
  <c r="AE69" i="13"/>
  <c r="AH69" i="13"/>
  <c r="AI69" i="13"/>
  <c r="AB70" i="13"/>
  <c r="AC70" i="13"/>
  <c r="AF70" i="13"/>
  <c r="AD70" i="13"/>
  <c r="AG70" i="13"/>
  <c r="AE70" i="13"/>
  <c r="AH70" i="13"/>
  <c r="AI70" i="13"/>
  <c r="AB71" i="13"/>
  <c r="AC71" i="13"/>
  <c r="AF71" i="13"/>
  <c r="AD71" i="13"/>
  <c r="AG71" i="13"/>
  <c r="AE71" i="13"/>
  <c r="AH71" i="13"/>
  <c r="AI71" i="13"/>
  <c r="AB72" i="13"/>
  <c r="AC72" i="13"/>
  <c r="AF72" i="13"/>
  <c r="AD72" i="13"/>
  <c r="AG72" i="13"/>
  <c r="AE72" i="13"/>
  <c r="AH72" i="13"/>
  <c r="AI72" i="13"/>
  <c r="AB73" i="13"/>
  <c r="AC73" i="13"/>
  <c r="AF73" i="13"/>
  <c r="AD73" i="13"/>
  <c r="AG73" i="13"/>
  <c r="AE73" i="13"/>
  <c r="AH73" i="13"/>
  <c r="AI73" i="13"/>
  <c r="AB74" i="13"/>
  <c r="AC74" i="13"/>
  <c r="AF74" i="13"/>
  <c r="AD74" i="13"/>
  <c r="AG74" i="13"/>
  <c r="AE74" i="13"/>
  <c r="AH74" i="13"/>
  <c r="AI74" i="13"/>
  <c r="AB75" i="13"/>
  <c r="AC75" i="13"/>
  <c r="AF75" i="13"/>
  <c r="AD75" i="13"/>
  <c r="AG75" i="13"/>
  <c r="AE75" i="13"/>
  <c r="AH75" i="13"/>
  <c r="AI75" i="13"/>
  <c r="AB76" i="13"/>
  <c r="AC76" i="13"/>
  <c r="AF76" i="13"/>
  <c r="AD76" i="13"/>
  <c r="AG76" i="13"/>
  <c r="AE76" i="13"/>
  <c r="AH76" i="13"/>
  <c r="AI76" i="13"/>
  <c r="AB77" i="13"/>
  <c r="AC77" i="13"/>
  <c r="AF77" i="13"/>
  <c r="AD77" i="13"/>
  <c r="AG77" i="13"/>
  <c r="AE77" i="13"/>
  <c r="AH77" i="13"/>
  <c r="AI77" i="13"/>
  <c r="AB78" i="13"/>
  <c r="AC78" i="13"/>
  <c r="AF78" i="13"/>
  <c r="AD78" i="13"/>
  <c r="AG78" i="13"/>
  <c r="AE78" i="13"/>
  <c r="AH78" i="13"/>
  <c r="AI78" i="13"/>
  <c r="AB79" i="13"/>
  <c r="AC79" i="13"/>
  <c r="AF79" i="13"/>
  <c r="AD79" i="13"/>
  <c r="AG79" i="13"/>
  <c r="AE79" i="13"/>
  <c r="AH79" i="13"/>
  <c r="AI79" i="13"/>
  <c r="AB80" i="13"/>
  <c r="AC80" i="13"/>
  <c r="AF80" i="13"/>
  <c r="AD80" i="13"/>
  <c r="AG80" i="13"/>
  <c r="AE80" i="13"/>
  <c r="AH80" i="13"/>
  <c r="AI80" i="13"/>
  <c r="AB81" i="13"/>
  <c r="AC81" i="13"/>
  <c r="AF81" i="13"/>
  <c r="AD81" i="13"/>
  <c r="AG81" i="13"/>
  <c r="AE81" i="13"/>
  <c r="AH81" i="13"/>
  <c r="AI81" i="13"/>
  <c r="AB82" i="13"/>
  <c r="AC82" i="13"/>
  <c r="AF82" i="13"/>
  <c r="AD82" i="13"/>
  <c r="AG82" i="13"/>
  <c r="AE82" i="13"/>
  <c r="AH82" i="13"/>
  <c r="AI82" i="13"/>
  <c r="AB83" i="13"/>
  <c r="AC83" i="13"/>
  <c r="AF83" i="13"/>
  <c r="AD83" i="13"/>
  <c r="AG83" i="13"/>
  <c r="AE83" i="13"/>
  <c r="AH83" i="13"/>
  <c r="AI83" i="13"/>
  <c r="AB84" i="13"/>
  <c r="AC84" i="13"/>
  <c r="AF84" i="13"/>
  <c r="AD84" i="13"/>
  <c r="AG84" i="13"/>
  <c r="AE84" i="13"/>
  <c r="AH84" i="13"/>
  <c r="AI84" i="13"/>
  <c r="AB85" i="13"/>
  <c r="AC85" i="13"/>
  <c r="AF85" i="13"/>
  <c r="AD85" i="13"/>
  <c r="AG85" i="13"/>
  <c r="AE85" i="13"/>
  <c r="AH85" i="13"/>
  <c r="AI85" i="13"/>
  <c r="AB86" i="13"/>
  <c r="AC86" i="13"/>
  <c r="AF86" i="13"/>
  <c r="AD86" i="13"/>
  <c r="AG86" i="13"/>
  <c r="AE86" i="13"/>
  <c r="AH86" i="13"/>
  <c r="AI86" i="13"/>
  <c r="AB87" i="13"/>
  <c r="AC87" i="13"/>
  <c r="AF87" i="13"/>
  <c r="AD87" i="13"/>
  <c r="AG87" i="13"/>
  <c r="AE87" i="13"/>
  <c r="AH87" i="13"/>
  <c r="AI87" i="13"/>
  <c r="AB88" i="13"/>
  <c r="AC88" i="13"/>
  <c r="AF88" i="13"/>
  <c r="AD88" i="13"/>
  <c r="AG88" i="13"/>
  <c r="AE88" i="13"/>
  <c r="AH88" i="13"/>
  <c r="AI88" i="13"/>
  <c r="AB89" i="13"/>
  <c r="AC89" i="13"/>
  <c r="AF89" i="13"/>
  <c r="AD89" i="13"/>
  <c r="AG89" i="13"/>
  <c r="AE89" i="13"/>
  <c r="AH89" i="13"/>
  <c r="AI89" i="13"/>
  <c r="AB90" i="13"/>
  <c r="AC90" i="13"/>
  <c r="AF90" i="13"/>
  <c r="AD90" i="13"/>
  <c r="AG90" i="13"/>
  <c r="AE90" i="13"/>
  <c r="AH90" i="13"/>
  <c r="AI90" i="13"/>
  <c r="AB91" i="13"/>
  <c r="AC91" i="13"/>
  <c r="AF91" i="13"/>
  <c r="AD91" i="13"/>
  <c r="AG91" i="13"/>
  <c r="AE91" i="13"/>
  <c r="AH91" i="13"/>
  <c r="AI91" i="13"/>
  <c r="AB92" i="13"/>
  <c r="AC92" i="13"/>
  <c r="AF92" i="13"/>
  <c r="AD92" i="13"/>
  <c r="AG92" i="13"/>
  <c r="AE92" i="13"/>
  <c r="AH92" i="13"/>
  <c r="AI92" i="13"/>
  <c r="AB93" i="13"/>
  <c r="AC93" i="13"/>
  <c r="AF93" i="13"/>
  <c r="AD93" i="13"/>
  <c r="AG93" i="13"/>
  <c r="AE93" i="13"/>
  <c r="AH93" i="13"/>
  <c r="AI93" i="13"/>
  <c r="AB94" i="13"/>
  <c r="AC94" i="13"/>
  <c r="AF94" i="13"/>
  <c r="AD94" i="13"/>
  <c r="AG94" i="13"/>
  <c r="AE94" i="13"/>
  <c r="AH94" i="13"/>
  <c r="AI94" i="13"/>
  <c r="AB95" i="13"/>
  <c r="AC95" i="13"/>
  <c r="AF95" i="13"/>
  <c r="AD95" i="13"/>
  <c r="AG95" i="13"/>
  <c r="AE95" i="13"/>
  <c r="AH95" i="13"/>
  <c r="AI95" i="13"/>
  <c r="AB96" i="13"/>
  <c r="AC96" i="13"/>
  <c r="AF96" i="13"/>
  <c r="AD96" i="13"/>
  <c r="AG96" i="13"/>
  <c r="AE96" i="13"/>
  <c r="AH96" i="13"/>
  <c r="AI96" i="13"/>
  <c r="AB97" i="13"/>
  <c r="AC97" i="13"/>
  <c r="AF97" i="13"/>
  <c r="AD97" i="13"/>
  <c r="AG97" i="13"/>
  <c r="AE97" i="13"/>
  <c r="AH97" i="13"/>
  <c r="AI97" i="13"/>
  <c r="AB98" i="13"/>
  <c r="AC98" i="13"/>
  <c r="AF98" i="13"/>
  <c r="AD98" i="13"/>
  <c r="AG98" i="13"/>
  <c r="AE98" i="13"/>
  <c r="AH98" i="13"/>
  <c r="AI98" i="13"/>
  <c r="AB99" i="13"/>
  <c r="AC99" i="13"/>
  <c r="AF99" i="13"/>
  <c r="AD99" i="13"/>
  <c r="AG99" i="13"/>
  <c r="AE99" i="13"/>
  <c r="AH99" i="13"/>
  <c r="AI99" i="13"/>
  <c r="AB100" i="13"/>
  <c r="AC100" i="13"/>
  <c r="AF100" i="13"/>
  <c r="AD100" i="13"/>
  <c r="AG100" i="13"/>
  <c r="AE100" i="13"/>
  <c r="AH100" i="13"/>
  <c r="AI100" i="13"/>
  <c r="AB101" i="13"/>
  <c r="AC101" i="13"/>
  <c r="AF101" i="13"/>
  <c r="AD101" i="13"/>
  <c r="AG101" i="13"/>
  <c r="AE101" i="13"/>
  <c r="AH101" i="13"/>
  <c r="AI101" i="13"/>
  <c r="AB102" i="13"/>
  <c r="AC102" i="13"/>
  <c r="AF102" i="13"/>
  <c r="AD102" i="13"/>
  <c r="AG102" i="13"/>
  <c r="AE102" i="13"/>
  <c r="AH102" i="13"/>
  <c r="AI102" i="13"/>
  <c r="AB103" i="13"/>
  <c r="AC103" i="13"/>
  <c r="AF103" i="13"/>
  <c r="AD103" i="13"/>
  <c r="AG103" i="13"/>
  <c r="AE103" i="13"/>
  <c r="AH103" i="13"/>
  <c r="AI103" i="13"/>
  <c r="AB104" i="13"/>
  <c r="AC104" i="13"/>
  <c r="AF104" i="13"/>
  <c r="AD104" i="13"/>
  <c r="AG104" i="13"/>
  <c r="AE104" i="13"/>
  <c r="AH104" i="13"/>
  <c r="AI104" i="13"/>
  <c r="AB105" i="13"/>
  <c r="AC105" i="13"/>
  <c r="AF105" i="13"/>
  <c r="AD105" i="13"/>
  <c r="AG105" i="13"/>
  <c r="AE105" i="13"/>
  <c r="AH105" i="13"/>
  <c r="AI105" i="13"/>
  <c r="AB106" i="13"/>
  <c r="AC106" i="13"/>
  <c r="AF106" i="13"/>
  <c r="AD106" i="13"/>
  <c r="AG106" i="13"/>
  <c r="AE106" i="13"/>
  <c r="AH106" i="13"/>
  <c r="AI106" i="13"/>
  <c r="AB107" i="13"/>
  <c r="AC107" i="13"/>
  <c r="AF107" i="13"/>
  <c r="AD107" i="13"/>
  <c r="AG107" i="13"/>
  <c r="AE107" i="13"/>
  <c r="AH107" i="13"/>
  <c r="AI107" i="13"/>
  <c r="AB108" i="13"/>
  <c r="AC108" i="13"/>
  <c r="AF108" i="13"/>
  <c r="AD108" i="13"/>
  <c r="AG108" i="13"/>
  <c r="AE108" i="13"/>
  <c r="AH108" i="13"/>
  <c r="AI108" i="13"/>
  <c r="AB109" i="13"/>
  <c r="AC109" i="13"/>
  <c r="AF109" i="13"/>
  <c r="AD109" i="13"/>
  <c r="AG109" i="13"/>
  <c r="AE109" i="13"/>
  <c r="AH109" i="13"/>
  <c r="AI109" i="13"/>
  <c r="AB110" i="13"/>
  <c r="AC110" i="13"/>
  <c r="AF110" i="13"/>
  <c r="AD110" i="13"/>
  <c r="AG110" i="13"/>
  <c r="AE110" i="13"/>
  <c r="AH110" i="13"/>
  <c r="AI110" i="13"/>
  <c r="AB111" i="13"/>
  <c r="AC111" i="13"/>
  <c r="AF111" i="13"/>
  <c r="AD111" i="13"/>
  <c r="AG111" i="13"/>
  <c r="AE111" i="13"/>
  <c r="AH111" i="13"/>
  <c r="AI111" i="13"/>
  <c r="AB112" i="13"/>
  <c r="AC112" i="13"/>
  <c r="AF112" i="13"/>
  <c r="AD112" i="13"/>
  <c r="AG112" i="13"/>
  <c r="AE112" i="13"/>
  <c r="AH112" i="13"/>
  <c r="AI112" i="13"/>
  <c r="AB113" i="13"/>
  <c r="AC113" i="13"/>
  <c r="AF113" i="13"/>
  <c r="AD113" i="13"/>
  <c r="AG113" i="13"/>
  <c r="AE113" i="13"/>
  <c r="AH113" i="13"/>
  <c r="AI113" i="13"/>
  <c r="AB114" i="13"/>
  <c r="AC114" i="13"/>
  <c r="AF114" i="13"/>
  <c r="AD114" i="13"/>
  <c r="AG114" i="13"/>
  <c r="AE114" i="13"/>
  <c r="AH114" i="13"/>
  <c r="AI114" i="13"/>
  <c r="AB115" i="13"/>
  <c r="AC115" i="13"/>
  <c r="AF115" i="13"/>
  <c r="AD115" i="13"/>
  <c r="AG115" i="13"/>
  <c r="AE115" i="13"/>
  <c r="AH115" i="13"/>
  <c r="AI115" i="13"/>
  <c r="AB116" i="13"/>
  <c r="AC116" i="13"/>
  <c r="AF116" i="13"/>
  <c r="AD116" i="13"/>
  <c r="AG116" i="13"/>
  <c r="AE116" i="13"/>
  <c r="AH116" i="13"/>
  <c r="AI116" i="13"/>
  <c r="AB117" i="13"/>
  <c r="AC117" i="13"/>
  <c r="AF117" i="13"/>
  <c r="AD117" i="13"/>
  <c r="AG117" i="13"/>
  <c r="AE117" i="13"/>
  <c r="AH117" i="13"/>
  <c r="AI117" i="13"/>
  <c r="AB118" i="13"/>
  <c r="AC118" i="13"/>
  <c r="AF118" i="13"/>
  <c r="AD118" i="13"/>
  <c r="AG118" i="13"/>
  <c r="AE118" i="13"/>
  <c r="AH118" i="13"/>
  <c r="AI118" i="13"/>
  <c r="AB119" i="13"/>
  <c r="AC119" i="13"/>
  <c r="AF119" i="13"/>
  <c r="AD119" i="13"/>
  <c r="AG119" i="13"/>
  <c r="AE119" i="13"/>
  <c r="AH119" i="13"/>
  <c r="AI119" i="13"/>
  <c r="AB120" i="13"/>
  <c r="AC120" i="13"/>
  <c r="AF120" i="13"/>
  <c r="AD120" i="13"/>
  <c r="AG120" i="13"/>
  <c r="AE120" i="13"/>
  <c r="AH120" i="13"/>
  <c r="AI120" i="13"/>
  <c r="AB121" i="13"/>
  <c r="AC121" i="13"/>
  <c r="AF121" i="13"/>
  <c r="AD121" i="13"/>
  <c r="AG121" i="13"/>
  <c r="AE121" i="13"/>
  <c r="AH121" i="13"/>
  <c r="AI121" i="13"/>
  <c r="AB122" i="13"/>
  <c r="AC122" i="13"/>
  <c r="AF122" i="13"/>
  <c r="AD122" i="13"/>
  <c r="AG122" i="13"/>
  <c r="AE122" i="13"/>
  <c r="AH122" i="13"/>
  <c r="AI122" i="13"/>
  <c r="AB123" i="13"/>
  <c r="AC123" i="13"/>
  <c r="AF123" i="13"/>
  <c r="AD123" i="13"/>
  <c r="AG123" i="13"/>
  <c r="AE123" i="13"/>
  <c r="AH123" i="13"/>
  <c r="AI123" i="13"/>
  <c r="AB124" i="13"/>
  <c r="AC124" i="13"/>
  <c r="AF124" i="13"/>
  <c r="AD124" i="13"/>
  <c r="AG124" i="13"/>
  <c r="AE124" i="13"/>
  <c r="AH124" i="13"/>
  <c r="AI124" i="13"/>
  <c r="AB125" i="13"/>
  <c r="AC125" i="13"/>
  <c r="AF125" i="13"/>
  <c r="AD125" i="13"/>
  <c r="AG125" i="13"/>
  <c r="AE125" i="13"/>
  <c r="AH125" i="13"/>
  <c r="AI125" i="13"/>
  <c r="AI126" i="13"/>
  <c r="AI127" i="13"/>
  <c r="AI128" i="13"/>
  <c r="AI129" i="13"/>
  <c r="AI130" i="13"/>
  <c r="AI131" i="13"/>
  <c r="AI132" i="13"/>
  <c r="AI133" i="13"/>
  <c r="AI134" i="13"/>
  <c r="AI135" i="13"/>
  <c r="AI136" i="13"/>
  <c r="AI137" i="13"/>
  <c r="AI138" i="13"/>
  <c r="AI139" i="13"/>
  <c r="AI140" i="13"/>
  <c r="AI141" i="13"/>
  <c r="AI142" i="13"/>
  <c r="AI143" i="13"/>
  <c r="AI144" i="13"/>
  <c r="AI145" i="13"/>
  <c r="AI146" i="13"/>
  <c r="AI147" i="13"/>
  <c r="AI148" i="13"/>
  <c r="AI149" i="13"/>
  <c r="AI150" i="13"/>
  <c r="AI151" i="13"/>
  <c r="AI152" i="13"/>
  <c r="AI153" i="13"/>
  <c r="AI154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AB6" i="18"/>
  <c r="AC6" i="18"/>
  <c r="F19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AB36" i="18"/>
  <c r="AC36" i="18"/>
  <c r="AF36" i="18"/>
  <c r="AD36" i="18"/>
  <c r="AG36" i="18"/>
  <c r="AE36" i="18"/>
  <c r="AH36" i="18"/>
  <c r="AI36" i="18"/>
  <c r="AB37" i="18"/>
  <c r="AC37" i="18"/>
  <c r="AF37" i="18"/>
  <c r="AD37" i="18"/>
  <c r="AG37" i="18"/>
  <c r="AE37" i="18"/>
  <c r="AH37" i="18"/>
  <c r="AI37" i="18"/>
  <c r="AB38" i="18"/>
  <c r="AC38" i="18"/>
  <c r="AF38" i="18"/>
  <c r="AD38" i="18"/>
  <c r="AG38" i="18"/>
  <c r="AE38" i="18"/>
  <c r="AH38" i="18"/>
  <c r="AI38" i="18"/>
  <c r="AB39" i="18"/>
  <c r="AC39" i="18"/>
  <c r="AF39" i="18"/>
  <c r="AD39" i="18"/>
  <c r="AG39" i="18"/>
  <c r="AE39" i="18"/>
  <c r="AH39" i="18"/>
  <c r="AI39" i="18"/>
  <c r="AB40" i="18"/>
  <c r="AC40" i="18"/>
  <c r="AF40" i="18"/>
  <c r="AD40" i="18"/>
  <c r="AG40" i="18"/>
  <c r="AE40" i="18"/>
  <c r="AH40" i="18"/>
  <c r="AI40" i="18"/>
  <c r="AB41" i="18"/>
  <c r="AC41" i="18"/>
  <c r="AF41" i="18"/>
  <c r="AD41" i="18"/>
  <c r="AG41" i="18"/>
  <c r="AE41" i="18"/>
  <c r="AH41" i="18"/>
  <c r="AI41" i="18"/>
  <c r="AB42" i="18"/>
  <c r="AC42" i="18"/>
  <c r="AF42" i="18"/>
  <c r="AD42" i="18"/>
  <c r="AG42" i="18"/>
  <c r="AE42" i="18"/>
  <c r="AH42" i="18"/>
  <c r="AI42" i="18"/>
  <c r="AB43" i="18"/>
  <c r="AC43" i="18"/>
  <c r="AF43" i="18"/>
  <c r="AD43" i="18"/>
  <c r="AG43" i="18"/>
  <c r="AE43" i="18"/>
  <c r="AH43" i="18"/>
  <c r="AI43" i="18"/>
  <c r="AB44" i="18"/>
  <c r="AC44" i="18"/>
  <c r="AF44" i="18"/>
  <c r="AD44" i="18"/>
  <c r="AG44" i="18"/>
  <c r="AE44" i="18"/>
  <c r="AH44" i="18"/>
  <c r="AI44" i="18"/>
  <c r="AB45" i="18"/>
  <c r="AC45" i="18"/>
  <c r="AF45" i="18"/>
  <c r="AD45" i="18"/>
  <c r="AG45" i="18"/>
  <c r="AE45" i="18"/>
  <c r="AH45" i="18"/>
  <c r="AI45" i="18"/>
  <c r="AB46" i="18"/>
  <c r="AC46" i="18"/>
  <c r="AF46" i="18"/>
  <c r="AD46" i="18"/>
  <c r="AG46" i="18"/>
  <c r="AE46" i="18"/>
  <c r="AH46" i="18"/>
  <c r="AI46" i="18"/>
  <c r="AB47" i="18"/>
  <c r="AC47" i="18"/>
  <c r="AF47" i="18"/>
  <c r="AD47" i="18"/>
  <c r="AG47" i="18"/>
  <c r="AE47" i="18"/>
  <c r="AH47" i="18"/>
  <c r="AI47" i="18"/>
  <c r="AB48" i="18"/>
  <c r="AC48" i="18"/>
  <c r="AF48" i="18"/>
  <c r="AD48" i="18"/>
  <c r="AG48" i="18"/>
  <c r="AE48" i="18"/>
  <c r="AH48" i="18"/>
  <c r="AI48" i="18"/>
  <c r="AB49" i="18"/>
  <c r="AC49" i="18"/>
  <c r="AF49" i="18"/>
  <c r="AD49" i="18"/>
  <c r="AG49" i="18"/>
  <c r="AE49" i="18"/>
  <c r="AH49" i="18"/>
  <c r="AI49" i="18"/>
  <c r="AB50" i="18"/>
  <c r="AC50" i="18"/>
  <c r="AF50" i="18"/>
  <c r="AD50" i="18"/>
  <c r="AG50" i="18"/>
  <c r="AE50" i="18"/>
  <c r="AH50" i="18"/>
  <c r="AI50" i="18"/>
  <c r="AB51" i="18"/>
  <c r="AC51" i="18"/>
  <c r="AF51" i="18"/>
  <c r="AD51" i="18"/>
  <c r="AG51" i="18"/>
  <c r="AE51" i="18"/>
  <c r="AH51" i="18"/>
  <c r="AI51" i="18"/>
  <c r="AB52" i="18"/>
  <c r="AC52" i="18"/>
  <c r="AF52" i="18"/>
  <c r="AD52" i="18"/>
  <c r="AG52" i="18"/>
  <c r="AE52" i="18"/>
  <c r="AH52" i="18"/>
  <c r="AI52" i="18"/>
  <c r="AB53" i="18"/>
  <c r="AC53" i="18"/>
  <c r="AF53" i="18"/>
  <c r="AD53" i="18"/>
  <c r="AG53" i="18"/>
  <c r="AE53" i="18"/>
  <c r="AH53" i="18"/>
  <c r="AI53" i="18"/>
  <c r="AB54" i="18"/>
  <c r="AC54" i="18"/>
  <c r="AF54" i="18"/>
  <c r="AD54" i="18"/>
  <c r="AG54" i="18"/>
  <c r="AE54" i="18"/>
  <c r="AH54" i="18"/>
  <c r="AI54" i="18"/>
  <c r="AB55" i="18"/>
  <c r="AC55" i="18"/>
  <c r="AF55" i="18"/>
  <c r="AD55" i="18"/>
  <c r="AG55" i="18"/>
  <c r="AE55" i="18"/>
  <c r="AH55" i="18"/>
  <c r="AI55" i="18"/>
  <c r="AB56" i="18"/>
  <c r="AC56" i="18"/>
  <c r="AF56" i="18"/>
  <c r="AD56" i="18"/>
  <c r="AG56" i="18"/>
  <c r="AE56" i="18"/>
  <c r="AH56" i="18"/>
  <c r="AI56" i="18"/>
  <c r="AB57" i="18"/>
  <c r="AC57" i="18"/>
  <c r="AF57" i="18"/>
  <c r="AD57" i="18"/>
  <c r="AG57" i="18"/>
  <c r="AE57" i="18"/>
  <c r="AH57" i="18"/>
  <c r="AI57" i="18"/>
  <c r="AB58" i="18"/>
  <c r="AC58" i="18"/>
  <c r="AF58" i="18"/>
  <c r="AD58" i="18"/>
  <c r="AG58" i="18"/>
  <c r="AE58" i="18"/>
  <c r="AH58" i="18"/>
  <c r="AI58" i="18"/>
  <c r="AB59" i="18"/>
  <c r="AC59" i="18"/>
  <c r="AF59" i="18"/>
  <c r="AD59" i="18"/>
  <c r="AG59" i="18"/>
  <c r="AE59" i="18"/>
  <c r="AH59" i="18"/>
  <c r="AI59" i="18"/>
  <c r="AB60" i="18"/>
  <c r="AC60" i="18"/>
  <c r="AF60" i="18"/>
  <c r="AD60" i="18"/>
  <c r="AG60" i="18"/>
  <c r="AE60" i="18"/>
  <c r="AH60" i="18"/>
  <c r="AI60" i="18"/>
  <c r="AB61" i="18"/>
  <c r="AC61" i="18"/>
  <c r="AF61" i="18"/>
  <c r="AD61" i="18"/>
  <c r="AG61" i="18"/>
  <c r="AE61" i="18"/>
  <c r="AH61" i="18"/>
  <c r="AI61" i="18"/>
  <c r="AB62" i="18"/>
  <c r="AC62" i="18"/>
  <c r="AF62" i="18"/>
  <c r="AD62" i="18"/>
  <c r="AG62" i="18"/>
  <c r="AE62" i="18"/>
  <c r="AH62" i="18"/>
  <c r="AI62" i="18"/>
  <c r="AB63" i="18"/>
  <c r="AC63" i="18"/>
  <c r="AF63" i="18"/>
  <c r="AD63" i="18"/>
  <c r="AG63" i="18"/>
  <c r="AE63" i="18"/>
  <c r="AH63" i="18"/>
  <c r="AI63" i="18"/>
  <c r="AB64" i="18"/>
  <c r="AC64" i="18"/>
  <c r="AF64" i="18"/>
  <c r="AD64" i="18"/>
  <c r="AG64" i="18"/>
  <c r="AE64" i="18"/>
  <c r="AH64" i="18"/>
  <c r="AI64" i="18"/>
  <c r="AB65" i="18"/>
  <c r="AC65" i="18"/>
  <c r="AF65" i="18"/>
  <c r="AD65" i="18"/>
  <c r="AG65" i="18"/>
  <c r="AE65" i="18"/>
  <c r="AH65" i="18"/>
  <c r="AI65" i="18"/>
  <c r="AB66" i="18"/>
  <c r="AC66" i="18"/>
  <c r="AF66" i="18"/>
  <c r="AD66" i="18"/>
  <c r="AG66" i="18"/>
  <c r="AE66" i="18"/>
  <c r="AH66" i="18"/>
  <c r="AI66" i="18"/>
  <c r="AB67" i="18"/>
  <c r="AC67" i="18"/>
  <c r="AF67" i="18"/>
  <c r="AD67" i="18"/>
  <c r="AG67" i="18"/>
  <c r="AE67" i="18"/>
  <c r="AH67" i="18"/>
  <c r="AI67" i="18"/>
  <c r="AB68" i="18"/>
  <c r="AC68" i="18"/>
  <c r="AF68" i="18"/>
  <c r="AD68" i="18"/>
  <c r="AG68" i="18"/>
  <c r="AE68" i="18"/>
  <c r="AH68" i="18"/>
  <c r="AI68" i="18"/>
  <c r="AB69" i="18"/>
  <c r="AC69" i="18"/>
  <c r="AF69" i="18"/>
  <c r="AD69" i="18"/>
  <c r="AG69" i="18"/>
  <c r="AE69" i="18"/>
  <c r="AH69" i="18"/>
  <c r="AI69" i="18"/>
  <c r="AB70" i="18"/>
  <c r="AC70" i="18"/>
  <c r="AF70" i="18"/>
  <c r="AD70" i="18"/>
  <c r="AG70" i="18"/>
  <c r="AE70" i="18"/>
  <c r="AH70" i="18"/>
  <c r="AI70" i="18"/>
  <c r="AB71" i="18"/>
  <c r="AC71" i="18"/>
  <c r="AF71" i="18"/>
  <c r="AD71" i="18"/>
  <c r="AG71" i="18"/>
  <c r="AE71" i="18"/>
  <c r="AH71" i="18"/>
  <c r="AI71" i="18"/>
  <c r="AB72" i="18"/>
  <c r="AC72" i="18"/>
  <c r="AF72" i="18"/>
  <c r="AD72" i="18"/>
  <c r="AG72" i="18"/>
  <c r="AE72" i="18"/>
  <c r="AH72" i="18"/>
  <c r="AI72" i="18"/>
  <c r="AB73" i="18"/>
  <c r="AC73" i="18"/>
  <c r="AF73" i="18"/>
  <c r="AD73" i="18"/>
  <c r="AG73" i="18"/>
  <c r="AE73" i="18"/>
  <c r="AH73" i="18"/>
  <c r="AI73" i="18"/>
  <c r="AB74" i="18"/>
  <c r="AC74" i="18"/>
  <c r="AF74" i="18"/>
  <c r="AD74" i="18"/>
  <c r="AG74" i="18"/>
  <c r="AE74" i="18"/>
  <c r="AH74" i="18"/>
  <c r="AI74" i="18"/>
  <c r="AB75" i="18"/>
  <c r="AC75" i="18"/>
  <c r="AF75" i="18"/>
  <c r="AD75" i="18"/>
  <c r="AG75" i="18"/>
  <c r="AE75" i="18"/>
  <c r="AH75" i="18"/>
  <c r="AI75" i="18"/>
  <c r="AB76" i="18"/>
  <c r="AC76" i="18"/>
  <c r="AF76" i="18"/>
  <c r="AD76" i="18"/>
  <c r="AG76" i="18"/>
  <c r="AE76" i="18"/>
  <c r="AH76" i="18"/>
  <c r="AI76" i="18"/>
  <c r="AB77" i="18"/>
  <c r="AC77" i="18"/>
  <c r="AF77" i="18"/>
  <c r="AD77" i="18"/>
  <c r="AG77" i="18"/>
  <c r="AE77" i="18"/>
  <c r="AH77" i="18"/>
  <c r="AI77" i="18"/>
  <c r="AB78" i="18"/>
  <c r="AC78" i="18"/>
  <c r="AF78" i="18"/>
  <c r="AD78" i="18"/>
  <c r="AG78" i="18"/>
  <c r="AE78" i="18"/>
  <c r="AH78" i="18"/>
  <c r="AI78" i="18"/>
  <c r="AB79" i="18"/>
  <c r="AC79" i="18"/>
  <c r="AF79" i="18"/>
  <c r="AD79" i="18"/>
  <c r="AG79" i="18"/>
  <c r="AE79" i="18"/>
  <c r="AH79" i="18"/>
  <c r="AI79" i="18"/>
  <c r="AB80" i="18"/>
  <c r="AC80" i="18"/>
  <c r="AF80" i="18"/>
  <c r="AD80" i="18"/>
  <c r="AG80" i="18"/>
  <c r="AE80" i="18"/>
  <c r="AH80" i="18"/>
  <c r="AI80" i="18"/>
  <c r="AB81" i="18"/>
  <c r="AC81" i="18"/>
  <c r="AF81" i="18"/>
  <c r="AD81" i="18"/>
  <c r="AG81" i="18"/>
  <c r="AE81" i="18"/>
  <c r="AH81" i="18"/>
  <c r="AI81" i="18"/>
  <c r="AB82" i="18"/>
  <c r="AC82" i="18"/>
  <c r="AF82" i="18"/>
  <c r="AD82" i="18"/>
  <c r="AG82" i="18"/>
  <c r="AE82" i="18"/>
  <c r="AH82" i="18"/>
  <c r="AI82" i="18"/>
  <c r="AB83" i="18"/>
  <c r="AC83" i="18"/>
  <c r="AF83" i="18"/>
  <c r="AD83" i="18"/>
  <c r="AG83" i="18"/>
  <c r="AE83" i="18"/>
  <c r="AH83" i="18"/>
  <c r="AI83" i="18"/>
  <c r="AB84" i="18"/>
  <c r="AC84" i="18"/>
  <c r="AF84" i="18"/>
  <c r="AD84" i="18"/>
  <c r="AG84" i="18"/>
  <c r="AE84" i="18"/>
  <c r="AH84" i="18"/>
  <c r="AI84" i="18"/>
  <c r="AB85" i="18"/>
  <c r="AC85" i="18"/>
  <c r="AF85" i="18"/>
  <c r="AD85" i="18"/>
  <c r="AG85" i="18"/>
  <c r="AE85" i="18"/>
  <c r="AH85" i="18"/>
  <c r="AI85" i="18"/>
  <c r="AB86" i="18"/>
  <c r="AC86" i="18"/>
  <c r="AF86" i="18"/>
  <c r="AD86" i="18"/>
  <c r="AG86" i="18"/>
  <c r="AE86" i="18"/>
  <c r="AH86" i="18"/>
  <c r="AI86" i="18"/>
  <c r="AB87" i="18"/>
  <c r="AC87" i="18"/>
  <c r="AF87" i="18"/>
  <c r="AD87" i="18"/>
  <c r="AG87" i="18"/>
  <c r="AE87" i="18"/>
  <c r="AH87" i="18"/>
  <c r="AI87" i="18"/>
  <c r="AB88" i="18"/>
  <c r="AC88" i="18"/>
  <c r="AF88" i="18"/>
  <c r="AD88" i="18"/>
  <c r="AG88" i="18"/>
  <c r="AE88" i="18"/>
  <c r="AH88" i="18"/>
  <c r="AI88" i="18"/>
  <c r="AB89" i="18"/>
  <c r="AC89" i="18"/>
  <c r="AF89" i="18"/>
  <c r="AD89" i="18"/>
  <c r="AG89" i="18"/>
  <c r="AE89" i="18"/>
  <c r="AH89" i="18"/>
  <c r="AI89" i="18"/>
  <c r="AB90" i="18"/>
  <c r="AC90" i="18"/>
  <c r="AF90" i="18"/>
  <c r="AD90" i="18"/>
  <c r="AG90" i="18"/>
  <c r="AE90" i="18"/>
  <c r="AH90" i="18"/>
  <c r="AI90" i="18"/>
  <c r="AB91" i="18"/>
  <c r="AC91" i="18"/>
  <c r="AF91" i="18"/>
  <c r="AD91" i="18"/>
  <c r="AG91" i="18"/>
  <c r="AE91" i="18"/>
  <c r="AH91" i="18"/>
  <c r="AI91" i="18"/>
  <c r="AB92" i="18"/>
  <c r="AC92" i="18"/>
  <c r="AF92" i="18"/>
  <c r="AD92" i="18"/>
  <c r="AG92" i="18"/>
  <c r="AE92" i="18"/>
  <c r="AH92" i="18"/>
  <c r="AI92" i="18"/>
  <c r="AB93" i="18"/>
  <c r="AC93" i="18"/>
  <c r="AF93" i="18"/>
  <c r="AD93" i="18"/>
  <c r="AG93" i="18"/>
  <c r="AE93" i="18"/>
  <c r="AH93" i="18"/>
  <c r="AI93" i="18"/>
  <c r="AB94" i="18"/>
  <c r="AC94" i="18"/>
  <c r="AF94" i="18"/>
  <c r="AD94" i="18"/>
  <c r="AG94" i="18"/>
  <c r="AE94" i="18"/>
  <c r="AH94" i="18"/>
  <c r="AI94" i="18"/>
  <c r="AB95" i="18"/>
  <c r="AC95" i="18"/>
  <c r="AF95" i="18"/>
  <c r="AD95" i="18"/>
  <c r="AG95" i="18"/>
  <c r="AE95" i="18"/>
  <c r="AH95" i="18"/>
  <c r="AI95" i="18"/>
  <c r="AI96" i="18"/>
  <c r="AI97" i="18"/>
  <c r="AI98" i="18"/>
  <c r="AI99" i="18"/>
  <c r="AI100" i="18"/>
  <c r="AI101" i="18"/>
  <c r="AI102" i="18"/>
  <c r="AI103" i="18"/>
  <c r="AI104" i="18"/>
  <c r="AI105" i="18"/>
  <c r="AI106" i="18"/>
  <c r="AI107" i="18"/>
  <c r="AI108" i="18"/>
  <c r="AI109" i="18"/>
  <c r="AI110" i="18"/>
  <c r="AI111" i="18"/>
  <c r="AI112" i="18"/>
  <c r="AI113" i="18"/>
  <c r="AI114" i="18"/>
  <c r="AI115" i="18"/>
  <c r="AI116" i="18"/>
  <c r="AI117" i="18"/>
  <c r="AI118" i="18"/>
  <c r="AI119" i="18"/>
  <c r="AI120" i="18"/>
  <c r="AI121" i="18"/>
  <c r="AI122" i="18"/>
  <c r="AI123" i="18"/>
  <c r="AI124" i="18"/>
  <c r="AI125" i="18"/>
  <c r="AI126" i="18"/>
  <c r="AI127" i="18"/>
  <c r="AI128" i="18"/>
  <c r="AI129" i="18"/>
  <c r="AI130" i="18"/>
  <c r="AI131" i="18"/>
  <c r="AI132" i="18"/>
  <c r="AI133" i="18"/>
  <c r="AI134" i="18"/>
  <c r="AI135" i="18"/>
  <c r="AI136" i="18"/>
  <c r="AI137" i="18"/>
  <c r="AI138" i="18"/>
  <c r="AI139" i="18"/>
  <c r="AI140" i="18"/>
  <c r="AI141" i="18"/>
  <c r="AI142" i="18"/>
  <c r="AI143" i="18"/>
  <c r="AI144" i="18"/>
  <c r="AI145" i="18"/>
  <c r="AI146" i="18"/>
  <c r="AI147" i="18"/>
  <c r="AI148" i="18"/>
  <c r="AI149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I162" i="18"/>
  <c r="AI163" i="18"/>
  <c r="AI164" i="18"/>
  <c r="AI165" i="18"/>
  <c r="AI166" i="18"/>
  <c r="AI167" i="18"/>
  <c r="AI168" i="18"/>
  <c r="AI169" i="18"/>
  <c r="AI170" i="18"/>
  <c r="AI171" i="18"/>
  <c r="AI172" i="18"/>
  <c r="AI173" i="18"/>
  <c r="AI174" i="18"/>
  <c r="AI175" i="18"/>
  <c r="AI176" i="18"/>
  <c r="AI177" i="18"/>
  <c r="AI178" i="18"/>
  <c r="AI179" i="18"/>
  <c r="AI180" i="18"/>
  <c r="AI181" i="18"/>
  <c r="AI182" i="18"/>
  <c r="AI183" i="18"/>
  <c r="AI184" i="18"/>
  <c r="AI185" i="18"/>
  <c r="AI186" i="18"/>
  <c r="AI187" i="18"/>
  <c r="AI188" i="18"/>
  <c r="AI189" i="18"/>
  <c r="AI190" i="18"/>
  <c r="AI191" i="18"/>
  <c r="AI192" i="18"/>
  <c r="AI193" i="18"/>
  <c r="AI194" i="18"/>
  <c r="AI195" i="18"/>
  <c r="AI196" i="18"/>
  <c r="AI197" i="18"/>
  <c r="AI198" i="18"/>
  <c r="AI199" i="18"/>
  <c r="AI200" i="18"/>
  <c r="AI201" i="18"/>
  <c r="AI202" i="18"/>
  <c r="AI203" i="18"/>
  <c r="AI204" i="18"/>
  <c r="AI205" i="18"/>
  <c r="C118" i="18"/>
  <c r="E118" i="18"/>
  <c r="C119" i="18"/>
  <c r="E119" i="18"/>
  <c r="D127" i="18"/>
  <c r="F22" i="24"/>
  <c r="AB6" i="19"/>
  <c r="AC6" i="19"/>
  <c r="F19" i="19"/>
  <c r="AF6" i="19"/>
  <c r="AD6" i="19"/>
  <c r="AG6" i="19"/>
  <c r="AE6" i="19"/>
  <c r="AH6" i="19"/>
  <c r="AI6" i="19"/>
  <c r="AB7" i="19"/>
  <c r="AC7" i="19"/>
  <c r="AF7" i="19"/>
  <c r="AD7" i="19"/>
  <c r="AG7" i="19"/>
  <c r="AE7" i="19"/>
  <c r="AH7" i="19"/>
  <c r="AI7" i="19"/>
  <c r="AB8" i="19"/>
  <c r="AC8" i="19"/>
  <c r="AF8" i="19"/>
  <c r="AD8" i="19"/>
  <c r="AG8" i="19"/>
  <c r="AE8" i="19"/>
  <c r="AH8" i="19"/>
  <c r="AI8" i="19"/>
  <c r="AB9" i="19"/>
  <c r="AC9" i="19"/>
  <c r="AF9" i="19"/>
  <c r="AD9" i="19"/>
  <c r="AG9" i="19"/>
  <c r="AE9" i="19"/>
  <c r="AH9" i="19"/>
  <c r="AI9" i="19"/>
  <c r="AB10" i="19"/>
  <c r="AC10" i="19"/>
  <c r="AF10" i="19"/>
  <c r="AD10" i="19"/>
  <c r="AG10" i="19"/>
  <c r="AE10" i="19"/>
  <c r="AH10" i="19"/>
  <c r="AI10" i="19"/>
  <c r="AB11" i="19"/>
  <c r="AC11" i="19"/>
  <c r="AF11" i="19"/>
  <c r="AD11" i="19"/>
  <c r="AG11" i="19"/>
  <c r="AE11" i="19"/>
  <c r="AH11" i="19"/>
  <c r="AI11" i="19"/>
  <c r="AB12" i="19"/>
  <c r="AC12" i="19"/>
  <c r="AF12" i="19"/>
  <c r="AD12" i="19"/>
  <c r="AG12" i="19"/>
  <c r="AE12" i="19"/>
  <c r="AH12" i="19"/>
  <c r="AI12" i="19"/>
  <c r="AB13" i="19"/>
  <c r="AC13" i="19"/>
  <c r="AF13" i="19"/>
  <c r="AD13" i="19"/>
  <c r="AG13" i="19"/>
  <c r="AE13" i="19"/>
  <c r="AH13" i="19"/>
  <c r="AI13" i="19"/>
  <c r="AB14" i="19"/>
  <c r="AC14" i="19"/>
  <c r="AF14" i="19"/>
  <c r="AD14" i="19"/>
  <c r="AG14" i="19"/>
  <c r="AE14" i="19"/>
  <c r="AH14" i="19"/>
  <c r="AI14" i="19"/>
  <c r="AB15" i="19"/>
  <c r="AC15" i="19"/>
  <c r="AF15" i="19"/>
  <c r="AD15" i="19"/>
  <c r="AG15" i="19"/>
  <c r="AE15" i="19"/>
  <c r="AH15" i="19"/>
  <c r="AI15" i="19"/>
  <c r="AB16" i="19"/>
  <c r="AC16" i="19"/>
  <c r="AF16" i="19"/>
  <c r="AD16" i="19"/>
  <c r="AG16" i="19"/>
  <c r="AE16" i="19"/>
  <c r="AH16" i="19"/>
  <c r="AI16" i="19"/>
  <c r="AB17" i="19"/>
  <c r="AC17" i="19"/>
  <c r="AF17" i="19"/>
  <c r="AD17" i="19"/>
  <c r="AG17" i="19"/>
  <c r="AE17" i="19"/>
  <c r="AH17" i="19"/>
  <c r="AI17" i="19"/>
  <c r="AB18" i="19"/>
  <c r="AC18" i="19"/>
  <c r="AF18" i="19"/>
  <c r="AD18" i="19"/>
  <c r="AG18" i="19"/>
  <c r="AE18" i="19"/>
  <c r="AH18" i="19"/>
  <c r="AI18" i="19"/>
  <c r="AB19" i="19"/>
  <c r="AC19" i="19"/>
  <c r="AF19" i="19"/>
  <c r="AD19" i="19"/>
  <c r="AG19" i="19"/>
  <c r="AE19" i="19"/>
  <c r="AH19" i="19"/>
  <c r="AI19" i="19"/>
  <c r="AB20" i="19"/>
  <c r="AC20" i="19"/>
  <c r="AF20" i="19"/>
  <c r="AD20" i="19"/>
  <c r="AG20" i="19"/>
  <c r="AE20" i="19"/>
  <c r="AH20" i="19"/>
  <c r="AI20" i="19"/>
  <c r="AB21" i="19"/>
  <c r="AC21" i="19"/>
  <c r="AF21" i="19"/>
  <c r="AD21" i="19"/>
  <c r="AG21" i="19"/>
  <c r="AE21" i="19"/>
  <c r="AH21" i="19"/>
  <c r="AI21" i="19"/>
  <c r="AB22" i="19"/>
  <c r="AC22" i="19"/>
  <c r="AF22" i="19"/>
  <c r="AD22" i="19"/>
  <c r="AG22" i="19"/>
  <c r="AE22" i="19"/>
  <c r="AH22" i="19"/>
  <c r="AI22" i="19"/>
  <c r="AB23" i="19"/>
  <c r="AC23" i="19"/>
  <c r="AF23" i="19"/>
  <c r="AD23" i="19"/>
  <c r="AG23" i="19"/>
  <c r="AE23" i="19"/>
  <c r="AH23" i="19"/>
  <c r="AI23" i="19"/>
  <c r="AB24" i="19"/>
  <c r="AC24" i="19"/>
  <c r="AF24" i="19"/>
  <c r="AD24" i="19"/>
  <c r="AG24" i="19"/>
  <c r="AE24" i="19"/>
  <c r="AH24" i="19"/>
  <c r="AI24" i="19"/>
  <c r="AB25" i="19"/>
  <c r="AC25" i="19"/>
  <c r="AF25" i="19"/>
  <c r="AD25" i="19"/>
  <c r="AG25" i="19"/>
  <c r="AE25" i="19"/>
  <c r="AH25" i="19"/>
  <c r="AI25" i="19"/>
  <c r="AB26" i="19"/>
  <c r="AC26" i="19"/>
  <c r="AF26" i="19"/>
  <c r="AD26" i="19"/>
  <c r="AG26" i="19"/>
  <c r="AE26" i="19"/>
  <c r="AH26" i="19"/>
  <c r="AI26" i="19"/>
  <c r="AB27" i="19"/>
  <c r="AC27" i="19"/>
  <c r="AF27" i="19"/>
  <c r="AD27" i="19"/>
  <c r="AG27" i="19"/>
  <c r="AE27" i="19"/>
  <c r="AH27" i="19"/>
  <c r="AI27" i="19"/>
  <c r="AB28" i="19"/>
  <c r="AC28" i="19"/>
  <c r="AF28" i="19"/>
  <c r="AD28" i="19"/>
  <c r="AG28" i="19"/>
  <c r="AE28" i="19"/>
  <c r="AH28" i="19"/>
  <c r="AI28" i="19"/>
  <c r="AB29" i="19"/>
  <c r="AC29" i="19"/>
  <c r="AF29" i="19"/>
  <c r="AD29" i="19"/>
  <c r="AG29" i="19"/>
  <c r="AE29" i="19"/>
  <c r="AH29" i="19"/>
  <c r="AI29" i="19"/>
  <c r="AB30" i="19"/>
  <c r="AC30" i="19"/>
  <c r="AF30" i="19"/>
  <c r="AD30" i="19"/>
  <c r="AG30" i="19"/>
  <c r="AE30" i="19"/>
  <c r="AH30" i="19"/>
  <c r="AI30" i="19"/>
  <c r="AB31" i="19"/>
  <c r="AC31" i="19"/>
  <c r="AF31" i="19"/>
  <c r="AD31" i="19"/>
  <c r="AG31" i="19"/>
  <c r="AE31" i="19"/>
  <c r="AH31" i="19"/>
  <c r="AI31" i="19"/>
  <c r="AB32" i="19"/>
  <c r="AC32" i="19"/>
  <c r="AF32" i="19"/>
  <c r="AD32" i="19"/>
  <c r="AG32" i="19"/>
  <c r="AE32" i="19"/>
  <c r="AH32" i="19"/>
  <c r="AI32" i="19"/>
  <c r="AB33" i="19"/>
  <c r="AC33" i="19"/>
  <c r="AF33" i="19"/>
  <c r="AD33" i="19"/>
  <c r="AG33" i="19"/>
  <c r="AE33" i="19"/>
  <c r="AH33" i="19"/>
  <c r="AI33" i="19"/>
  <c r="AB34" i="19"/>
  <c r="AC34" i="19"/>
  <c r="AF34" i="19"/>
  <c r="AD34" i="19"/>
  <c r="AG34" i="19"/>
  <c r="AE34" i="19"/>
  <c r="AH34" i="19"/>
  <c r="AI34" i="19"/>
  <c r="AB35" i="19"/>
  <c r="AC35" i="19"/>
  <c r="AF35" i="19"/>
  <c r="AD35" i="19"/>
  <c r="AG35" i="19"/>
  <c r="AE35" i="19"/>
  <c r="AH35" i="19"/>
  <c r="AI35" i="19"/>
  <c r="AB36" i="19"/>
  <c r="AC36" i="19"/>
  <c r="AF36" i="19"/>
  <c r="AD36" i="19"/>
  <c r="AG36" i="19"/>
  <c r="AE36" i="19"/>
  <c r="AH36" i="19"/>
  <c r="AI36" i="19"/>
  <c r="AB37" i="19"/>
  <c r="AC37" i="19"/>
  <c r="AF37" i="19"/>
  <c r="AD37" i="19"/>
  <c r="AG37" i="19"/>
  <c r="AE37" i="19"/>
  <c r="AH37" i="19"/>
  <c r="AI37" i="19"/>
  <c r="AB38" i="19"/>
  <c r="AC38" i="19"/>
  <c r="AF38" i="19"/>
  <c r="AD38" i="19"/>
  <c r="AG38" i="19"/>
  <c r="AE38" i="19"/>
  <c r="AH38" i="19"/>
  <c r="AI38" i="19"/>
  <c r="AB39" i="19"/>
  <c r="AC39" i="19"/>
  <c r="AF39" i="19"/>
  <c r="AD39" i="19"/>
  <c r="AG39" i="19"/>
  <c r="AE39" i="19"/>
  <c r="AH39" i="19"/>
  <c r="AI39" i="19"/>
  <c r="AB40" i="19"/>
  <c r="AC40" i="19"/>
  <c r="AF40" i="19"/>
  <c r="AD40" i="19"/>
  <c r="AG40" i="19"/>
  <c r="AE40" i="19"/>
  <c r="AH40" i="19"/>
  <c r="AI40" i="19"/>
  <c r="AB41" i="19"/>
  <c r="AC41" i="19"/>
  <c r="AF41" i="19"/>
  <c r="AD41" i="19"/>
  <c r="AG41" i="19"/>
  <c r="AE41" i="19"/>
  <c r="AH41" i="19"/>
  <c r="AI41" i="19"/>
  <c r="AB42" i="19"/>
  <c r="AC42" i="19"/>
  <c r="AF42" i="19"/>
  <c r="AD42" i="19"/>
  <c r="AG42" i="19"/>
  <c r="AE42" i="19"/>
  <c r="AH42" i="19"/>
  <c r="AI42" i="19"/>
  <c r="AB43" i="19"/>
  <c r="AC43" i="19"/>
  <c r="AF43" i="19"/>
  <c r="AD43" i="19"/>
  <c r="AG43" i="19"/>
  <c r="AE43" i="19"/>
  <c r="AH43" i="19"/>
  <c r="AI43" i="19"/>
  <c r="AB44" i="19"/>
  <c r="AC44" i="19"/>
  <c r="AF44" i="19"/>
  <c r="AD44" i="19"/>
  <c r="AG44" i="19"/>
  <c r="AE44" i="19"/>
  <c r="AH44" i="19"/>
  <c r="AI44" i="19"/>
  <c r="AB45" i="19"/>
  <c r="AC45" i="19"/>
  <c r="AF45" i="19"/>
  <c r="AD45" i="19"/>
  <c r="AG45" i="19"/>
  <c r="AE45" i="19"/>
  <c r="AH45" i="19"/>
  <c r="AI45" i="19"/>
  <c r="AB46" i="19"/>
  <c r="AC46" i="19"/>
  <c r="AF46" i="19"/>
  <c r="AD46" i="19"/>
  <c r="AG46" i="19"/>
  <c r="AE46" i="19"/>
  <c r="AH46" i="19"/>
  <c r="AI46" i="19"/>
  <c r="AB47" i="19"/>
  <c r="AC47" i="19"/>
  <c r="AF47" i="19"/>
  <c r="AD47" i="19"/>
  <c r="AG47" i="19"/>
  <c r="AE47" i="19"/>
  <c r="AH47" i="19"/>
  <c r="AI47" i="19"/>
  <c r="AB48" i="19"/>
  <c r="AC48" i="19"/>
  <c r="AF48" i="19"/>
  <c r="AD48" i="19"/>
  <c r="AG48" i="19"/>
  <c r="AE48" i="19"/>
  <c r="AH48" i="19"/>
  <c r="AI48" i="19"/>
  <c r="AB49" i="19"/>
  <c r="AC49" i="19"/>
  <c r="AF49" i="19"/>
  <c r="AD49" i="19"/>
  <c r="AG49" i="19"/>
  <c r="AE49" i="19"/>
  <c r="AH49" i="19"/>
  <c r="AI49" i="19"/>
  <c r="AB50" i="19"/>
  <c r="AC50" i="19"/>
  <c r="AF50" i="19"/>
  <c r="AD50" i="19"/>
  <c r="AG50" i="19"/>
  <c r="AE50" i="19"/>
  <c r="AH50" i="19"/>
  <c r="AI50" i="19"/>
  <c r="AI51" i="19"/>
  <c r="AI52" i="19"/>
  <c r="AI53" i="19"/>
  <c r="AI54" i="19"/>
  <c r="AI55" i="19"/>
  <c r="AI56" i="19"/>
  <c r="AI57" i="19"/>
  <c r="AI58" i="19"/>
  <c r="AI59" i="19"/>
  <c r="AI60" i="19"/>
  <c r="AI61" i="19"/>
  <c r="AI62" i="19"/>
  <c r="AI63" i="19"/>
  <c r="AI64" i="19"/>
  <c r="AI65" i="19"/>
  <c r="AI66" i="19"/>
  <c r="AI67" i="19"/>
  <c r="AI68" i="19"/>
  <c r="AI69" i="19"/>
  <c r="AI70" i="19"/>
  <c r="AI71" i="19"/>
  <c r="AI72" i="19"/>
  <c r="AI73" i="19"/>
  <c r="AI74" i="19"/>
  <c r="AI75" i="19"/>
  <c r="AI76" i="19"/>
  <c r="AI77" i="19"/>
  <c r="AI78" i="19"/>
  <c r="AI79" i="19"/>
  <c r="AI80" i="19"/>
  <c r="AI81" i="19"/>
  <c r="AI82" i="19"/>
  <c r="AI83" i="19"/>
  <c r="AI84" i="19"/>
  <c r="AI85" i="19"/>
  <c r="AI86" i="19"/>
  <c r="AI87" i="19"/>
  <c r="AI88" i="19"/>
  <c r="AI89" i="19"/>
  <c r="AI90" i="19"/>
  <c r="AI91" i="19"/>
  <c r="AI92" i="19"/>
  <c r="AI93" i="19"/>
  <c r="AI94" i="19"/>
  <c r="AI95" i="19"/>
  <c r="AI96" i="19"/>
  <c r="AI97" i="19"/>
  <c r="AI98" i="19"/>
  <c r="AI99" i="19"/>
  <c r="AI100" i="19"/>
  <c r="AI101" i="19"/>
  <c r="AI102" i="19"/>
  <c r="AI103" i="19"/>
  <c r="AI104" i="19"/>
  <c r="AI105" i="19"/>
  <c r="AI106" i="19"/>
  <c r="AI107" i="19"/>
  <c r="AI108" i="19"/>
  <c r="AI109" i="19"/>
  <c r="AI110" i="19"/>
  <c r="AI111" i="19"/>
  <c r="AI112" i="19"/>
  <c r="AI113" i="19"/>
  <c r="AI114" i="19"/>
  <c r="AI115" i="19"/>
  <c r="AI116" i="19"/>
  <c r="AI117" i="19"/>
  <c r="AI118" i="19"/>
  <c r="AI119" i="19"/>
  <c r="AI120" i="19"/>
  <c r="AI121" i="19"/>
  <c r="AI122" i="19"/>
  <c r="AI123" i="19"/>
  <c r="AI124" i="19"/>
  <c r="AI125" i="19"/>
  <c r="AI126" i="19"/>
  <c r="AI127" i="19"/>
  <c r="AI128" i="19"/>
  <c r="AI129" i="19"/>
  <c r="AI130" i="19"/>
  <c r="AI131" i="19"/>
  <c r="AI132" i="19"/>
  <c r="AI133" i="19"/>
  <c r="AI134" i="19"/>
  <c r="AI135" i="19"/>
  <c r="AI136" i="19"/>
  <c r="AI137" i="19"/>
  <c r="AI138" i="19"/>
  <c r="AI139" i="19"/>
  <c r="AI140" i="19"/>
  <c r="AI141" i="19"/>
  <c r="AI142" i="19"/>
  <c r="AI143" i="19"/>
  <c r="AI144" i="19"/>
  <c r="AI145" i="19"/>
  <c r="AI146" i="19"/>
  <c r="AI147" i="19"/>
  <c r="AI148" i="19"/>
  <c r="AI149" i="19"/>
  <c r="AI150" i="19"/>
  <c r="AI151" i="19"/>
  <c r="AI152" i="19"/>
  <c r="AI153" i="19"/>
  <c r="AI154" i="19"/>
  <c r="AI155" i="19"/>
  <c r="AI156" i="19"/>
  <c r="AI157" i="19"/>
  <c r="AI158" i="19"/>
  <c r="AI159" i="19"/>
  <c r="AI160" i="19"/>
  <c r="AI161" i="19"/>
  <c r="AI162" i="19"/>
  <c r="AI163" i="19"/>
  <c r="AI164" i="19"/>
  <c r="AI165" i="19"/>
  <c r="AI166" i="19"/>
  <c r="AI167" i="19"/>
  <c r="AI168" i="19"/>
  <c r="AI169" i="19"/>
  <c r="AI170" i="19"/>
  <c r="AI171" i="19"/>
  <c r="AI172" i="19"/>
  <c r="AI173" i="19"/>
  <c r="AI174" i="19"/>
  <c r="AI175" i="19"/>
  <c r="AI176" i="19"/>
  <c r="AI177" i="19"/>
  <c r="AI178" i="19"/>
  <c r="AI179" i="19"/>
  <c r="AI180" i="19"/>
  <c r="AI181" i="19"/>
  <c r="AI182" i="19"/>
  <c r="AI183" i="19"/>
  <c r="AI184" i="19"/>
  <c r="AI185" i="19"/>
  <c r="AI186" i="19"/>
  <c r="AI187" i="19"/>
  <c r="AI188" i="19"/>
  <c r="AI189" i="19"/>
  <c r="AI190" i="19"/>
  <c r="AI191" i="19"/>
  <c r="AI192" i="19"/>
  <c r="AI193" i="19"/>
  <c r="AI194" i="19"/>
  <c r="AI195" i="19"/>
  <c r="AI196" i="19"/>
  <c r="AI197" i="19"/>
  <c r="AI198" i="19"/>
  <c r="AI199" i="19"/>
  <c r="AI200" i="19"/>
  <c r="AI201" i="19"/>
  <c r="AI202" i="19"/>
  <c r="AI203" i="19"/>
  <c r="AI204" i="19"/>
  <c r="AI205" i="19"/>
  <c r="C118" i="19"/>
  <c r="E118" i="19"/>
  <c r="C119" i="19"/>
  <c r="E119" i="19"/>
  <c r="D127" i="19"/>
  <c r="G22" i="24"/>
  <c r="AB6" i="20"/>
  <c r="AC6" i="20"/>
  <c r="F19" i="20"/>
  <c r="AF6" i="20"/>
  <c r="AD6" i="20"/>
  <c r="AG6" i="20"/>
  <c r="AE6" i="20"/>
  <c r="AH6" i="20"/>
  <c r="AI6" i="20"/>
  <c r="AB7" i="20"/>
  <c r="AC7" i="20"/>
  <c r="AF7" i="20"/>
  <c r="AD7" i="20"/>
  <c r="AG7" i="20"/>
  <c r="AE7" i="20"/>
  <c r="AH7" i="20"/>
  <c r="AI7" i="20"/>
  <c r="AB8" i="20"/>
  <c r="AC8" i="20"/>
  <c r="AF8" i="20"/>
  <c r="AD8" i="20"/>
  <c r="AG8" i="20"/>
  <c r="AE8" i="20"/>
  <c r="AH8" i="20"/>
  <c r="AI8" i="20"/>
  <c r="AB9" i="20"/>
  <c r="AC9" i="20"/>
  <c r="AF9" i="20"/>
  <c r="AD9" i="20"/>
  <c r="AG9" i="20"/>
  <c r="AE9" i="20"/>
  <c r="AH9" i="20"/>
  <c r="AI9" i="20"/>
  <c r="AB10" i="20"/>
  <c r="AC10" i="20"/>
  <c r="AF10" i="20"/>
  <c r="AD10" i="20"/>
  <c r="AG10" i="20"/>
  <c r="AE10" i="20"/>
  <c r="AH10" i="20"/>
  <c r="AI10" i="20"/>
  <c r="AB11" i="20"/>
  <c r="AC11" i="20"/>
  <c r="AF11" i="20"/>
  <c r="AD11" i="20"/>
  <c r="AG11" i="20"/>
  <c r="AE11" i="20"/>
  <c r="AH11" i="20"/>
  <c r="AI11" i="20"/>
  <c r="AB12" i="20"/>
  <c r="AC12" i="20"/>
  <c r="AF12" i="20"/>
  <c r="AD12" i="20"/>
  <c r="AG12" i="20"/>
  <c r="AE12" i="20"/>
  <c r="AH12" i="20"/>
  <c r="AI12" i="20"/>
  <c r="AB13" i="20"/>
  <c r="AC13" i="20"/>
  <c r="AF13" i="20"/>
  <c r="AD13" i="20"/>
  <c r="AG13" i="20"/>
  <c r="AE13" i="20"/>
  <c r="AH13" i="20"/>
  <c r="AI13" i="20"/>
  <c r="AB14" i="20"/>
  <c r="AC14" i="20"/>
  <c r="AF14" i="20"/>
  <c r="AD14" i="20"/>
  <c r="AG14" i="20"/>
  <c r="AE14" i="20"/>
  <c r="AH14" i="20"/>
  <c r="AI14" i="20"/>
  <c r="AB15" i="20"/>
  <c r="AC15" i="20"/>
  <c r="AF15" i="20"/>
  <c r="AD15" i="20"/>
  <c r="AG15" i="20"/>
  <c r="AE15" i="20"/>
  <c r="AH15" i="20"/>
  <c r="AI15" i="20"/>
  <c r="AB16" i="20"/>
  <c r="AC16" i="20"/>
  <c r="AF16" i="20"/>
  <c r="AD16" i="20"/>
  <c r="AG16" i="20"/>
  <c r="AE16" i="20"/>
  <c r="AH16" i="20"/>
  <c r="AI16" i="20"/>
  <c r="AB17" i="20"/>
  <c r="AC17" i="20"/>
  <c r="AF17" i="20"/>
  <c r="AD17" i="20"/>
  <c r="AG17" i="20"/>
  <c r="AE17" i="20"/>
  <c r="AH17" i="20"/>
  <c r="AI17" i="20"/>
  <c r="AB18" i="20"/>
  <c r="AC18" i="20"/>
  <c r="AF18" i="20"/>
  <c r="AD18" i="20"/>
  <c r="AG18" i="20"/>
  <c r="AE18" i="20"/>
  <c r="AH18" i="20"/>
  <c r="AI18" i="20"/>
  <c r="AB19" i="20"/>
  <c r="AC19" i="20"/>
  <c r="AF19" i="20"/>
  <c r="AD19" i="20"/>
  <c r="AG19" i="20"/>
  <c r="AE19" i="20"/>
  <c r="AH19" i="20"/>
  <c r="AI19" i="20"/>
  <c r="AB20" i="20"/>
  <c r="AC20" i="20"/>
  <c r="AF20" i="20"/>
  <c r="AD20" i="20"/>
  <c r="AG20" i="20"/>
  <c r="AE20" i="20"/>
  <c r="AH20" i="20"/>
  <c r="AI20" i="20"/>
  <c r="AB21" i="20"/>
  <c r="AC21" i="20"/>
  <c r="AF21" i="20"/>
  <c r="AD21" i="20"/>
  <c r="AG21" i="20"/>
  <c r="AE21" i="20"/>
  <c r="AH21" i="20"/>
  <c r="AI21" i="20"/>
  <c r="AB22" i="20"/>
  <c r="AC22" i="20"/>
  <c r="AF22" i="20"/>
  <c r="AD22" i="20"/>
  <c r="AG22" i="20"/>
  <c r="AE22" i="20"/>
  <c r="AH22" i="20"/>
  <c r="AI22" i="20"/>
  <c r="AB23" i="20"/>
  <c r="AC23" i="20"/>
  <c r="AF23" i="20"/>
  <c r="AD23" i="20"/>
  <c r="AG23" i="20"/>
  <c r="AE23" i="20"/>
  <c r="AH23" i="20"/>
  <c r="AI23" i="20"/>
  <c r="AB24" i="20"/>
  <c r="AC24" i="20"/>
  <c r="AF24" i="20"/>
  <c r="AD24" i="20"/>
  <c r="AG24" i="20"/>
  <c r="AE24" i="20"/>
  <c r="AH24" i="20"/>
  <c r="AI24" i="20"/>
  <c r="AB25" i="20"/>
  <c r="AC25" i="20"/>
  <c r="AF25" i="20"/>
  <c r="AD25" i="20"/>
  <c r="AG25" i="20"/>
  <c r="AE25" i="20"/>
  <c r="AH25" i="20"/>
  <c r="AI25" i="20"/>
  <c r="AB26" i="20"/>
  <c r="AC26" i="20"/>
  <c r="AF26" i="20"/>
  <c r="AD26" i="20"/>
  <c r="AG26" i="20"/>
  <c r="AE26" i="20"/>
  <c r="AH26" i="20"/>
  <c r="AI26" i="20"/>
  <c r="AB27" i="20"/>
  <c r="AC27" i="20"/>
  <c r="AF27" i="20"/>
  <c r="AD27" i="20"/>
  <c r="AG27" i="20"/>
  <c r="AE27" i="20"/>
  <c r="AH27" i="20"/>
  <c r="AI27" i="20"/>
  <c r="AB28" i="20"/>
  <c r="AC28" i="20"/>
  <c r="AF28" i="20"/>
  <c r="AD28" i="20"/>
  <c r="AG28" i="20"/>
  <c r="AE28" i="20"/>
  <c r="AH28" i="20"/>
  <c r="AI28" i="20"/>
  <c r="AB29" i="20"/>
  <c r="AC29" i="20"/>
  <c r="AF29" i="20"/>
  <c r="AD29" i="20"/>
  <c r="AG29" i="20"/>
  <c r="AE29" i="20"/>
  <c r="AH29" i="20"/>
  <c r="AI29" i="20"/>
  <c r="AB30" i="20"/>
  <c r="AC30" i="20"/>
  <c r="AF30" i="20"/>
  <c r="AD30" i="20"/>
  <c r="AG30" i="20"/>
  <c r="AE30" i="20"/>
  <c r="AH30" i="20"/>
  <c r="AI30" i="20"/>
  <c r="AB31" i="20"/>
  <c r="AC31" i="20"/>
  <c r="AF31" i="20"/>
  <c r="AD31" i="20"/>
  <c r="AG31" i="20"/>
  <c r="AE31" i="20"/>
  <c r="AH31" i="20"/>
  <c r="AI31" i="20"/>
  <c r="AB32" i="20"/>
  <c r="AC32" i="20"/>
  <c r="AF32" i="20"/>
  <c r="AD32" i="20"/>
  <c r="AG32" i="20"/>
  <c r="AE32" i="20"/>
  <c r="AH32" i="20"/>
  <c r="AI32" i="20"/>
  <c r="AB33" i="20"/>
  <c r="AC33" i="20"/>
  <c r="AF33" i="20"/>
  <c r="AD33" i="20"/>
  <c r="AG33" i="20"/>
  <c r="AE33" i="20"/>
  <c r="AH33" i="20"/>
  <c r="AI33" i="20"/>
  <c r="AB34" i="20"/>
  <c r="AC34" i="20"/>
  <c r="AF34" i="20"/>
  <c r="AD34" i="20"/>
  <c r="AG34" i="20"/>
  <c r="AE34" i="20"/>
  <c r="AH34" i="20"/>
  <c r="AI34" i="20"/>
  <c r="AB35" i="20"/>
  <c r="AC35" i="20"/>
  <c r="AF35" i="20"/>
  <c r="AD35" i="20"/>
  <c r="AG35" i="20"/>
  <c r="AE35" i="20"/>
  <c r="AH35" i="20"/>
  <c r="AI35" i="20"/>
  <c r="AB36" i="20"/>
  <c r="AC36" i="20"/>
  <c r="AF36" i="20"/>
  <c r="AD36" i="20"/>
  <c r="AG36" i="20"/>
  <c r="AE36" i="20"/>
  <c r="AH36" i="20"/>
  <c r="AI36" i="20"/>
  <c r="AB37" i="20"/>
  <c r="AC37" i="20"/>
  <c r="AF37" i="20"/>
  <c r="AD37" i="20"/>
  <c r="AG37" i="20"/>
  <c r="AE37" i="20"/>
  <c r="AH37" i="20"/>
  <c r="AI37" i="20"/>
  <c r="AB38" i="20"/>
  <c r="AC38" i="20"/>
  <c r="AF38" i="20"/>
  <c r="AD38" i="20"/>
  <c r="AG38" i="20"/>
  <c r="AE38" i="20"/>
  <c r="AH38" i="20"/>
  <c r="AI38" i="20"/>
  <c r="AB39" i="20"/>
  <c r="AC39" i="20"/>
  <c r="AF39" i="20"/>
  <c r="AD39" i="20"/>
  <c r="AG39" i="20"/>
  <c r="AE39" i="20"/>
  <c r="AH39" i="20"/>
  <c r="AI39" i="20"/>
  <c r="AB40" i="20"/>
  <c r="AC40" i="20"/>
  <c r="AF40" i="20"/>
  <c r="AD40" i="20"/>
  <c r="AG40" i="20"/>
  <c r="AE40" i="20"/>
  <c r="AH40" i="20"/>
  <c r="AI40" i="20"/>
  <c r="AB41" i="20"/>
  <c r="AC41" i="20"/>
  <c r="AF41" i="20"/>
  <c r="AD41" i="20"/>
  <c r="AG41" i="20"/>
  <c r="AE41" i="20"/>
  <c r="AH41" i="20"/>
  <c r="AI41" i="20"/>
  <c r="AB42" i="20"/>
  <c r="AC42" i="20"/>
  <c r="AF42" i="20"/>
  <c r="AD42" i="20"/>
  <c r="AG42" i="20"/>
  <c r="AE42" i="20"/>
  <c r="AH42" i="20"/>
  <c r="AI42" i="20"/>
  <c r="AB43" i="20"/>
  <c r="AC43" i="20"/>
  <c r="AF43" i="20"/>
  <c r="AD43" i="20"/>
  <c r="AG43" i="20"/>
  <c r="AE43" i="20"/>
  <c r="AH43" i="20"/>
  <c r="AI43" i="20"/>
  <c r="AB44" i="20"/>
  <c r="AC44" i="20"/>
  <c r="AF44" i="20"/>
  <c r="AD44" i="20"/>
  <c r="AG44" i="20"/>
  <c r="AE44" i="20"/>
  <c r="AH44" i="20"/>
  <c r="AI44" i="20"/>
  <c r="AB45" i="20"/>
  <c r="AC45" i="20"/>
  <c r="AF45" i="20"/>
  <c r="AD45" i="20"/>
  <c r="AG45" i="20"/>
  <c r="AE45" i="20"/>
  <c r="AH45" i="20"/>
  <c r="AI45" i="20"/>
  <c r="AB46" i="20"/>
  <c r="AC46" i="20"/>
  <c r="AF46" i="20"/>
  <c r="AD46" i="20"/>
  <c r="AG46" i="20"/>
  <c r="AE46" i="20"/>
  <c r="AH46" i="20"/>
  <c r="AI46" i="20"/>
  <c r="AB47" i="20"/>
  <c r="AC47" i="20"/>
  <c r="AF47" i="20"/>
  <c r="AD47" i="20"/>
  <c r="AG47" i="20"/>
  <c r="AE47" i="20"/>
  <c r="AH47" i="20"/>
  <c r="AI47" i="20"/>
  <c r="AB48" i="20"/>
  <c r="AC48" i="20"/>
  <c r="AF48" i="20"/>
  <c r="AD48" i="20"/>
  <c r="AG48" i="20"/>
  <c r="AE48" i="20"/>
  <c r="AH48" i="20"/>
  <c r="AI48" i="20"/>
  <c r="AB49" i="20"/>
  <c r="AC49" i="20"/>
  <c r="AF49" i="20"/>
  <c r="AD49" i="20"/>
  <c r="AG49" i="20"/>
  <c r="AE49" i="20"/>
  <c r="AH49" i="20"/>
  <c r="AI49" i="20"/>
  <c r="AB50" i="20"/>
  <c r="AC50" i="20"/>
  <c r="AF50" i="20"/>
  <c r="AD50" i="20"/>
  <c r="AG50" i="20"/>
  <c r="AE50" i="20"/>
  <c r="AH50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C118" i="20"/>
  <c r="E118" i="20"/>
  <c r="C119" i="20"/>
  <c r="E119" i="20"/>
  <c r="D127" i="20"/>
  <c r="H22" i="24"/>
  <c r="AB6" i="26"/>
  <c r="AC6" i="26"/>
  <c r="F19" i="26"/>
  <c r="AF6" i="26"/>
  <c r="AD6" i="26"/>
  <c r="AG6" i="26"/>
  <c r="AE6" i="26"/>
  <c r="AH6" i="26"/>
  <c r="AI6" i="26"/>
  <c r="AB7" i="26"/>
  <c r="AC7" i="26"/>
  <c r="AF7" i="26"/>
  <c r="AD7" i="26"/>
  <c r="AG7" i="26"/>
  <c r="AE7" i="26"/>
  <c r="AH7" i="26"/>
  <c r="AI7" i="26"/>
  <c r="AB8" i="26"/>
  <c r="AC8" i="26"/>
  <c r="AF8" i="26"/>
  <c r="AD8" i="26"/>
  <c r="AG8" i="26"/>
  <c r="AE8" i="26"/>
  <c r="AH8" i="26"/>
  <c r="AI8" i="26"/>
  <c r="AB9" i="26"/>
  <c r="AC9" i="26"/>
  <c r="AF9" i="26"/>
  <c r="AD9" i="26"/>
  <c r="AG9" i="26"/>
  <c r="AE9" i="26"/>
  <c r="AH9" i="26"/>
  <c r="AI9" i="26"/>
  <c r="AB10" i="26"/>
  <c r="AC10" i="26"/>
  <c r="AF10" i="26"/>
  <c r="AD10" i="26"/>
  <c r="AG10" i="26"/>
  <c r="AE10" i="26"/>
  <c r="AH10" i="26"/>
  <c r="AI10" i="26"/>
  <c r="AB11" i="26"/>
  <c r="AC11" i="26"/>
  <c r="AF11" i="26"/>
  <c r="AD11" i="26"/>
  <c r="AG11" i="26"/>
  <c r="AE11" i="26"/>
  <c r="AH11" i="26"/>
  <c r="AI11" i="26"/>
  <c r="AB12" i="26"/>
  <c r="AC12" i="26"/>
  <c r="AF12" i="26"/>
  <c r="AD12" i="26"/>
  <c r="AG12" i="26"/>
  <c r="AE12" i="26"/>
  <c r="AH12" i="26"/>
  <c r="AI12" i="26"/>
  <c r="AB13" i="26"/>
  <c r="AC13" i="26"/>
  <c r="AF13" i="26"/>
  <c r="AD13" i="26"/>
  <c r="AG13" i="26"/>
  <c r="AE13" i="26"/>
  <c r="AH13" i="26"/>
  <c r="AI13" i="26"/>
  <c r="AB14" i="26"/>
  <c r="AC14" i="26"/>
  <c r="AF14" i="26"/>
  <c r="AD14" i="26"/>
  <c r="AG14" i="26"/>
  <c r="AE14" i="26"/>
  <c r="AH14" i="26"/>
  <c r="AI14" i="26"/>
  <c r="AB15" i="26"/>
  <c r="AC15" i="26"/>
  <c r="AF15" i="26"/>
  <c r="AD15" i="26"/>
  <c r="AG15" i="26"/>
  <c r="AE15" i="26"/>
  <c r="AH15" i="26"/>
  <c r="AI15" i="26"/>
  <c r="AB16" i="26"/>
  <c r="AC16" i="26"/>
  <c r="AF16" i="26"/>
  <c r="AD16" i="26"/>
  <c r="AG16" i="26"/>
  <c r="AE16" i="26"/>
  <c r="AH16" i="26"/>
  <c r="AI16" i="26"/>
  <c r="AB17" i="26"/>
  <c r="AC17" i="26"/>
  <c r="AF17" i="26"/>
  <c r="AD17" i="26"/>
  <c r="AG17" i="26"/>
  <c r="AE17" i="26"/>
  <c r="AH17" i="26"/>
  <c r="AI17" i="26"/>
  <c r="AB18" i="26"/>
  <c r="AC18" i="26"/>
  <c r="AF18" i="26"/>
  <c r="AD18" i="26"/>
  <c r="AG18" i="26"/>
  <c r="AE18" i="26"/>
  <c r="AH18" i="26"/>
  <c r="AI18" i="26"/>
  <c r="AB19" i="26"/>
  <c r="AC19" i="26"/>
  <c r="AF19" i="26"/>
  <c r="AD19" i="26"/>
  <c r="AG19" i="26"/>
  <c r="AE19" i="26"/>
  <c r="AH19" i="26"/>
  <c r="AI19" i="26"/>
  <c r="AB20" i="26"/>
  <c r="AC20" i="26"/>
  <c r="AF20" i="26"/>
  <c r="AD20" i="26"/>
  <c r="AG20" i="26"/>
  <c r="AE20" i="26"/>
  <c r="AH20" i="26"/>
  <c r="AI20" i="26"/>
  <c r="AB21" i="26"/>
  <c r="AC21" i="26"/>
  <c r="AF21" i="26"/>
  <c r="AD21" i="26"/>
  <c r="AG21" i="26"/>
  <c r="AE21" i="26"/>
  <c r="AH21" i="26"/>
  <c r="AI21" i="26"/>
  <c r="AB22" i="26"/>
  <c r="AC22" i="26"/>
  <c r="AF22" i="26"/>
  <c r="AD22" i="26"/>
  <c r="AG22" i="26"/>
  <c r="AE22" i="26"/>
  <c r="AH22" i="26"/>
  <c r="AI22" i="26"/>
  <c r="AB23" i="26"/>
  <c r="AC23" i="26"/>
  <c r="AF23" i="26"/>
  <c r="AD23" i="26"/>
  <c r="AG23" i="26"/>
  <c r="AE23" i="26"/>
  <c r="AH23" i="26"/>
  <c r="AI23" i="26"/>
  <c r="AB24" i="26"/>
  <c r="AC24" i="26"/>
  <c r="AF24" i="26"/>
  <c r="AD24" i="26"/>
  <c r="AG24" i="26"/>
  <c r="AE24" i="26"/>
  <c r="AH24" i="26"/>
  <c r="AI24" i="26"/>
  <c r="AB25" i="26"/>
  <c r="AC25" i="26"/>
  <c r="AF25" i="26"/>
  <c r="AD25" i="26"/>
  <c r="AG25" i="26"/>
  <c r="AE25" i="26"/>
  <c r="AH25" i="26"/>
  <c r="AI25" i="26"/>
  <c r="AB26" i="26"/>
  <c r="AC26" i="26"/>
  <c r="AF26" i="26"/>
  <c r="AD26" i="26"/>
  <c r="AG26" i="26"/>
  <c r="AE26" i="26"/>
  <c r="AH26" i="26"/>
  <c r="AI26" i="26"/>
  <c r="AB27" i="26"/>
  <c r="AC27" i="26"/>
  <c r="AF27" i="26"/>
  <c r="AD27" i="26"/>
  <c r="AG27" i="26"/>
  <c r="AE27" i="26"/>
  <c r="AH27" i="26"/>
  <c r="AI27" i="26"/>
  <c r="AB28" i="26"/>
  <c r="AC28" i="26"/>
  <c r="AF28" i="26"/>
  <c r="AD28" i="26"/>
  <c r="AG28" i="26"/>
  <c r="AE28" i="26"/>
  <c r="AH28" i="26"/>
  <c r="AI28" i="26"/>
  <c r="AB29" i="26"/>
  <c r="AC29" i="26"/>
  <c r="AF29" i="26"/>
  <c r="AD29" i="26"/>
  <c r="AG29" i="26"/>
  <c r="AE29" i="26"/>
  <c r="AH29" i="26"/>
  <c r="AI29" i="26"/>
  <c r="AB30" i="26"/>
  <c r="AC30" i="26"/>
  <c r="AF30" i="26"/>
  <c r="AD30" i="26"/>
  <c r="AG30" i="26"/>
  <c r="AE30" i="26"/>
  <c r="AH30" i="26"/>
  <c r="AI30" i="26"/>
  <c r="AB31" i="26"/>
  <c r="AC31" i="26"/>
  <c r="AF31" i="26"/>
  <c r="AD31" i="26"/>
  <c r="AG31" i="26"/>
  <c r="AE31" i="26"/>
  <c r="AH31" i="26"/>
  <c r="AI31" i="26"/>
  <c r="AB32" i="26"/>
  <c r="AC32" i="26"/>
  <c r="AF32" i="26"/>
  <c r="AD32" i="26"/>
  <c r="AG32" i="26"/>
  <c r="AE32" i="26"/>
  <c r="AH32" i="26"/>
  <c r="AI32" i="26"/>
  <c r="AB33" i="26"/>
  <c r="AC33" i="26"/>
  <c r="AF33" i="26"/>
  <c r="AD33" i="26"/>
  <c r="AG33" i="26"/>
  <c r="AE33" i="26"/>
  <c r="AH33" i="26"/>
  <c r="AI33" i="26"/>
  <c r="AB34" i="26"/>
  <c r="AC34" i="26"/>
  <c r="AF34" i="26"/>
  <c r="AD34" i="26"/>
  <c r="AG34" i="26"/>
  <c r="AE34" i="26"/>
  <c r="AH34" i="26"/>
  <c r="AI34" i="26"/>
  <c r="AB35" i="26"/>
  <c r="AC35" i="26"/>
  <c r="AF35" i="26"/>
  <c r="AD35" i="26"/>
  <c r="AG35" i="26"/>
  <c r="AE35" i="26"/>
  <c r="AH35" i="26"/>
  <c r="AI35" i="26"/>
  <c r="AB36" i="26"/>
  <c r="AC36" i="26"/>
  <c r="AF36" i="26"/>
  <c r="AD36" i="26"/>
  <c r="AG36" i="26"/>
  <c r="AE36" i="26"/>
  <c r="AH36" i="26"/>
  <c r="AI36" i="26"/>
  <c r="AB37" i="26"/>
  <c r="AC37" i="26"/>
  <c r="AF37" i="26"/>
  <c r="AD37" i="26"/>
  <c r="AG37" i="26"/>
  <c r="AE37" i="26"/>
  <c r="AH37" i="26"/>
  <c r="AI37" i="26"/>
  <c r="AB38" i="26"/>
  <c r="AC38" i="26"/>
  <c r="AF38" i="26"/>
  <c r="AD38" i="26"/>
  <c r="AG38" i="26"/>
  <c r="AE38" i="26"/>
  <c r="AH38" i="26"/>
  <c r="AI38" i="26"/>
  <c r="AB39" i="26"/>
  <c r="AC39" i="26"/>
  <c r="AF39" i="26"/>
  <c r="AD39" i="26"/>
  <c r="AG39" i="26"/>
  <c r="AE39" i="26"/>
  <c r="AH39" i="26"/>
  <c r="AI39" i="26"/>
  <c r="AB40" i="26"/>
  <c r="AC40" i="26"/>
  <c r="AF40" i="26"/>
  <c r="AD40" i="26"/>
  <c r="AG40" i="26"/>
  <c r="AE40" i="26"/>
  <c r="AH40" i="26"/>
  <c r="AI40" i="26"/>
  <c r="AB41" i="26"/>
  <c r="AC41" i="26"/>
  <c r="AF41" i="26"/>
  <c r="AD41" i="26"/>
  <c r="AG41" i="26"/>
  <c r="AE41" i="26"/>
  <c r="AH41" i="26"/>
  <c r="AI41" i="26"/>
  <c r="AB42" i="26"/>
  <c r="AC42" i="26"/>
  <c r="AF42" i="26"/>
  <c r="AD42" i="26"/>
  <c r="AG42" i="26"/>
  <c r="AE42" i="26"/>
  <c r="AH42" i="26"/>
  <c r="AI42" i="26"/>
  <c r="AB43" i="26"/>
  <c r="AC43" i="26"/>
  <c r="AF43" i="26"/>
  <c r="AD43" i="26"/>
  <c r="AG43" i="26"/>
  <c r="AE43" i="26"/>
  <c r="AH43" i="26"/>
  <c r="AI43" i="26"/>
  <c r="AB44" i="26"/>
  <c r="AC44" i="26"/>
  <c r="AF44" i="26"/>
  <c r="AD44" i="26"/>
  <c r="AG44" i="26"/>
  <c r="AE44" i="26"/>
  <c r="AH44" i="26"/>
  <c r="AI44" i="26"/>
  <c r="AB45" i="26"/>
  <c r="AC45" i="26"/>
  <c r="AF45" i="26"/>
  <c r="AD45" i="26"/>
  <c r="AG45" i="26"/>
  <c r="AE45" i="26"/>
  <c r="AH45" i="26"/>
  <c r="AI45" i="26"/>
  <c r="AB46" i="26"/>
  <c r="AC46" i="26"/>
  <c r="AF46" i="26"/>
  <c r="AD46" i="26"/>
  <c r="AG46" i="26"/>
  <c r="AE46" i="26"/>
  <c r="AH46" i="26"/>
  <c r="AI46" i="26"/>
  <c r="AB47" i="26"/>
  <c r="AC47" i="26"/>
  <c r="AF47" i="26"/>
  <c r="AD47" i="26"/>
  <c r="AG47" i="26"/>
  <c r="AE47" i="26"/>
  <c r="AH47" i="26"/>
  <c r="AI47" i="26"/>
  <c r="AB48" i="26"/>
  <c r="AC48" i="26"/>
  <c r="AF48" i="26"/>
  <c r="AD48" i="26"/>
  <c r="AG48" i="26"/>
  <c r="AE48" i="26"/>
  <c r="AH48" i="26"/>
  <c r="AI48" i="26"/>
  <c r="AB49" i="26"/>
  <c r="AC49" i="26"/>
  <c r="AF49" i="26"/>
  <c r="AD49" i="26"/>
  <c r="AG49" i="26"/>
  <c r="AE49" i="26"/>
  <c r="AH49" i="26"/>
  <c r="AI49" i="26"/>
  <c r="AB50" i="26"/>
  <c r="AC50" i="26"/>
  <c r="AF50" i="26"/>
  <c r="AD50" i="26"/>
  <c r="AG50" i="26"/>
  <c r="AE50" i="26"/>
  <c r="AH50" i="26"/>
  <c r="AI50" i="26"/>
  <c r="AB51" i="26"/>
  <c r="AC51" i="26"/>
  <c r="AF51" i="26"/>
  <c r="AD51" i="26"/>
  <c r="AG51" i="26"/>
  <c r="AE51" i="26"/>
  <c r="AH51" i="26"/>
  <c r="AI51" i="26"/>
  <c r="AB52" i="26"/>
  <c r="AC52" i="26"/>
  <c r="AF52" i="26"/>
  <c r="AD52" i="26"/>
  <c r="AG52" i="26"/>
  <c r="AE52" i="26"/>
  <c r="AH52" i="26"/>
  <c r="AI52" i="26"/>
  <c r="AB53" i="26"/>
  <c r="AC53" i="26"/>
  <c r="AF53" i="26"/>
  <c r="AD53" i="26"/>
  <c r="AG53" i="26"/>
  <c r="AE53" i="26"/>
  <c r="AH53" i="26"/>
  <c r="AI53" i="26"/>
  <c r="AB54" i="26"/>
  <c r="AC54" i="26"/>
  <c r="AF54" i="26"/>
  <c r="AD54" i="26"/>
  <c r="AG54" i="26"/>
  <c r="AE54" i="26"/>
  <c r="AH54" i="26"/>
  <c r="AI54" i="26"/>
  <c r="AB55" i="26"/>
  <c r="AC55" i="26"/>
  <c r="AF55" i="26"/>
  <c r="AD55" i="26"/>
  <c r="AG55" i="26"/>
  <c r="AE55" i="26"/>
  <c r="AH55" i="26"/>
  <c r="AI55" i="26"/>
  <c r="AB56" i="26"/>
  <c r="AC56" i="26"/>
  <c r="AF56" i="26"/>
  <c r="AD56" i="26"/>
  <c r="AG56" i="26"/>
  <c r="AE56" i="26"/>
  <c r="AH56" i="26"/>
  <c r="AI56" i="26"/>
  <c r="AB57" i="26"/>
  <c r="AC57" i="26"/>
  <c r="AF57" i="26"/>
  <c r="AD57" i="26"/>
  <c r="AG57" i="26"/>
  <c r="AE57" i="26"/>
  <c r="AH57" i="26"/>
  <c r="AI57" i="26"/>
  <c r="AB58" i="26"/>
  <c r="AC58" i="26"/>
  <c r="AF58" i="26"/>
  <c r="AD58" i="26"/>
  <c r="AG58" i="26"/>
  <c r="AE58" i="26"/>
  <c r="AH58" i="26"/>
  <c r="AI58" i="26"/>
  <c r="AB59" i="26"/>
  <c r="AC59" i="26"/>
  <c r="AF59" i="26"/>
  <c r="AD59" i="26"/>
  <c r="AG59" i="26"/>
  <c r="AE59" i="26"/>
  <c r="AH59" i="26"/>
  <c r="AI59" i="26"/>
  <c r="AB60" i="26"/>
  <c r="AC60" i="26"/>
  <c r="AF60" i="26"/>
  <c r="AD60" i="26"/>
  <c r="AG60" i="26"/>
  <c r="AE60" i="26"/>
  <c r="AH60" i="26"/>
  <c r="AI60" i="26"/>
  <c r="AB61" i="26"/>
  <c r="AC61" i="26"/>
  <c r="AF61" i="26"/>
  <c r="AD61" i="26"/>
  <c r="AG61" i="26"/>
  <c r="AE61" i="26"/>
  <c r="AH61" i="26"/>
  <c r="AI61" i="26"/>
  <c r="AB62" i="26"/>
  <c r="AC62" i="26"/>
  <c r="AF62" i="26"/>
  <c r="AD62" i="26"/>
  <c r="AG62" i="26"/>
  <c r="AE62" i="26"/>
  <c r="AH62" i="26"/>
  <c r="AI62" i="26"/>
  <c r="AB63" i="26"/>
  <c r="AC63" i="26"/>
  <c r="AF63" i="26"/>
  <c r="AD63" i="26"/>
  <c r="AG63" i="26"/>
  <c r="AE63" i="26"/>
  <c r="AH63" i="26"/>
  <c r="AI63" i="26"/>
  <c r="AB64" i="26"/>
  <c r="AC64" i="26"/>
  <c r="AF64" i="26"/>
  <c r="AD64" i="26"/>
  <c r="AG64" i="26"/>
  <c r="AE64" i="26"/>
  <c r="AH64" i="26"/>
  <c r="AI64" i="26"/>
  <c r="AB65" i="26"/>
  <c r="AC65" i="26"/>
  <c r="AF65" i="26"/>
  <c r="AD65" i="26"/>
  <c r="AG65" i="26"/>
  <c r="AE65" i="26"/>
  <c r="AH65" i="26"/>
  <c r="AI65" i="26"/>
  <c r="AB66" i="26"/>
  <c r="AC66" i="26"/>
  <c r="AF66" i="26"/>
  <c r="AD66" i="26"/>
  <c r="AG66" i="26"/>
  <c r="AE66" i="26"/>
  <c r="AH66" i="26"/>
  <c r="AI66" i="26"/>
  <c r="AB67" i="26"/>
  <c r="AC67" i="26"/>
  <c r="AF67" i="26"/>
  <c r="AD67" i="26"/>
  <c r="AG67" i="26"/>
  <c r="AE67" i="26"/>
  <c r="AH67" i="26"/>
  <c r="AI67" i="26"/>
  <c r="AB68" i="26"/>
  <c r="AC68" i="26"/>
  <c r="AF68" i="26"/>
  <c r="AD68" i="26"/>
  <c r="AG68" i="26"/>
  <c r="AE68" i="26"/>
  <c r="AH68" i="26"/>
  <c r="AI68" i="26"/>
  <c r="AB69" i="26"/>
  <c r="AC69" i="26"/>
  <c r="AF69" i="26"/>
  <c r="AD69" i="26"/>
  <c r="AG69" i="26"/>
  <c r="AE69" i="26"/>
  <c r="AH69" i="26"/>
  <c r="AI69" i="26"/>
  <c r="AB70" i="26"/>
  <c r="AC70" i="26"/>
  <c r="AF70" i="26"/>
  <c r="AD70" i="26"/>
  <c r="AG70" i="26"/>
  <c r="AE70" i="26"/>
  <c r="AH70" i="26"/>
  <c r="AI70" i="26"/>
  <c r="AB71" i="26"/>
  <c r="AC71" i="26"/>
  <c r="AF71" i="26"/>
  <c r="AD71" i="26"/>
  <c r="AG71" i="26"/>
  <c r="AE71" i="26"/>
  <c r="AH71" i="26"/>
  <c r="AI71" i="26"/>
  <c r="AB72" i="26"/>
  <c r="AC72" i="26"/>
  <c r="AF72" i="26"/>
  <c r="AD72" i="26"/>
  <c r="AG72" i="26"/>
  <c r="AE72" i="26"/>
  <c r="AH72" i="26"/>
  <c r="AI72" i="26"/>
  <c r="AB73" i="26"/>
  <c r="AC73" i="26"/>
  <c r="AF73" i="26"/>
  <c r="AD73" i="26"/>
  <c r="AG73" i="26"/>
  <c r="AE73" i="26"/>
  <c r="AH73" i="26"/>
  <c r="AI73" i="26"/>
  <c r="AB74" i="26"/>
  <c r="AC74" i="26"/>
  <c r="AF74" i="26"/>
  <c r="AD74" i="26"/>
  <c r="AG74" i="26"/>
  <c r="AE74" i="26"/>
  <c r="AH74" i="26"/>
  <c r="AI74" i="26"/>
  <c r="AB75" i="26"/>
  <c r="AC75" i="26"/>
  <c r="AF75" i="26"/>
  <c r="AD75" i="26"/>
  <c r="AG75" i="26"/>
  <c r="AE75" i="26"/>
  <c r="AH75" i="26"/>
  <c r="AI75" i="26"/>
  <c r="AB76" i="26"/>
  <c r="AC76" i="26"/>
  <c r="AF76" i="26"/>
  <c r="AD76" i="26"/>
  <c r="AG76" i="26"/>
  <c r="AE76" i="26"/>
  <c r="AH76" i="26"/>
  <c r="AI76" i="26"/>
  <c r="AB77" i="26"/>
  <c r="AC77" i="26"/>
  <c r="AF77" i="26"/>
  <c r="AD77" i="26"/>
  <c r="AG77" i="26"/>
  <c r="AE77" i="26"/>
  <c r="AH77" i="26"/>
  <c r="AI77" i="26"/>
  <c r="AB78" i="26"/>
  <c r="AC78" i="26"/>
  <c r="AF78" i="26"/>
  <c r="AD78" i="26"/>
  <c r="AG78" i="26"/>
  <c r="AE78" i="26"/>
  <c r="AH78" i="26"/>
  <c r="AI78" i="26"/>
  <c r="AB79" i="26"/>
  <c r="AC79" i="26"/>
  <c r="AF79" i="26"/>
  <c r="AD79" i="26"/>
  <c r="AG79" i="26"/>
  <c r="AE79" i="26"/>
  <c r="AH79" i="26"/>
  <c r="AI79" i="26"/>
  <c r="AB80" i="26"/>
  <c r="AC80" i="26"/>
  <c r="AF80" i="26"/>
  <c r="AD80" i="26"/>
  <c r="AG80" i="26"/>
  <c r="AE80" i="26"/>
  <c r="AH80" i="26"/>
  <c r="AI80" i="26"/>
  <c r="AB81" i="26"/>
  <c r="AC81" i="26"/>
  <c r="AF81" i="26"/>
  <c r="AD81" i="26"/>
  <c r="AG81" i="26"/>
  <c r="AE81" i="26"/>
  <c r="AH81" i="26"/>
  <c r="AI81" i="26"/>
  <c r="AB82" i="26"/>
  <c r="AC82" i="26"/>
  <c r="AF82" i="26"/>
  <c r="AD82" i="26"/>
  <c r="AG82" i="26"/>
  <c r="AE82" i="26"/>
  <c r="AH82" i="26"/>
  <c r="AI82" i="26"/>
  <c r="AB83" i="26"/>
  <c r="AC83" i="26"/>
  <c r="AF83" i="26"/>
  <c r="AD83" i="26"/>
  <c r="AG83" i="26"/>
  <c r="AE83" i="26"/>
  <c r="AH83" i="26"/>
  <c r="AI83" i="26"/>
  <c r="AB84" i="26"/>
  <c r="AC84" i="26"/>
  <c r="AF84" i="26"/>
  <c r="AD84" i="26"/>
  <c r="AG84" i="26"/>
  <c r="AE84" i="26"/>
  <c r="AH84" i="26"/>
  <c r="AI84" i="26"/>
  <c r="AB85" i="26"/>
  <c r="AC85" i="26"/>
  <c r="AF85" i="26"/>
  <c r="AD85" i="26"/>
  <c r="AG85" i="26"/>
  <c r="AE85" i="26"/>
  <c r="AH85" i="26"/>
  <c r="AI85" i="26"/>
  <c r="AB86" i="26"/>
  <c r="AC86" i="26"/>
  <c r="AF86" i="26"/>
  <c r="AD86" i="26"/>
  <c r="AG86" i="26"/>
  <c r="AE86" i="26"/>
  <c r="AH86" i="26"/>
  <c r="AI86" i="26"/>
  <c r="AB87" i="26"/>
  <c r="AC87" i="26"/>
  <c r="AF87" i="26"/>
  <c r="AD87" i="26"/>
  <c r="AG87" i="26"/>
  <c r="AE87" i="26"/>
  <c r="AH87" i="26"/>
  <c r="AI87" i="26"/>
  <c r="AB88" i="26"/>
  <c r="AC88" i="26"/>
  <c r="AF88" i="26"/>
  <c r="AD88" i="26"/>
  <c r="AG88" i="26"/>
  <c r="AE88" i="26"/>
  <c r="AH88" i="26"/>
  <c r="AI88" i="26"/>
  <c r="AB89" i="26"/>
  <c r="AC89" i="26"/>
  <c r="AF89" i="26"/>
  <c r="AD89" i="26"/>
  <c r="AG89" i="26"/>
  <c r="AE89" i="26"/>
  <c r="AH89" i="26"/>
  <c r="AI89" i="26"/>
  <c r="AB90" i="26"/>
  <c r="AC90" i="26"/>
  <c r="AF90" i="26"/>
  <c r="AD90" i="26"/>
  <c r="AG90" i="26"/>
  <c r="AE90" i="26"/>
  <c r="AH90" i="26"/>
  <c r="AI90" i="26"/>
  <c r="AB91" i="26"/>
  <c r="AC91" i="26"/>
  <c r="AF91" i="26"/>
  <c r="AD91" i="26"/>
  <c r="AG91" i="26"/>
  <c r="AE91" i="26"/>
  <c r="AH91" i="26"/>
  <c r="AI91" i="26"/>
  <c r="AB92" i="26"/>
  <c r="AC92" i="26"/>
  <c r="AF92" i="26"/>
  <c r="AD92" i="26"/>
  <c r="AG92" i="26"/>
  <c r="AE92" i="26"/>
  <c r="AH92" i="26"/>
  <c r="AI92" i="26"/>
  <c r="AB93" i="26"/>
  <c r="AC93" i="26"/>
  <c r="AF93" i="26"/>
  <c r="AD93" i="26"/>
  <c r="AG93" i="26"/>
  <c r="AE93" i="26"/>
  <c r="AH93" i="26"/>
  <c r="AI93" i="26"/>
  <c r="AB94" i="26"/>
  <c r="AC94" i="26"/>
  <c r="AF94" i="26"/>
  <c r="AD94" i="26"/>
  <c r="AG94" i="26"/>
  <c r="AE94" i="26"/>
  <c r="AH94" i="26"/>
  <c r="AI94" i="26"/>
  <c r="AB95" i="26"/>
  <c r="AC95" i="26"/>
  <c r="AF95" i="26"/>
  <c r="AD95" i="26"/>
  <c r="AG95" i="26"/>
  <c r="AE95" i="26"/>
  <c r="AH95" i="26"/>
  <c r="AI95" i="26"/>
  <c r="AB96" i="26"/>
  <c r="AC96" i="26"/>
  <c r="AF96" i="26"/>
  <c r="AD96" i="26"/>
  <c r="AG96" i="26"/>
  <c r="AE96" i="26"/>
  <c r="AH96" i="26"/>
  <c r="AI96" i="26"/>
  <c r="AB97" i="26"/>
  <c r="AC97" i="26"/>
  <c r="AF97" i="26"/>
  <c r="AD97" i="26"/>
  <c r="AG97" i="26"/>
  <c r="AE97" i="26"/>
  <c r="AH97" i="26"/>
  <c r="AI97" i="26"/>
  <c r="AB98" i="26"/>
  <c r="AC98" i="26"/>
  <c r="AF98" i="26"/>
  <c r="AD98" i="26"/>
  <c r="AG98" i="26"/>
  <c r="AE98" i="26"/>
  <c r="AH98" i="26"/>
  <c r="AI98" i="26"/>
  <c r="AB99" i="26"/>
  <c r="AC99" i="26"/>
  <c r="AF99" i="26"/>
  <c r="AD99" i="26"/>
  <c r="AG99" i="26"/>
  <c r="AE99" i="26"/>
  <c r="AH99" i="26"/>
  <c r="AI99" i="26"/>
  <c r="AB100" i="26"/>
  <c r="AC100" i="26"/>
  <c r="AF100" i="26"/>
  <c r="AD100" i="26"/>
  <c r="AG100" i="26"/>
  <c r="AE100" i="26"/>
  <c r="AH100" i="26"/>
  <c r="AI100" i="26"/>
  <c r="AB101" i="26"/>
  <c r="AC101" i="26"/>
  <c r="AF101" i="26"/>
  <c r="AD101" i="26"/>
  <c r="AG101" i="26"/>
  <c r="AE101" i="26"/>
  <c r="AH101" i="26"/>
  <c r="AI101" i="26"/>
  <c r="AB102" i="26"/>
  <c r="AC102" i="26"/>
  <c r="AF102" i="26"/>
  <c r="AD102" i="26"/>
  <c r="AG102" i="26"/>
  <c r="AE102" i="26"/>
  <c r="AH102" i="26"/>
  <c r="AI102" i="26"/>
  <c r="AB103" i="26"/>
  <c r="AC103" i="26"/>
  <c r="AF103" i="26"/>
  <c r="AD103" i="26"/>
  <c r="AG103" i="26"/>
  <c r="AE103" i="26"/>
  <c r="AH103" i="26"/>
  <c r="AI103" i="26"/>
  <c r="AB104" i="26"/>
  <c r="AC104" i="26"/>
  <c r="AF104" i="26"/>
  <c r="AD104" i="26"/>
  <c r="AG104" i="26"/>
  <c r="AE104" i="26"/>
  <c r="AH104" i="26"/>
  <c r="AI104" i="26"/>
  <c r="AB105" i="26"/>
  <c r="AC105" i="26"/>
  <c r="AF105" i="26"/>
  <c r="AD105" i="26"/>
  <c r="AG105" i="26"/>
  <c r="AE105" i="26"/>
  <c r="AH105" i="26"/>
  <c r="AI105" i="26"/>
  <c r="AB106" i="26"/>
  <c r="AC106" i="26"/>
  <c r="AF106" i="26"/>
  <c r="AD106" i="26"/>
  <c r="AG106" i="26"/>
  <c r="AE106" i="26"/>
  <c r="AH106" i="26"/>
  <c r="AI106" i="26"/>
  <c r="AB107" i="26"/>
  <c r="AC107" i="26"/>
  <c r="AF107" i="26"/>
  <c r="AD107" i="26"/>
  <c r="AG107" i="26"/>
  <c r="AE107" i="26"/>
  <c r="AH107" i="26"/>
  <c r="AI107" i="26"/>
  <c r="AB108" i="26"/>
  <c r="AC108" i="26"/>
  <c r="AF108" i="26"/>
  <c r="AD108" i="26"/>
  <c r="AG108" i="26"/>
  <c r="AE108" i="26"/>
  <c r="AH108" i="26"/>
  <c r="AI108" i="26"/>
  <c r="AB109" i="26"/>
  <c r="AC109" i="26"/>
  <c r="AF109" i="26"/>
  <c r="AD109" i="26"/>
  <c r="AG109" i="26"/>
  <c r="AE109" i="26"/>
  <c r="AH109" i="26"/>
  <c r="AI109" i="26"/>
  <c r="AB110" i="26"/>
  <c r="AC110" i="26"/>
  <c r="AF110" i="26"/>
  <c r="AD110" i="26"/>
  <c r="AG110" i="26"/>
  <c r="AE110" i="26"/>
  <c r="AH110" i="26"/>
  <c r="AI110" i="26"/>
  <c r="AB111" i="26"/>
  <c r="AC111" i="26"/>
  <c r="AF111" i="26"/>
  <c r="AD111" i="26"/>
  <c r="AG111" i="26"/>
  <c r="AE111" i="26"/>
  <c r="AH111" i="26"/>
  <c r="AI111" i="26"/>
  <c r="AB112" i="26"/>
  <c r="AC112" i="26"/>
  <c r="AF112" i="26"/>
  <c r="AD112" i="26"/>
  <c r="AG112" i="26"/>
  <c r="AE112" i="26"/>
  <c r="AH112" i="26"/>
  <c r="AI112" i="26"/>
  <c r="AB113" i="26"/>
  <c r="AC113" i="26"/>
  <c r="AF113" i="26"/>
  <c r="AD113" i="26"/>
  <c r="AG113" i="26"/>
  <c r="AE113" i="26"/>
  <c r="AH113" i="26"/>
  <c r="AI113" i="26"/>
  <c r="AB114" i="26"/>
  <c r="AC114" i="26"/>
  <c r="AF114" i="26"/>
  <c r="AD114" i="26"/>
  <c r="AG114" i="26"/>
  <c r="AE114" i="26"/>
  <c r="AH114" i="26"/>
  <c r="AI114" i="26"/>
  <c r="AB115" i="26"/>
  <c r="AC115" i="26"/>
  <c r="AF115" i="26"/>
  <c r="AD115" i="26"/>
  <c r="AG115" i="26"/>
  <c r="AE115" i="26"/>
  <c r="AH115" i="26"/>
  <c r="AI115" i="26"/>
  <c r="AB116" i="26"/>
  <c r="AC116" i="26"/>
  <c r="AF116" i="26"/>
  <c r="AD116" i="26"/>
  <c r="AG116" i="26"/>
  <c r="AE116" i="26"/>
  <c r="AH116" i="26"/>
  <c r="AI116" i="26"/>
  <c r="AB117" i="26"/>
  <c r="AC117" i="26"/>
  <c r="AF117" i="26"/>
  <c r="AD117" i="26"/>
  <c r="AG117" i="26"/>
  <c r="AE117" i="26"/>
  <c r="AH117" i="26"/>
  <c r="AI117" i="26"/>
  <c r="AB118" i="26"/>
  <c r="AC118" i="26"/>
  <c r="AF118" i="26"/>
  <c r="AD118" i="26"/>
  <c r="AG118" i="26"/>
  <c r="AE118" i="26"/>
  <c r="AH118" i="26"/>
  <c r="AI118" i="26"/>
  <c r="AB119" i="26"/>
  <c r="AC119" i="26"/>
  <c r="AF119" i="26"/>
  <c r="AD119" i="26"/>
  <c r="AG119" i="26"/>
  <c r="AE119" i="26"/>
  <c r="AH119" i="26"/>
  <c r="AI119" i="26"/>
  <c r="AB120" i="26"/>
  <c r="AC120" i="26"/>
  <c r="AF120" i="26"/>
  <c r="AD120" i="26"/>
  <c r="AG120" i="26"/>
  <c r="AE120" i="26"/>
  <c r="AH120" i="26"/>
  <c r="AI120" i="26"/>
  <c r="AB121" i="26"/>
  <c r="AC121" i="26"/>
  <c r="AF121" i="26"/>
  <c r="AD121" i="26"/>
  <c r="AG121" i="26"/>
  <c r="AE121" i="26"/>
  <c r="AH121" i="26"/>
  <c r="AI121" i="26"/>
  <c r="AB122" i="26"/>
  <c r="AC122" i="26"/>
  <c r="AF122" i="26"/>
  <c r="AD122" i="26"/>
  <c r="AG122" i="26"/>
  <c r="AE122" i="26"/>
  <c r="AH122" i="26"/>
  <c r="AI122" i="26"/>
  <c r="AB123" i="26"/>
  <c r="AC123" i="26"/>
  <c r="AF123" i="26"/>
  <c r="AD123" i="26"/>
  <c r="AG123" i="26"/>
  <c r="AE123" i="26"/>
  <c r="AH123" i="26"/>
  <c r="AI123" i="26"/>
  <c r="AB124" i="26"/>
  <c r="AC124" i="26"/>
  <c r="AF124" i="26"/>
  <c r="AD124" i="26"/>
  <c r="AG124" i="26"/>
  <c r="AE124" i="26"/>
  <c r="AH124" i="26"/>
  <c r="AI124" i="26"/>
  <c r="AB125" i="26"/>
  <c r="AC125" i="26"/>
  <c r="AF125" i="26"/>
  <c r="AD125" i="26"/>
  <c r="AG125" i="26"/>
  <c r="AE125" i="26"/>
  <c r="AH125" i="26"/>
  <c r="AI125" i="26"/>
  <c r="AB126" i="26"/>
  <c r="AC126" i="26"/>
  <c r="AF126" i="26"/>
  <c r="AD126" i="26"/>
  <c r="AG126" i="26"/>
  <c r="AE126" i="26"/>
  <c r="AH126" i="26"/>
  <c r="AI126" i="26"/>
  <c r="AB127" i="26"/>
  <c r="AC127" i="26"/>
  <c r="AF127" i="26"/>
  <c r="AD127" i="26"/>
  <c r="AG127" i="26"/>
  <c r="AE127" i="26"/>
  <c r="AH127" i="26"/>
  <c r="AI127" i="26"/>
  <c r="AB128" i="26"/>
  <c r="AC128" i="26"/>
  <c r="AF128" i="26"/>
  <c r="AD128" i="26"/>
  <c r="AG128" i="26"/>
  <c r="AE128" i="26"/>
  <c r="AH128" i="26"/>
  <c r="AI128" i="26"/>
  <c r="AB129" i="26"/>
  <c r="AC129" i="26"/>
  <c r="AF129" i="26"/>
  <c r="AD129" i="26"/>
  <c r="AG129" i="26"/>
  <c r="AE129" i="26"/>
  <c r="AH129" i="26"/>
  <c r="AI129" i="26"/>
  <c r="AB130" i="26"/>
  <c r="AC130" i="26"/>
  <c r="AF130" i="26"/>
  <c r="AD130" i="26"/>
  <c r="AG130" i="26"/>
  <c r="AE130" i="26"/>
  <c r="AH130" i="26"/>
  <c r="AI130" i="26"/>
  <c r="AB131" i="26"/>
  <c r="AC131" i="26"/>
  <c r="AF131" i="26"/>
  <c r="AD131" i="26"/>
  <c r="AG131" i="26"/>
  <c r="AE131" i="26"/>
  <c r="AH131" i="26"/>
  <c r="AI131" i="26"/>
  <c r="AB132" i="26"/>
  <c r="AC132" i="26"/>
  <c r="AF132" i="26"/>
  <c r="AD132" i="26"/>
  <c r="AG132" i="26"/>
  <c r="AE132" i="26"/>
  <c r="AH132" i="26"/>
  <c r="AI132" i="26"/>
  <c r="AB133" i="26"/>
  <c r="AC133" i="26"/>
  <c r="AF133" i="26"/>
  <c r="AD133" i="26"/>
  <c r="AG133" i="26"/>
  <c r="AE133" i="26"/>
  <c r="AH133" i="26"/>
  <c r="AI133" i="26"/>
  <c r="AB134" i="26"/>
  <c r="AC134" i="26"/>
  <c r="AF134" i="26"/>
  <c r="AD134" i="26"/>
  <c r="AG134" i="26"/>
  <c r="AE134" i="26"/>
  <c r="AH134" i="26"/>
  <c r="AI134" i="26"/>
  <c r="AB135" i="26"/>
  <c r="AC135" i="26"/>
  <c r="AF135" i="26"/>
  <c r="AD135" i="26"/>
  <c r="AG135" i="26"/>
  <c r="AE135" i="26"/>
  <c r="AH135" i="26"/>
  <c r="AI135" i="26"/>
  <c r="AB136" i="26"/>
  <c r="AC136" i="26"/>
  <c r="AF136" i="26"/>
  <c r="AD136" i="26"/>
  <c r="AG136" i="26"/>
  <c r="AE136" i="26"/>
  <c r="AH136" i="26"/>
  <c r="AI136" i="26"/>
  <c r="AB137" i="26"/>
  <c r="AC137" i="26"/>
  <c r="AF137" i="26"/>
  <c r="AD137" i="26"/>
  <c r="AG137" i="26"/>
  <c r="AE137" i="26"/>
  <c r="AH137" i="26"/>
  <c r="AI137" i="26"/>
  <c r="AB138" i="26"/>
  <c r="AC138" i="26"/>
  <c r="AF138" i="26"/>
  <c r="AD138" i="26"/>
  <c r="AG138" i="26"/>
  <c r="AE138" i="26"/>
  <c r="AH138" i="26"/>
  <c r="AI138" i="26"/>
  <c r="AB139" i="26"/>
  <c r="AC139" i="26"/>
  <c r="AF139" i="26"/>
  <c r="AD139" i="26"/>
  <c r="AG139" i="26"/>
  <c r="AE139" i="26"/>
  <c r="AH139" i="26"/>
  <c r="AI139" i="26"/>
  <c r="AB140" i="26"/>
  <c r="AC140" i="26"/>
  <c r="AF140" i="26"/>
  <c r="AD140" i="26"/>
  <c r="AG140" i="26"/>
  <c r="AE140" i="26"/>
  <c r="AH140" i="26"/>
  <c r="AI140" i="26"/>
  <c r="AB141" i="26"/>
  <c r="AC141" i="26"/>
  <c r="AF141" i="26"/>
  <c r="AD141" i="26"/>
  <c r="AG141" i="26"/>
  <c r="AE141" i="26"/>
  <c r="AH141" i="26"/>
  <c r="AI141" i="26"/>
  <c r="AB142" i="26"/>
  <c r="AC142" i="26"/>
  <c r="AF142" i="26"/>
  <c r="AD142" i="26"/>
  <c r="AG142" i="26"/>
  <c r="AE142" i="26"/>
  <c r="AH142" i="26"/>
  <c r="AI142" i="26"/>
  <c r="AB143" i="26"/>
  <c r="AC143" i="26"/>
  <c r="AF143" i="26"/>
  <c r="AD143" i="26"/>
  <c r="AG143" i="26"/>
  <c r="AE143" i="26"/>
  <c r="AH143" i="26"/>
  <c r="AI143" i="26"/>
  <c r="AB144" i="26"/>
  <c r="AC144" i="26"/>
  <c r="AF144" i="26"/>
  <c r="AD144" i="26"/>
  <c r="AG144" i="26"/>
  <c r="AE144" i="26"/>
  <c r="AH144" i="26"/>
  <c r="AI144" i="26"/>
  <c r="AB145" i="26"/>
  <c r="AC145" i="26"/>
  <c r="AF145" i="26"/>
  <c r="AD145" i="26"/>
  <c r="AG145" i="26"/>
  <c r="AE145" i="26"/>
  <c r="AH145" i="26"/>
  <c r="AI145" i="26"/>
  <c r="AB146" i="26"/>
  <c r="AC146" i="26"/>
  <c r="AF146" i="26"/>
  <c r="AD146" i="26"/>
  <c r="AG146" i="26"/>
  <c r="AE146" i="26"/>
  <c r="AH146" i="26"/>
  <c r="AI146" i="26"/>
  <c r="AB147" i="26"/>
  <c r="AC147" i="26"/>
  <c r="AF147" i="26"/>
  <c r="AD147" i="26"/>
  <c r="AG147" i="26"/>
  <c r="AE147" i="26"/>
  <c r="AH147" i="26"/>
  <c r="AI147" i="26"/>
  <c r="AB148" i="26"/>
  <c r="AC148" i="26"/>
  <c r="AF148" i="26"/>
  <c r="AD148" i="26"/>
  <c r="AG148" i="26"/>
  <c r="AE148" i="26"/>
  <c r="AH148" i="26"/>
  <c r="AI148" i="26"/>
  <c r="AB149" i="26"/>
  <c r="AC149" i="26"/>
  <c r="AF149" i="26"/>
  <c r="AD149" i="26"/>
  <c r="AG149" i="26"/>
  <c r="AE149" i="26"/>
  <c r="AH149" i="26"/>
  <c r="AI149" i="26"/>
  <c r="AB150" i="26"/>
  <c r="AC150" i="26"/>
  <c r="AF150" i="26"/>
  <c r="AD150" i="26"/>
  <c r="AG150" i="26"/>
  <c r="AE150" i="26"/>
  <c r="AH150" i="26"/>
  <c r="AI150" i="26"/>
  <c r="AB151" i="26"/>
  <c r="AC151" i="26"/>
  <c r="AF151" i="26"/>
  <c r="AD151" i="26"/>
  <c r="AG151" i="26"/>
  <c r="AE151" i="26"/>
  <c r="AH151" i="26"/>
  <c r="AI151" i="26"/>
  <c r="AB152" i="26"/>
  <c r="AC152" i="26"/>
  <c r="AF152" i="26"/>
  <c r="AD152" i="26"/>
  <c r="AG152" i="26"/>
  <c r="AE152" i="26"/>
  <c r="AH152" i="26"/>
  <c r="AI152" i="26"/>
  <c r="AB153" i="26"/>
  <c r="AC153" i="26"/>
  <c r="AF153" i="26"/>
  <c r="AD153" i="26"/>
  <c r="AG153" i="26"/>
  <c r="AE153" i="26"/>
  <c r="AH153" i="26"/>
  <c r="AI153" i="26"/>
  <c r="AB154" i="26"/>
  <c r="AC154" i="26"/>
  <c r="AF154" i="26"/>
  <c r="AD154" i="26"/>
  <c r="AG154" i="26"/>
  <c r="AE154" i="26"/>
  <c r="AH154" i="26"/>
  <c r="AI154" i="26"/>
  <c r="AB155" i="26"/>
  <c r="AC155" i="26"/>
  <c r="AF155" i="26"/>
  <c r="AD155" i="26"/>
  <c r="AG155" i="26"/>
  <c r="AE155" i="26"/>
  <c r="AH155" i="26"/>
  <c r="AI155" i="26"/>
  <c r="AI156" i="26"/>
  <c r="AI157" i="26"/>
  <c r="AI158" i="26"/>
  <c r="AI159" i="26"/>
  <c r="AI160" i="26"/>
  <c r="AI161" i="26"/>
  <c r="AI162" i="26"/>
  <c r="AI163" i="26"/>
  <c r="AI164" i="26"/>
  <c r="AI165" i="26"/>
  <c r="AI166" i="26"/>
  <c r="AI167" i="26"/>
  <c r="AI168" i="26"/>
  <c r="AI169" i="26"/>
  <c r="AI170" i="26"/>
  <c r="AI171" i="26"/>
  <c r="AI172" i="26"/>
  <c r="AI173" i="26"/>
  <c r="AI174" i="26"/>
  <c r="AI175" i="26"/>
  <c r="AI176" i="26"/>
  <c r="AI177" i="26"/>
  <c r="AI178" i="26"/>
  <c r="AI179" i="26"/>
  <c r="AI180" i="26"/>
  <c r="AI181" i="26"/>
  <c r="AI182" i="26"/>
  <c r="AI183" i="26"/>
  <c r="AI184" i="26"/>
  <c r="AI185" i="26"/>
  <c r="AI186" i="26"/>
  <c r="AI187" i="26"/>
  <c r="AI188" i="26"/>
  <c r="AI189" i="26"/>
  <c r="AI190" i="26"/>
  <c r="AI191" i="26"/>
  <c r="AI192" i="26"/>
  <c r="AI193" i="26"/>
  <c r="AI194" i="26"/>
  <c r="AI195" i="26"/>
  <c r="AI196" i="26"/>
  <c r="AI197" i="26"/>
  <c r="AI198" i="26"/>
  <c r="AI199" i="26"/>
  <c r="AI200" i="26"/>
  <c r="AI201" i="26"/>
  <c r="AI202" i="26"/>
  <c r="AI203" i="26"/>
  <c r="AI204" i="26"/>
  <c r="AI205" i="26"/>
  <c r="C118" i="26"/>
  <c r="E118" i="26"/>
  <c r="C119" i="26"/>
  <c r="E119" i="26"/>
  <c r="D127" i="26"/>
  <c r="J22" i="24"/>
  <c r="AB6" i="21"/>
  <c r="AC6" i="21"/>
  <c r="F19" i="21"/>
  <c r="AF6" i="21"/>
  <c r="AD6" i="21"/>
  <c r="AG6" i="21"/>
  <c r="AE6" i="21"/>
  <c r="AH6" i="21"/>
  <c r="AI6" i="21"/>
  <c r="AB7" i="21"/>
  <c r="AC7" i="21"/>
  <c r="AF7" i="21"/>
  <c r="AD7" i="21"/>
  <c r="AG7" i="21"/>
  <c r="AE7" i="21"/>
  <c r="AH7" i="21"/>
  <c r="AI7" i="21"/>
  <c r="AB8" i="21"/>
  <c r="AC8" i="21"/>
  <c r="AF8" i="21"/>
  <c r="AD8" i="21"/>
  <c r="AG8" i="21"/>
  <c r="AE8" i="21"/>
  <c r="AH8" i="21"/>
  <c r="AI8" i="21"/>
  <c r="AB9" i="21"/>
  <c r="AC9" i="21"/>
  <c r="AF9" i="21"/>
  <c r="AD9" i="21"/>
  <c r="AG9" i="21"/>
  <c r="AE9" i="21"/>
  <c r="AH9" i="21"/>
  <c r="AI9" i="21"/>
  <c r="AB10" i="21"/>
  <c r="AC10" i="21"/>
  <c r="AF10" i="21"/>
  <c r="AD10" i="21"/>
  <c r="AG10" i="21"/>
  <c r="AE10" i="21"/>
  <c r="AH10" i="21"/>
  <c r="AI10" i="21"/>
  <c r="AB11" i="21"/>
  <c r="AC11" i="21"/>
  <c r="AF11" i="21"/>
  <c r="AD11" i="21"/>
  <c r="AG11" i="21"/>
  <c r="AE11" i="21"/>
  <c r="AH11" i="21"/>
  <c r="AI11" i="21"/>
  <c r="AB12" i="21"/>
  <c r="AC12" i="21"/>
  <c r="AF12" i="21"/>
  <c r="AD12" i="21"/>
  <c r="AG12" i="21"/>
  <c r="AE12" i="21"/>
  <c r="AH12" i="21"/>
  <c r="AI12" i="21"/>
  <c r="AB13" i="21"/>
  <c r="AC13" i="21"/>
  <c r="AF13" i="21"/>
  <c r="AD13" i="21"/>
  <c r="AG13" i="21"/>
  <c r="AE13" i="21"/>
  <c r="AH13" i="21"/>
  <c r="AI13" i="21"/>
  <c r="AB14" i="21"/>
  <c r="AC14" i="21"/>
  <c r="AF14" i="21"/>
  <c r="AD14" i="21"/>
  <c r="AG14" i="21"/>
  <c r="AE14" i="21"/>
  <c r="AH14" i="21"/>
  <c r="AI14" i="21"/>
  <c r="AB15" i="21"/>
  <c r="AC15" i="21"/>
  <c r="AF15" i="21"/>
  <c r="AD15" i="21"/>
  <c r="AG15" i="21"/>
  <c r="AE15" i="21"/>
  <c r="AH15" i="21"/>
  <c r="AI15" i="21"/>
  <c r="AB16" i="21"/>
  <c r="AC16" i="21"/>
  <c r="AF16" i="21"/>
  <c r="AD16" i="21"/>
  <c r="AG16" i="21"/>
  <c r="AE16" i="21"/>
  <c r="AH16" i="21"/>
  <c r="AI16" i="21"/>
  <c r="AB17" i="21"/>
  <c r="AC17" i="21"/>
  <c r="AF17" i="21"/>
  <c r="AD17" i="21"/>
  <c r="AG17" i="21"/>
  <c r="AE17" i="21"/>
  <c r="AH17" i="21"/>
  <c r="AI17" i="21"/>
  <c r="AB18" i="21"/>
  <c r="AC18" i="21"/>
  <c r="AF18" i="21"/>
  <c r="AD18" i="21"/>
  <c r="AG18" i="21"/>
  <c r="AE18" i="21"/>
  <c r="AH18" i="21"/>
  <c r="AI18" i="21"/>
  <c r="AB19" i="21"/>
  <c r="AC19" i="21"/>
  <c r="AF19" i="21"/>
  <c r="AD19" i="21"/>
  <c r="AG19" i="21"/>
  <c r="AE19" i="21"/>
  <c r="AH19" i="21"/>
  <c r="AI19" i="21"/>
  <c r="AB20" i="21"/>
  <c r="AC20" i="21"/>
  <c r="AF20" i="21"/>
  <c r="AD20" i="21"/>
  <c r="AG20" i="21"/>
  <c r="AE20" i="21"/>
  <c r="AH20" i="21"/>
  <c r="AI20" i="21"/>
  <c r="AB21" i="21"/>
  <c r="AC21" i="21"/>
  <c r="AF21" i="21"/>
  <c r="AD21" i="21"/>
  <c r="AG21" i="21"/>
  <c r="AE21" i="21"/>
  <c r="AH21" i="21"/>
  <c r="AI21" i="21"/>
  <c r="AB22" i="21"/>
  <c r="AC22" i="21"/>
  <c r="AF22" i="21"/>
  <c r="AD22" i="21"/>
  <c r="AG22" i="21"/>
  <c r="AE22" i="21"/>
  <c r="AH22" i="21"/>
  <c r="AI22" i="21"/>
  <c r="AB23" i="21"/>
  <c r="AC23" i="21"/>
  <c r="AF23" i="21"/>
  <c r="AD23" i="21"/>
  <c r="AG23" i="21"/>
  <c r="AE23" i="21"/>
  <c r="AH23" i="21"/>
  <c r="AI23" i="21"/>
  <c r="AB24" i="21"/>
  <c r="AC24" i="21"/>
  <c r="AF24" i="21"/>
  <c r="AD24" i="21"/>
  <c r="AG24" i="21"/>
  <c r="AE24" i="21"/>
  <c r="AH24" i="21"/>
  <c r="AI24" i="21"/>
  <c r="AB25" i="21"/>
  <c r="AC25" i="21"/>
  <c r="AF25" i="21"/>
  <c r="AD25" i="21"/>
  <c r="AG25" i="21"/>
  <c r="AE25" i="21"/>
  <c r="AH25" i="21"/>
  <c r="AI25" i="21"/>
  <c r="AB26" i="21"/>
  <c r="AC26" i="21"/>
  <c r="AF26" i="21"/>
  <c r="AD26" i="21"/>
  <c r="AG26" i="21"/>
  <c r="AE26" i="21"/>
  <c r="AH26" i="21"/>
  <c r="AI26" i="21"/>
  <c r="AB27" i="21"/>
  <c r="AC27" i="21"/>
  <c r="AF27" i="21"/>
  <c r="AD27" i="21"/>
  <c r="AG27" i="21"/>
  <c r="AE27" i="21"/>
  <c r="AH27" i="21"/>
  <c r="AI27" i="21"/>
  <c r="AB28" i="21"/>
  <c r="AC28" i="21"/>
  <c r="AF28" i="21"/>
  <c r="AD28" i="21"/>
  <c r="AG28" i="21"/>
  <c r="AE28" i="21"/>
  <c r="AH28" i="21"/>
  <c r="AI28" i="21"/>
  <c r="AB29" i="21"/>
  <c r="AC29" i="21"/>
  <c r="AF29" i="21"/>
  <c r="AD29" i="21"/>
  <c r="AG29" i="21"/>
  <c r="AE29" i="21"/>
  <c r="AH29" i="21"/>
  <c r="AI29" i="21"/>
  <c r="AB30" i="21"/>
  <c r="AC30" i="21"/>
  <c r="AF30" i="21"/>
  <c r="AD30" i="21"/>
  <c r="AG30" i="21"/>
  <c r="AE30" i="21"/>
  <c r="AH30" i="21"/>
  <c r="AI30" i="21"/>
  <c r="AB31" i="21"/>
  <c r="AC31" i="21"/>
  <c r="AF31" i="21"/>
  <c r="AD31" i="21"/>
  <c r="AG31" i="21"/>
  <c r="AE31" i="21"/>
  <c r="AH31" i="21"/>
  <c r="AI31" i="21"/>
  <c r="AB32" i="21"/>
  <c r="AC32" i="21"/>
  <c r="AF32" i="21"/>
  <c r="AD32" i="21"/>
  <c r="AG32" i="21"/>
  <c r="AE32" i="21"/>
  <c r="AH32" i="21"/>
  <c r="AI32" i="21"/>
  <c r="AB33" i="21"/>
  <c r="AC33" i="21"/>
  <c r="AF33" i="21"/>
  <c r="AD33" i="21"/>
  <c r="AG33" i="21"/>
  <c r="AE33" i="21"/>
  <c r="AH33" i="21"/>
  <c r="AI33" i="21"/>
  <c r="AB34" i="21"/>
  <c r="AC34" i="21"/>
  <c r="AF34" i="21"/>
  <c r="AD34" i="21"/>
  <c r="AG34" i="21"/>
  <c r="AE34" i="21"/>
  <c r="AH34" i="21"/>
  <c r="AI34" i="21"/>
  <c r="AB35" i="21"/>
  <c r="AC35" i="21"/>
  <c r="AF35" i="21"/>
  <c r="AD35" i="21"/>
  <c r="AG35" i="21"/>
  <c r="AE35" i="21"/>
  <c r="AH35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C118" i="21"/>
  <c r="E118" i="21"/>
  <c r="C119" i="21"/>
  <c r="E119" i="21"/>
  <c r="D127" i="21"/>
  <c r="I22" i="24"/>
  <c r="I24" i="24"/>
  <c r="R22" i="24"/>
  <c r="C123" i="13"/>
  <c r="E123" i="13"/>
  <c r="E127" i="13"/>
  <c r="E23" i="24"/>
  <c r="C123" i="18"/>
  <c r="E123" i="18"/>
  <c r="E127" i="18"/>
  <c r="F23" i="24"/>
  <c r="C123" i="19"/>
  <c r="E123" i="19"/>
  <c r="E127" i="19"/>
  <c r="G23" i="24"/>
  <c r="C123" i="20"/>
  <c r="E123" i="20"/>
  <c r="E127" i="20"/>
  <c r="H23" i="24"/>
  <c r="C123" i="26"/>
  <c r="E123" i="26"/>
  <c r="E127" i="26"/>
  <c r="J23" i="24"/>
  <c r="AY5" i="21"/>
  <c r="C123" i="21"/>
  <c r="E123" i="21"/>
  <c r="E127" i="21"/>
  <c r="I23" i="24"/>
  <c r="R23" i="24"/>
  <c r="E25" i="13"/>
  <c r="F25" i="13"/>
  <c r="G25" i="13"/>
  <c r="E26" i="13"/>
  <c r="F26" i="13"/>
  <c r="G26" i="13"/>
  <c r="E27" i="13"/>
  <c r="F27" i="13"/>
  <c r="G27" i="13"/>
  <c r="E28" i="13"/>
  <c r="F28" i="13"/>
  <c r="G28" i="13"/>
  <c r="E29" i="13"/>
  <c r="F29" i="13"/>
  <c r="G29" i="13"/>
  <c r="E30" i="13"/>
  <c r="F30" i="13"/>
  <c r="G30" i="13"/>
  <c r="E31" i="13"/>
  <c r="F31" i="13"/>
  <c r="G31" i="13"/>
  <c r="E32" i="13"/>
  <c r="F32" i="13"/>
  <c r="G32" i="13"/>
  <c r="E33" i="13"/>
  <c r="F33" i="13"/>
  <c r="G33" i="13"/>
  <c r="E34" i="13"/>
  <c r="F34" i="13"/>
  <c r="G34" i="13"/>
  <c r="E35" i="13"/>
  <c r="F35" i="13"/>
  <c r="G35" i="13"/>
  <c r="E36" i="13"/>
  <c r="F36" i="13"/>
  <c r="G36" i="13"/>
  <c r="E37" i="13"/>
  <c r="F37" i="13"/>
  <c r="G37" i="13"/>
  <c r="E38" i="13"/>
  <c r="F38" i="13"/>
  <c r="G38" i="13"/>
  <c r="E39" i="13"/>
  <c r="F39" i="13"/>
  <c r="G39" i="13"/>
  <c r="E40" i="13"/>
  <c r="F40" i="13"/>
  <c r="G40" i="13"/>
  <c r="E41" i="13"/>
  <c r="F41" i="13"/>
  <c r="G41" i="13"/>
  <c r="E42" i="13"/>
  <c r="F42" i="13"/>
  <c r="G42" i="13"/>
  <c r="E43" i="13"/>
  <c r="F43" i="13"/>
  <c r="G43" i="13"/>
  <c r="E44" i="13"/>
  <c r="F44" i="13"/>
  <c r="G44" i="13"/>
  <c r="E45" i="13"/>
  <c r="F45" i="13"/>
  <c r="G45" i="13"/>
  <c r="E46" i="13"/>
  <c r="F46" i="13"/>
  <c r="G46" i="13"/>
  <c r="E47" i="13"/>
  <c r="F47" i="13"/>
  <c r="G47" i="13"/>
  <c r="Q6" i="13"/>
  <c r="R6" i="13"/>
  <c r="S6" i="13"/>
  <c r="T6" i="13"/>
  <c r="F5" i="13"/>
  <c r="F15" i="13"/>
  <c r="U6" i="13"/>
  <c r="F6" i="13"/>
  <c r="V6" i="13"/>
  <c r="X6" i="13"/>
  <c r="Q7" i="13"/>
  <c r="R7" i="13"/>
  <c r="S7" i="13"/>
  <c r="T7" i="13"/>
  <c r="U7" i="13"/>
  <c r="V7" i="13"/>
  <c r="X7" i="13"/>
  <c r="Q8" i="13"/>
  <c r="R8" i="13"/>
  <c r="S8" i="13"/>
  <c r="T8" i="13"/>
  <c r="U8" i="13"/>
  <c r="V8" i="13"/>
  <c r="X8" i="13"/>
  <c r="Q9" i="13"/>
  <c r="R9" i="13"/>
  <c r="S9" i="13"/>
  <c r="T9" i="13"/>
  <c r="U9" i="13"/>
  <c r="V9" i="13"/>
  <c r="X9" i="13"/>
  <c r="Q10" i="13"/>
  <c r="R10" i="13"/>
  <c r="S10" i="13"/>
  <c r="T10" i="13"/>
  <c r="U10" i="13"/>
  <c r="V10" i="13"/>
  <c r="X10" i="13"/>
  <c r="Q11" i="13"/>
  <c r="R11" i="13"/>
  <c r="S11" i="13"/>
  <c r="T11" i="13"/>
  <c r="U11" i="13"/>
  <c r="V11" i="13"/>
  <c r="X11" i="13"/>
  <c r="Q12" i="13"/>
  <c r="R12" i="13"/>
  <c r="S12" i="13"/>
  <c r="T12" i="13"/>
  <c r="U12" i="13"/>
  <c r="V12" i="13"/>
  <c r="X12" i="13"/>
  <c r="Q13" i="13"/>
  <c r="R13" i="13"/>
  <c r="S13" i="13"/>
  <c r="T13" i="13"/>
  <c r="U13" i="13"/>
  <c r="V13" i="13"/>
  <c r="X13" i="13"/>
  <c r="Q14" i="13"/>
  <c r="R14" i="13"/>
  <c r="S14" i="13"/>
  <c r="T14" i="13"/>
  <c r="U14" i="13"/>
  <c r="V14" i="13"/>
  <c r="X14" i="13"/>
  <c r="Q15" i="13"/>
  <c r="R15" i="13"/>
  <c r="S15" i="13"/>
  <c r="T15" i="13"/>
  <c r="U15" i="13"/>
  <c r="V15" i="13"/>
  <c r="X15" i="13"/>
  <c r="Q16" i="13"/>
  <c r="R16" i="13"/>
  <c r="S16" i="13"/>
  <c r="T16" i="13"/>
  <c r="U16" i="13"/>
  <c r="V16" i="13"/>
  <c r="X16" i="13"/>
  <c r="Q17" i="13"/>
  <c r="R17" i="13"/>
  <c r="S17" i="13"/>
  <c r="T17" i="13"/>
  <c r="U17" i="13"/>
  <c r="V17" i="13"/>
  <c r="X17" i="13"/>
  <c r="Q18" i="13"/>
  <c r="R18" i="13"/>
  <c r="S18" i="13"/>
  <c r="T18" i="13"/>
  <c r="U18" i="13"/>
  <c r="V18" i="13"/>
  <c r="X18" i="13"/>
  <c r="Q19" i="13"/>
  <c r="R19" i="13"/>
  <c r="S19" i="13"/>
  <c r="T19" i="13"/>
  <c r="U19" i="13"/>
  <c r="V19" i="13"/>
  <c r="X19" i="13"/>
  <c r="Q20" i="13"/>
  <c r="R20" i="13"/>
  <c r="S20" i="13"/>
  <c r="T20" i="13"/>
  <c r="U20" i="13"/>
  <c r="V20" i="13"/>
  <c r="X20" i="13"/>
  <c r="Q21" i="13"/>
  <c r="R21" i="13"/>
  <c r="S21" i="13"/>
  <c r="T21" i="13"/>
  <c r="U21" i="13"/>
  <c r="V21" i="13"/>
  <c r="X21" i="13"/>
  <c r="Q22" i="13"/>
  <c r="R22" i="13"/>
  <c r="S22" i="13"/>
  <c r="T22" i="13"/>
  <c r="U22" i="13"/>
  <c r="V22" i="13"/>
  <c r="X22" i="13"/>
  <c r="Q23" i="13"/>
  <c r="R23" i="13"/>
  <c r="S23" i="13"/>
  <c r="T23" i="13"/>
  <c r="U23" i="13"/>
  <c r="V23" i="13"/>
  <c r="X23" i="13"/>
  <c r="Q24" i="13"/>
  <c r="R24" i="13"/>
  <c r="S24" i="13"/>
  <c r="T24" i="13"/>
  <c r="U24" i="13"/>
  <c r="V24" i="13"/>
  <c r="X24" i="13"/>
  <c r="Q25" i="13"/>
  <c r="R25" i="13"/>
  <c r="S25" i="13"/>
  <c r="T25" i="13"/>
  <c r="U25" i="13"/>
  <c r="V25" i="13"/>
  <c r="X25" i="13"/>
  <c r="Q26" i="13"/>
  <c r="R26" i="13"/>
  <c r="S26" i="13"/>
  <c r="T26" i="13"/>
  <c r="U26" i="13"/>
  <c r="V26" i="13"/>
  <c r="X26" i="13"/>
  <c r="Q27" i="13"/>
  <c r="R27" i="13"/>
  <c r="S27" i="13"/>
  <c r="T27" i="13"/>
  <c r="U27" i="13"/>
  <c r="V27" i="13"/>
  <c r="X27" i="13"/>
  <c r="Q28" i="13"/>
  <c r="R28" i="13"/>
  <c r="S28" i="13"/>
  <c r="T28" i="13"/>
  <c r="U28" i="13"/>
  <c r="V28" i="13"/>
  <c r="X28" i="13"/>
  <c r="Q29" i="13"/>
  <c r="R29" i="13"/>
  <c r="S29" i="13"/>
  <c r="T29" i="13"/>
  <c r="U29" i="13"/>
  <c r="V29" i="13"/>
  <c r="X29" i="13"/>
  <c r="Q30" i="13"/>
  <c r="R30" i="13"/>
  <c r="S30" i="13"/>
  <c r="T30" i="13"/>
  <c r="U30" i="13"/>
  <c r="V30" i="13"/>
  <c r="X30" i="13"/>
  <c r="Q31" i="13"/>
  <c r="R31" i="13"/>
  <c r="S31" i="13"/>
  <c r="T31" i="13"/>
  <c r="U31" i="13"/>
  <c r="V31" i="13"/>
  <c r="X31" i="13"/>
  <c r="Q32" i="13"/>
  <c r="R32" i="13"/>
  <c r="S32" i="13"/>
  <c r="T32" i="13"/>
  <c r="U32" i="13"/>
  <c r="V32" i="13"/>
  <c r="X32" i="13"/>
  <c r="Q33" i="13"/>
  <c r="R33" i="13"/>
  <c r="S33" i="13"/>
  <c r="T33" i="13"/>
  <c r="U33" i="13"/>
  <c r="V33" i="13"/>
  <c r="X33" i="13"/>
  <c r="Q34" i="13"/>
  <c r="R34" i="13"/>
  <c r="S34" i="13"/>
  <c r="T34" i="13"/>
  <c r="U34" i="13"/>
  <c r="V34" i="13"/>
  <c r="X34" i="13"/>
  <c r="Q35" i="13"/>
  <c r="R35" i="13"/>
  <c r="S35" i="13"/>
  <c r="T35" i="13"/>
  <c r="U35" i="13"/>
  <c r="V35" i="13"/>
  <c r="X35" i="13"/>
  <c r="Q36" i="13"/>
  <c r="R36" i="13"/>
  <c r="S36" i="13"/>
  <c r="T36" i="13"/>
  <c r="U36" i="13"/>
  <c r="V36" i="13"/>
  <c r="X36" i="13"/>
  <c r="Q37" i="13"/>
  <c r="R37" i="13"/>
  <c r="S37" i="13"/>
  <c r="T37" i="13"/>
  <c r="U37" i="13"/>
  <c r="V37" i="13"/>
  <c r="X37" i="13"/>
  <c r="Q38" i="13"/>
  <c r="R38" i="13"/>
  <c r="S38" i="13"/>
  <c r="T38" i="13"/>
  <c r="U38" i="13"/>
  <c r="V38" i="13"/>
  <c r="X38" i="13"/>
  <c r="Q39" i="13"/>
  <c r="R39" i="13"/>
  <c r="S39" i="13"/>
  <c r="T39" i="13"/>
  <c r="U39" i="13"/>
  <c r="V39" i="13"/>
  <c r="X39" i="13"/>
  <c r="Q40" i="13"/>
  <c r="R40" i="13"/>
  <c r="S40" i="13"/>
  <c r="T40" i="13"/>
  <c r="U40" i="13"/>
  <c r="V40" i="13"/>
  <c r="X40" i="13"/>
  <c r="Q41" i="13"/>
  <c r="R41" i="13"/>
  <c r="S41" i="13"/>
  <c r="T41" i="13"/>
  <c r="U41" i="13"/>
  <c r="V41" i="13"/>
  <c r="X41" i="13"/>
  <c r="Q42" i="13"/>
  <c r="R42" i="13"/>
  <c r="S42" i="13"/>
  <c r="T42" i="13"/>
  <c r="U42" i="13"/>
  <c r="V42" i="13"/>
  <c r="X42" i="13"/>
  <c r="Q43" i="13"/>
  <c r="R43" i="13"/>
  <c r="S43" i="13"/>
  <c r="T43" i="13"/>
  <c r="U43" i="13"/>
  <c r="V43" i="13"/>
  <c r="X43" i="13"/>
  <c r="Q44" i="13"/>
  <c r="R44" i="13"/>
  <c r="S44" i="13"/>
  <c r="T44" i="13"/>
  <c r="U44" i="13"/>
  <c r="V44" i="13"/>
  <c r="X44" i="13"/>
  <c r="Q45" i="13"/>
  <c r="R45" i="13"/>
  <c r="S45" i="13"/>
  <c r="T45" i="13"/>
  <c r="U45" i="13"/>
  <c r="V45" i="13"/>
  <c r="X45" i="13"/>
  <c r="Q46" i="13"/>
  <c r="R46" i="13"/>
  <c r="S46" i="13"/>
  <c r="T46" i="13"/>
  <c r="U46" i="13"/>
  <c r="V46" i="13"/>
  <c r="X46" i="13"/>
  <c r="Q47" i="13"/>
  <c r="R47" i="13"/>
  <c r="S47" i="13"/>
  <c r="T47" i="13"/>
  <c r="U47" i="13"/>
  <c r="V47" i="13"/>
  <c r="X47" i="13"/>
  <c r="Q48" i="13"/>
  <c r="R48" i="13"/>
  <c r="S48" i="13"/>
  <c r="T48" i="13"/>
  <c r="U48" i="13"/>
  <c r="V48" i="13"/>
  <c r="X48" i="13"/>
  <c r="Q49" i="13"/>
  <c r="R49" i="13"/>
  <c r="S49" i="13"/>
  <c r="T49" i="13"/>
  <c r="U49" i="13"/>
  <c r="V49" i="13"/>
  <c r="X49" i="13"/>
  <c r="Q50" i="13"/>
  <c r="R50" i="13"/>
  <c r="S50" i="13"/>
  <c r="T50" i="13"/>
  <c r="U50" i="13"/>
  <c r="V50" i="13"/>
  <c r="X50" i="13"/>
  <c r="Q51" i="13"/>
  <c r="R51" i="13"/>
  <c r="S51" i="13"/>
  <c r="T51" i="13"/>
  <c r="U51" i="13"/>
  <c r="V51" i="13"/>
  <c r="X51" i="13"/>
  <c r="Q52" i="13"/>
  <c r="R52" i="13"/>
  <c r="S52" i="13"/>
  <c r="T52" i="13"/>
  <c r="U52" i="13"/>
  <c r="V52" i="13"/>
  <c r="X52" i="13"/>
  <c r="Q53" i="13"/>
  <c r="R53" i="13"/>
  <c r="S53" i="13"/>
  <c r="T53" i="13"/>
  <c r="U53" i="13"/>
  <c r="V53" i="13"/>
  <c r="X53" i="13"/>
  <c r="Q54" i="13"/>
  <c r="R54" i="13"/>
  <c r="S54" i="13"/>
  <c r="T54" i="13"/>
  <c r="U54" i="13"/>
  <c r="V54" i="13"/>
  <c r="X54" i="13"/>
  <c r="Q55" i="13"/>
  <c r="R55" i="13"/>
  <c r="S55" i="13"/>
  <c r="T55" i="13"/>
  <c r="U55" i="13"/>
  <c r="V55" i="13"/>
  <c r="X55" i="13"/>
  <c r="Q56" i="13"/>
  <c r="R56" i="13"/>
  <c r="S56" i="13"/>
  <c r="T56" i="13"/>
  <c r="U56" i="13"/>
  <c r="V56" i="13"/>
  <c r="X56" i="13"/>
  <c r="Q57" i="13"/>
  <c r="R57" i="13"/>
  <c r="S57" i="13"/>
  <c r="T57" i="13"/>
  <c r="U57" i="13"/>
  <c r="V57" i="13"/>
  <c r="X57" i="13"/>
  <c r="Q58" i="13"/>
  <c r="R58" i="13"/>
  <c r="S58" i="13"/>
  <c r="T58" i="13"/>
  <c r="U58" i="13"/>
  <c r="V58" i="13"/>
  <c r="X58" i="13"/>
  <c r="Q59" i="13"/>
  <c r="R59" i="13"/>
  <c r="S59" i="13"/>
  <c r="T59" i="13"/>
  <c r="U59" i="13"/>
  <c r="V59" i="13"/>
  <c r="X59" i="13"/>
  <c r="Q60" i="13"/>
  <c r="R60" i="13"/>
  <c r="S60" i="13"/>
  <c r="T60" i="13"/>
  <c r="U60" i="13"/>
  <c r="V60" i="13"/>
  <c r="X60" i="13"/>
  <c r="Q61" i="13"/>
  <c r="R61" i="13"/>
  <c r="S61" i="13"/>
  <c r="T61" i="13"/>
  <c r="U61" i="13"/>
  <c r="V61" i="13"/>
  <c r="X61" i="13"/>
  <c r="Q62" i="13"/>
  <c r="R62" i="13"/>
  <c r="S62" i="13"/>
  <c r="T62" i="13"/>
  <c r="U62" i="13"/>
  <c r="V62" i="13"/>
  <c r="X62" i="13"/>
  <c r="Q63" i="13"/>
  <c r="R63" i="13"/>
  <c r="S63" i="13"/>
  <c r="T63" i="13"/>
  <c r="U63" i="13"/>
  <c r="V63" i="13"/>
  <c r="X63" i="13"/>
  <c r="Q64" i="13"/>
  <c r="R64" i="13"/>
  <c r="S64" i="13"/>
  <c r="T64" i="13"/>
  <c r="U64" i="13"/>
  <c r="V64" i="13"/>
  <c r="X64" i="13"/>
  <c r="Q65" i="13"/>
  <c r="R65" i="13"/>
  <c r="S65" i="13"/>
  <c r="T65" i="13"/>
  <c r="U65" i="13"/>
  <c r="V65" i="13"/>
  <c r="X65" i="13"/>
  <c r="Q66" i="13"/>
  <c r="R66" i="13"/>
  <c r="S66" i="13"/>
  <c r="T66" i="13"/>
  <c r="U66" i="13"/>
  <c r="V66" i="13"/>
  <c r="X66" i="13"/>
  <c r="Q67" i="13"/>
  <c r="R67" i="13"/>
  <c r="S67" i="13"/>
  <c r="T67" i="13"/>
  <c r="U67" i="13"/>
  <c r="V67" i="13"/>
  <c r="X67" i="13"/>
  <c r="Q68" i="13"/>
  <c r="R68" i="13"/>
  <c r="S68" i="13"/>
  <c r="T68" i="13"/>
  <c r="U68" i="13"/>
  <c r="V68" i="13"/>
  <c r="X68" i="13"/>
  <c r="Q69" i="13"/>
  <c r="R69" i="13"/>
  <c r="S69" i="13"/>
  <c r="T69" i="13"/>
  <c r="U69" i="13"/>
  <c r="V69" i="13"/>
  <c r="X69" i="13"/>
  <c r="Q70" i="13"/>
  <c r="R70" i="13"/>
  <c r="S70" i="13"/>
  <c r="T70" i="13"/>
  <c r="U70" i="13"/>
  <c r="V70" i="13"/>
  <c r="X70" i="13"/>
  <c r="Q71" i="13"/>
  <c r="R71" i="13"/>
  <c r="S71" i="13"/>
  <c r="T71" i="13"/>
  <c r="U71" i="13"/>
  <c r="V71" i="13"/>
  <c r="X71" i="13"/>
  <c r="Q72" i="13"/>
  <c r="R72" i="13"/>
  <c r="S72" i="13"/>
  <c r="T72" i="13"/>
  <c r="U72" i="13"/>
  <c r="V72" i="13"/>
  <c r="X72" i="13"/>
  <c r="Q73" i="13"/>
  <c r="R73" i="13"/>
  <c r="S73" i="13"/>
  <c r="T73" i="13"/>
  <c r="U73" i="13"/>
  <c r="V73" i="13"/>
  <c r="X73" i="13"/>
  <c r="Q74" i="13"/>
  <c r="R74" i="13"/>
  <c r="S74" i="13"/>
  <c r="T74" i="13"/>
  <c r="U74" i="13"/>
  <c r="V74" i="13"/>
  <c r="X74" i="13"/>
  <c r="Q75" i="13"/>
  <c r="R75" i="13"/>
  <c r="S75" i="13"/>
  <c r="T75" i="13"/>
  <c r="U75" i="13"/>
  <c r="V75" i="13"/>
  <c r="X75" i="13"/>
  <c r="Q76" i="13"/>
  <c r="R76" i="13"/>
  <c r="S76" i="13"/>
  <c r="T76" i="13"/>
  <c r="U76" i="13"/>
  <c r="V76" i="13"/>
  <c r="X76" i="13"/>
  <c r="Q77" i="13"/>
  <c r="R77" i="13"/>
  <c r="S77" i="13"/>
  <c r="T77" i="13"/>
  <c r="U77" i="13"/>
  <c r="V77" i="13"/>
  <c r="X77" i="13"/>
  <c r="Q78" i="13"/>
  <c r="R78" i="13"/>
  <c r="S78" i="13"/>
  <c r="T78" i="13"/>
  <c r="U78" i="13"/>
  <c r="V78" i="13"/>
  <c r="X78" i="13"/>
  <c r="Q79" i="13"/>
  <c r="R79" i="13"/>
  <c r="S79" i="13"/>
  <c r="T79" i="13"/>
  <c r="U79" i="13"/>
  <c r="V79" i="13"/>
  <c r="X79" i="13"/>
  <c r="Q80" i="13"/>
  <c r="R80" i="13"/>
  <c r="S80" i="13"/>
  <c r="T80" i="13"/>
  <c r="U80" i="13"/>
  <c r="V80" i="13"/>
  <c r="X80" i="13"/>
  <c r="Q81" i="13"/>
  <c r="R81" i="13"/>
  <c r="S81" i="13"/>
  <c r="T81" i="13"/>
  <c r="U81" i="13"/>
  <c r="V81" i="13"/>
  <c r="X81" i="13"/>
  <c r="Q82" i="13"/>
  <c r="R82" i="13"/>
  <c r="S82" i="13"/>
  <c r="T82" i="13"/>
  <c r="U82" i="13"/>
  <c r="V82" i="13"/>
  <c r="X82" i="13"/>
  <c r="Q83" i="13"/>
  <c r="R83" i="13"/>
  <c r="S83" i="13"/>
  <c r="T83" i="13"/>
  <c r="U83" i="13"/>
  <c r="V83" i="13"/>
  <c r="X83" i="13"/>
  <c r="Q84" i="13"/>
  <c r="R84" i="13"/>
  <c r="S84" i="13"/>
  <c r="T84" i="13"/>
  <c r="U84" i="13"/>
  <c r="V84" i="13"/>
  <c r="X84" i="13"/>
  <c r="Q85" i="13"/>
  <c r="R85" i="13"/>
  <c r="S85" i="13"/>
  <c r="T85" i="13"/>
  <c r="U85" i="13"/>
  <c r="V85" i="13"/>
  <c r="X85" i="13"/>
  <c r="Q86" i="13"/>
  <c r="R86" i="13"/>
  <c r="S86" i="13"/>
  <c r="T86" i="13"/>
  <c r="U86" i="13"/>
  <c r="V86" i="13"/>
  <c r="X86" i="13"/>
  <c r="Q87" i="13"/>
  <c r="R87" i="13"/>
  <c r="S87" i="13"/>
  <c r="T87" i="13"/>
  <c r="U87" i="13"/>
  <c r="V87" i="13"/>
  <c r="X87" i="13"/>
  <c r="Q88" i="13"/>
  <c r="R88" i="13"/>
  <c r="S88" i="13"/>
  <c r="T88" i="13"/>
  <c r="U88" i="13"/>
  <c r="V88" i="13"/>
  <c r="X88" i="13"/>
  <c r="Q89" i="13"/>
  <c r="R89" i="13"/>
  <c r="S89" i="13"/>
  <c r="T89" i="13"/>
  <c r="U89" i="13"/>
  <c r="V89" i="13"/>
  <c r="X89" i="13"/>
  <c r="Q90" i="13"/>
  <c r="R90" i="13"/>
  <c r="S90" i="13"/>
  <c r="T90" i="13"/>
  <c r="U90" i="13"/>
  <c r="V90" i="13"/>
  <c r="X90" i="13"/>
  <c r="Q91" i="13"/>
  <c r="R91" i="13"/>
  <c r="S91" i="13"/>
  <c r="T91" i="13"/>
  <c r="U91" i="13"/>
  <c r="V91" i="13"/>
  <c r="X91" i="13"/>
  <c r="Q92" i="13"/>
  <c r="R92" i="13"/>
  <c r="S92" i="13"/>
  <c r="T92" i="13"/>
  <c r="U92" i="13"/>
  <c r="V92" i="13"/>
  <c r="X92" i="13"/>
  <c r="Q93" i="13"/>
  <c r="R93" i="13"/>
  <c r="S93" i="13"/>
  <c r="T93" i="13"/>
  <c r="U93" i="13"/>
  <c r="V93" i="13"/>
  <c r="X93" i="13"/>
  <c r="Q94" i="13"/>
  <c r="R94" i="13"/>
  <c r="S94" i="13"/>
  <c r="T94" i="13"/>
  <c r="U94" i="13"/>
  <c r="V94" i="13"/>
  <c r="X94" i="13"/>
  <c r="Q95" i="13"/>
  <c r="R95" i="13"/>
  <c r="S95" i="13"/>
  <c r="T95" i="13"/>
  <c r="U95" i="13"/>
  <c r="V95" i="13"/>
  <c r="X95" i="13"/>
  <c r="Q96" i="13"/>
  <c r="R96" i="13"/>
  <c r="S96" i="13"/>
  <c r="T96" i="13"/>
  <c r="U96" i="13"/>
  <c r="V96" i="13"/>
  <c r="X96" i="13"/>
  <c r="Q97" i="13"/>
  <c r="R97" i="13"/>
  <c r="S97" i="13"/>
  <c r="T97" i="13"/>
  <c r="U97" i="13"/>
  <c r="V97" i="13"/>
  <c r="X97" i="13"/>
  <c r="Q98" i="13"/>
  <c r="R98" i="13"/>
  <c r="S98" i="13"/>
  <c r="T98" i="13"/>
  <c r="U98" i="13"/>
  <c r="V98" i="13"/>
  <c r="X98" i="13"/>
  <c r="Q99" i="13"/>
  <c r="R99" i="13"/>
  <c r="S99" i="13"/>
  <c r="T99" i="13"/>
  <c r="U99" i="13"/>
  <c r="V99" i="13"/>
  <c r="X99" i="13"/>
  <c r="Q100" i="13"/>
  <c r="R100" i="13"/>
  <c r="S100" i="13"/>
  <c r="T100" i="13"/>
  <c r="U100" i="13"/>
  <c r="V100" i="13"/>
  <c r="X100" i="13"/>
  <c r="Q101" i="13"/>
  <c r="R101" i="13"/>
  <c r="S101" i="13"/>
  <c r="T101" i="13"/>
  <c r="U101" i="13"/>
  <c r="V101" i="13"/>
  <c r="X101" i="13"/>
  <c r="Q102" i="13"/>
  <c r="R102" i="13"/>
  <c r="S102" i="13"/>
  <c r="T102" i="13"/>
  <c r="U102" i="13"/>
  <c r="V102" i="13"/>
  <c r="X102" i="13"/>
  <c r="Q103" i="13"/>
  <c r="R103" i="13"/>
  <c r="S103" i="13"/>
  <c r="T103" i="13"/>
  <c r="U103" i="13"/>
  <c r="V103" i="13"/>
  <c r="X103" i="13"/>
  <c r="Q104" i="13"/>
  <c r="R104" i="13"/>
  <c r="S104" i="13"/>
  <c r="T104" i="13"/>
  <c r="U104" i="13"/>
  <c r="V104" i="13"/>
  <c r="X104" i="13"/>
  <c r="Q105" i="13"/>
  <c r="R105" i="13"/>
  <c r="S105" i="13"/>
  <c r="T105" i="13"/>
  <c r="U105" i="13"/>
  <c r="V105" i="13"/>
  <c r="X105" i="13"/>
  <c r="Q106" i="13"/>
  <c r="R106" i="13"/>
  <c r="S106" i="13"/>
  <c r="T106" i="13"/>
  <c r="U106" i="13"/>
  <c r="V106" i="13"/>
  <c r="X106" i="13"/>
  <c r="Q107" i="13"/>
  <c r="R107" i="13"/>
  <c r="S107" i="13"/>
  <c r="T107" i="13"/>
  <c r="U107" i="13"/>
  <c r="V107" i="13"/>
  <c r="X107" i="13"/>
  <c r="Q108" i="13"/>
  <c r="R108" i="13"/>
  <c r="S108" i="13"/>
  <c r="T108" i="13"/>
  <c r="U108" i="13"/>
  <c r="V108" i="13"/>
  <c r="X108" i="13"/>
  <c r="Q109" i="13"/>
  <c r="R109" i="13"/>
  <c r="S109" i="13"/>
  <c r="T109" i="13"/>
  <c r="U109" i="13"/>
  <c r="V109" i="13"/>
  <c r="X109" i="13"/>
  <c r="Q110" i="13"/>
  <c r="R110" i="13"/>
  <c r="S110" i="13"/>
  <c r="T110" i="13"/>
  <c r="U110" i="13"/>
  <c r="V110" i="13"/>
  <c r="X110" i="13"/>
  <c r="Q111" i="13"/>
  <c r="R111" i="13"/>
  <c r="S111" i="13"/>
  <c r="T111" i="13"/>
  <c r="U111" i="13"/>
  <c r="V111" i="13"/>
  <c r="X111" i="13"/>
  <c r="Q112" i="13"/>
  <c r="R112" i="13"/>
  <c r="S112" i="13"/>
  <c r="T112" i="13"/>
  <c r="U112" i="13"/>
  <c r="V112" i="13"/>
  <c r="X112" i="13"/>
  <c r="Q113" i="13"/>
  <c r="R113" i="13"/>
  <c r="S113" i="13"/>
  <c r="T113" i="13"/>
  <c r="U113" i="13"/>
  <c r="V113" i="13"/>
  <c r="X113" i="13"/>
  <c r="Q114" i="13"/>
  <c r="R114" i="13"/>
  <c r="S114" i="13"/>
  <c r="T114" i="13"/>
  <c r="U114" i="13"/>
  <c r="V114" i="13"/>
  <c r="X114" i="13"/>
  <c r="Q115" i="13"/>
  <c r="R115" i="13"/>
  <c r="S115" i="13"/>
  <c r="T115" i="13"/>
  <c r="U115" i="13"/>
  <c r="V115" i="13"/>
  <c r="X115" i="13"/>
  <c r="Q116" i="13"/>
  <c r="R116" i="13"/>
  <c r="S116" i="13"/>
  <c r="T116" i="13"/>
  <c r="U116" i="13"/>
  <c r="V116" i="13"/>
  <c r="X116" i="13"/>
  <c r="Q117" i="13"/>
  <c r="R117" i="13"/>
  <c r="S117" i="13"/>
  <c r="T117" i="13"/>
  <c r="U117" i="13"/>
  <c r="V117" i="13"/>
  <c r="X117" i="13"/>
  <c r="Q118" i="13"/>
  <c r="R118" i="13"/>
  <c r="S118" i="13"/>
  <c r="T118" i="13"/>
  <c r="U118" i="13"/>
  <c r="V118" i="13"/>
  <c r="X118" i="13"/>
  <c r="Q119" i="13"/>
  <c r="R119" i="13"/>
  <c r="S119" i="13"/>
  <c r="T119" i="13"/>
  <c r="U119" i="13"/>
  <c r="V119" i="13"/>
  <c r="X119" i="13"/>
  <c r="Q120" i="13"/>
  <c r="R120" i="13"/>
  <c r="S120" i="13"/>
  <c r="T120" i="13"/>
  <c r="U120" i="13"/>
  <c r="V120" i="13"/>
  <c r="X120" i="13"/>
  <c r="Q121" i="13"/>
  <c r="R121" i="13"/>
  <c r="S121" i="13"/>
  <c r="T121" i="13"/>
  <c r="U121" i="13"/>
  <c r="V121" i="13"/>
  <c r="X121" i="13"/>
  <c r="Q122" i="13"/>
  <c r="R122" i="13"/>
  <c r="S122" i="13"/>
  <c r="T122" i="13"/>
  <c r="U122" i="13"/>
  <c r="V122" i="13"/>
  <c r="X122" i="13"/>
  <c r="Q123" i="13"/>
  <c r="R123" i="13"/>
  <c r="S123" i="13"/>
  <c r="T123" i="13"/>
  <c r="U123" i="13"/>
  <c r="V123" i="13"/>
  <c r="X123" i="13"/>
  <c r="Q124" i="13"/>
  <c r="R124" i="13"/>
  <c r="S124" i="13"/>
  <c r="T124" i="13"/>
  <c r="U124" i="13"/>
  <c r="V124" i="13"/>
  <c r="X124" i="13"/>
  <c r="Q125" i="13"/>
  <c r="R125" i="13"/>
  <c r="S125" i="13"/>
  <c r="T125" i="13"/>
  <c r="U125" i="13"/>
  <c r="V125" i="13"/>
  <c r="X125" i="13"/>
  <c r="R126" i="13"/>
  <c r="S126" i="13"/>
  <c r="T126" i="13"/>
  <c r="U126" i="13"/>
  <c r="V126" i="13"/>
  <c r="X126" i="13"/>
  <c r="R127" i="13"/>
  <c r="S127" i="13"/>
  <c r="T127" i="13"/>
  <c r="U127" i="13"/>
  <c r="V127" i="13"/>
  <c r="X127" i="13"/>
  <c r="R128" i="13"/>
  <c r="S128" i="13"/>
  <c r="T128" i="13"/>
  <c r="U128" i="13"/>
  <c r="V128" i="13"/>
  <c r="X128" i="13"/>
  <c r="R129" i="13"/>
  <c r="S129" i="13"/>
  <c r="T129" i="13"/>
  <c r="U129" i="13"/>
  <c r="V129" i="13"/>
  <c r="X129" i="13"/>
  <c r="R130" i="13"/>
  <c r="S130" i="13"/>
  <c r="T130" i="13"/>
  <c r="U130" i="13"/>
  <c r="V130" i="13"/>
  <c r="X130" i="13"/>
  <c r="R131" i="13"/>
  <c r="S131" i="13"/>
  <c r="T131" i="13"/>
  <c r="U131" i="13"/>
  <c r="V131" i="13"/>
  <c r="X131" i="13"/>
  <c r="R132" i="13"/>
  <c r="S132" i="13"/>
  <c r="T132" i="13"/>
  <c r="U132" i="13"/>
  <c r="V132" i="13"/>
  <c r="X132" i="13"/>
  <c r="R133" i="13"/>
  <c r="S133" i="13"/>
  <c r="T133" i="13"/>
  <c r="U133" i="13"/>
  <c r="V133" i="13"/>
  <c r="X133" i="13"/>
  <c r="R134" i="13"/>
  <c r="S134" i="13"/>
  <c r="T134" i="13"/>
  <c r="U134" i="13"/>
  <c r="V134" i="13"/>
  <c r="X134" i="13"/>
  <c r="R135" i="13"/>
  <c r="S135" i="13"/>
  <c r="T135" i="13"/>
  <c r="U135" i="13"/>
  <c r="V135" i="13"/>
  <c r="X135" i="13"/>
  <c r="R136" i="13"/>
  <c r="S136" i="13"/>
  <c r="T136" i="13"/>
  <c r="U136" i="13"/>
  <c r="V136" i="13"/>
  <c r="X136" i="13"/>
  <c r="R137" i="13"/>
  <c r="S137" i="13"/>
  <c r="T137" i="13"/>
  <c r="U137" i="13"/>
  <c r="V137" i="13"/>
  <c r="X137" i="13"/>
  <c r="R138" i="13"/>
  <c r="S138" i="13"/>
  <c r="T138" i="13"/>
  <c r="U138" i="13"/>
  <c r="V138" i="13"/>
  <c r="X138" i="13"/>
  <c r="R139" i="13"/>
  <c r="S139" i="13"/>
  <c r="T139" i="13"/>
  <c r="U139" i="13"/>
  <c r="V139" i="13"/>
  <c r="X139" i="13"/>
  <c r="R140" i="13"/>
  <c r="S140" i="13"/>
  <c r="T140" i="13"/>
  <c r="U140" i="13"/>
  <c r="V140" i="13"/>
  <c r="X140" i="13"/>
  <c r="R141" i="13"/>
  <c r="S141" i="13"/>
  <c r="T141" i="13"/>
  <c r="U141" i="13"/>
  <c r="V141" i="13"/>
  <c r="X141" i="13"/>
  <c r="R142" i="13"/>
  <c r="S142" i="13"/>
  <c r="T142" i="13"/>
  <c r="U142" i="13"/>
  <c r="V142" i="13"/>
  <c r="X142" i="13"/>
  <c r="R143" i="13"/>
  <c r="S143" i="13"/>
  <c r="T143" i="13"/>
  <c r="U143" i="13"/>
  <c r="V143" i="13"/>
  <c r="X143" i="13"/>
  <c r="R144" i="13"/>
  <c r="S144" i="13"/>
  <c r="T144" i="13"/>
  <c r="U144" i="13"/>
  <c r="V144" i="13"/>
  <c r="X144" i="13"/>
  <c r="R145" i="13"/>
  <c r="S145" i="13"/>
  <c r="T145" i="13"/>
  <c r="U145" i="13"/>
  <c r="V145" i="13"/>
  <c r="X145" i="13"/>
  <c r="R146" i="13"/>
  <c r="S146" i="13"/>
  <c r="T146" i="13"/>
  <c r="U146" i="13"/>
  <c r="V146" i="13"/>
  <c r="X146" i="13"/>
  <c r="R147" i="13"/>
  <c r="S147" i="13"/>
  <c r="T147" i="13"/>
  <c r="U147" i="13"/>
  <c r="V147" i="13"/>
  <c r="X147" i="13"/>
  <c r="R148" i="13"/>
  <c r="S148" i="13"/>
  <c r="T148" i="13"/>
  <c r="U148" i="13"/>
  <c r="V148" i="13"/>
  <c r="X148" i="13"/>
  <c r="R149" i="13"/>
  <c r="S149" i="13"/>
  <c r="T149" i="13"/>
  <c r="U149" i="13"/>
  <c r="V149" i="13"/>
  <c r="X149" i="13"/>
  <c r="R150" i="13"/>
  <c r="S150" i="13"/>
  <c r="T150" i="13"/>
  <c r="U150" i="13"/>
  <c r="V150" i="13"/>
  <c r="X150" i="13"/>
  <c r="R151" i="13"/>
  <c r="S151" i="13"/>
  <c r="T151" i="13"/>
  <c r="U151" i="13"/>
  <c r="V151" i="13"/>
  <c r="X151" i="13"/>
  <c r="R152" i="13"/>
  <c r="S152" i="13"/>
  <c r="T152" i="13"/>
  <c r="U152" i="13"/>
  <c r="V152" i="13"/>
  <c r="X152" i="13"/>
  <c r="R153" i="13"/>
  <c r="S153" i="13"/>
  <c r="T153" i="13"/>
  <c r="U153" i="13"/>
  <c r="V153" i="13"/>
  <c r="X153" i="13"/>
  <c r="R154" i="13"/>
  <c r="S154" i="13"/>
  <c r="T154" i="13"/>
  <c r="U154" i="13"/>
  <c r="V154" i="13"/>
  <c r="X154" i="13"/>
  <c r="R155" i="13"/>
  <c r="S155" i="13"/>
  <c r="T155" i="13"/>
  <c r="U155" i="13"/>
  <c r="V155" i="13"/>
  <c r="X155" i="13"/>
  <c r="R156" i="13"/>
  <c r="S156" i="13"/>
  <c r="T156" i="13"/>
  <c r="U156" i="13"/>
  <c r="V156" i="13"/>
  <c r="X156" i="13"/>
  <c r="R157" i="13"/>
  <c r="S157" i="13"/>
  <c r="T157" i="13"/>
  <c r="U157" i="13"/>
  <c r="V157" i="13"/>
  <c r="X157" i="13"/>
  <c r="R158" i="13"/>
  <c r="S158" i="13"/>
  <c r="T158" i="13"/>
  <c r="U158" i="13"/>
  <c r="V158" i="13"/>
  <c r="X158" i="13"/>
  <c r="R159" i="13"/>
  <c r="S159" i="13"/>
  <c r="T159" i="13"/>
  <c r="U159" i="13"/>
  <c r="V159" i="13"/>
  <c r="X159" i="13"/>
  <c r="R160" i="13"/>
  <c r="S160" i="13"/>
  <c r="T160" i="13"/>
  <c r="U160" i="13"/>
  <c r="V160" i="13"/>
  <c r="X160" i="13"/>
  <c r="R161" i="13"/>
  <c r="S161" i="13"/>
  <c r="T161" i="13"/>
  <c r="U161" i="13"/>
  <c r="V161" i="13"/>
  <c r="X161" i="13"/>
  <c r="R162" i="13"/>
  <c r="S162" i="13"/>
  <c r="T162" i="13"/>
  <c r="U162" i="13"/>
  <c r="V162" i="13"/>
  <c r="X162" i="13"/>
  <c r="R163" i="13"/>
  <c r="S163" i="13"/>
  <c r="T163" i="13"/>
  <c r="U163" i="13"/>
  <c r="V163" i="13"/>
  <c r="X163" i="13"/>
  <c r="R164" i="13"/>
  <c r="S164" i="13"/>
  <c r="T164" i="13"/>
  <c r="U164" i="13"/>
  <c r="V164" i="13"/>
  <c r="X164" i="13"/>
  <c r="R165" i="13"/>
  <c r="S165" i="13"/>
  <c r="T165" i="13"/>
  <c r="U165" i="13"/>
  <c r="V165" i="13"/>
  <c r="X165" i="13"/>
  <c r="R166" i="13"/>
  <c r="S166" i="13"/>
  <c r="T166" i="13"/>
  <c r="U166" i="13"/>
  <c r="V166" i="13"/>
  <c r="X166" i="13"/>
  <c r="R167" i="13"/>
  <c r="S167" i="13"/>
  <c r="T167" i="13"/>
  <c r="U167" i="13"/>
  <c r="V167" i="13"/>
  <c r="X167" i="13"/>
  <c r="R168" i="13"/>
  <c r="S168" i="13"/>
  <c r="T168" i="13"/>
  <c r="U168" i="13"/>
  <c r="V168" i="13"/>
  <c r="X168" i="13"/>
  <c r="R169" i="13"/>
  <c r="S169" i="13"/>
  <c r="T169" i="13"/>
  <c r="U169" i="13"/>
  <c r="V169" i="13"/>
  <c r="X169" i="13"/>
  <c r="R170" i="13"/>
  <c r="S170" i="13"/>
  <c r="T170" i="13"/>
  <c r="U170" i="13"/>
  <c r="V170" i="13"/>
  <c r="X170" i="13"/>
  <c r="R171" i="13"/>
  <c r="S171" i="13"/>
  <c r="T171" i="13"/>
  <c r="U171" i="13"/>
  <c r="V171" i="13"/>
  <c r="X171" i="13"/>
  <c r="R172" i="13"/>
  <c r="S172" i="13"/>
  <c r="T172" i="13"/>
  <c r="U172" i="13"/>
  <c r="V172" i="13"/>
  <c r="X172" i="13"/>
  <c r="R173" i="13"/>
  <c r="S173" i="13"/>
  <c r="T173" i="13"/>
  <c r="U173" i="13"/>
  <c r="V173" i="13"/>
  <c r="X173" i="13"/>
  <c r="R174" i="13"/>
  <c r="S174" i="13"/>
  <c r="T174" i="13"/>
  <c r="U174" i="13"/>
  <c r="V174" i="13"/>
  <c r="X174" i="13"/>
  <c r="R175" i="13"/>
  <c r="S175" i="13"/>
  <c r="T175" i="13"/>
  <c r="U175" i="13"/>
  <c r="V175" i="13"/>
  <c r="X175" i="13"/>
  <c r="R176" i="13"/>
  <c r="S176" i="13"/>
  <c r="T176" i="13"/>
  <c r="U176" i="13"/>
  <c r="V176" i="13"/>
  <c r="X176" i="13"/>
  <c r="R177" i="13"/>
  <c r="S177" i="13"/>
  <c r="T177" i="13"/>
  <c r="U177" i="13"/>
  <c r="V177" i="13"/>
  <c r="X177" i="13"/>
  <c r="R178" i="13"/>
  <c r="S178" i="13"/>
  <c r="T178" i="13"/>
  <c r="U178" i="13"/>
  <c r="V178" i="13"/>
  <c r="X178" i="13"/>
  <c r="R179" i="13"/>
  <c r="S179" i="13"/>
  <c r="T179" i="13"/>
  <c r="U179" i="13"/>
  <c r="V179" i="13"/>
  <c r="X179" i="13"/>
  <c r="R180" i="13"/>
  <c r="S180" i="13"/>
  <c r="T180" i="13"/>
  <c r="U180" i="13"/>
  <c r="V180" i="13"/>
  <c r="X180" i="13"/>
  <c r="R181" i="13"/>
  <c r="S181" i="13"/>
  <c r="T181" i="13"/>
  <c r="U181" i="13"/>
  <c r="V181" i="13"/>
  <c r="X181" i="13"/>
  <c r="R182" i="13"/>
  <c r="S182" i="13"/>
  <c r="T182" i="13"/>
  <c r="U182" i="13"/>
  <c r="V182" i="13"/>
  <c r="X182" i="13"/>
  <c r="R183" i="13"/>
  <c r="S183" i="13"/>
  <c r="T183" i="13"/>
  <c r="U183" i="13"/>
  <c r="V183" i="13"/>
  <c r="X183" i="13"/>
  <c r="R184" i="13"/>
  <c r="S184" i="13"/>
  <c r="T184" i="13"/>
  <c r="U184" i="13"/>
  <c r="V184" i="13"/>
  <c r="X184" i="13"/>
  <c r="R185" i="13"/>
  <c r="S185" i="13"/>
  <c r="T185" i="13"/>
  <c r="U185" i="13"/>
  <c r="V185" i="13"/>
  <c r="X185" i="13"/>
  <c r="R186" i="13"/>
  <c r="S186" i="13"/>
  <c r="T186" i="13"/>
  <c r="U186" i="13"/>
  <c r="V186" i="13"/>
  <c r="X186" i="13"/>
  <c r="R187" i="13"/>
  <c r="S187" i="13"/>
  <c r="T187" i="13"/>
  <c r="U187" i="13"/>
  <c r="V187" i="13"/>
  <c r="X187" i="13"/>
  <c r="R188" i="13"/>
  <c r="S188" i="13"/>
  <c r="T188" i="13"/>
  <c r="U188" i="13"/>
  <c r="V188" i="13"/>
  <c r="X188" i="13"/>
  <c r="R189" i="13"/>
  <c r="S189" i="13"/>
  <c r="T189" i="13"/>
  <c r="U189" i="13"/>
  <c r="V189" i="13"/>
  <c r="X189" i="13"/>
  <c r="R190" i="13"/>
  <c r="S190" i="13"/>
  <c r="T190" i="13"/>
  <c r="U190" i="13"/>
  <c r="V190" i="13"/>
  <c r="X190" i="13"/>
  <c r="R191" i="13"/>
  <c r="S191" i="13"/>
  <c r="T191" i="13"/>
  <c r="U191" i="13"/>
  <c r="V191" i="13"/>
  <c r="X191" i="13"/>
  <c r="R192" i="13"/>
  <c r="S192" i="13"/>
  <c r="T192" i="13"/>
  <c r="U192" i="13"/>
  <c r="V192" i="13"/>
  <c r="X192" i="13"/>
  <c r="R193" i="13"/>
  <c r="S193" i="13"/>
  <c r="T193" i="13"/>
  <c r="U193" i="13"/>
  <c r="V193" i="13"/>
  <c r="X193" i="13"/>
  <c r="R194" i="13"/>
  <c r="S194" i="13"/>
  <c r="T194" i="13"/>
  <c r="U194" i="13"/>
  <c r="V194" i="13"/>
  <c r="X194" i="13"/>
  <c r="R195" i="13"/>
  <c r="S195" i="13"/>
  <c r="T195" i="13"/>
  <c r="U195" i="13"/>
  <c r="V195" i="13"/>
  <c r="X195" i="13"/>
  <c r="R196" i="13"/>
  <c r="S196" i="13"/>
  <c r="T196" i="13"/>
  <c r="U196" i="13"/>
  <c r="V196" i="13"/>
  <c r="X196" i="13"/>
  <c r="R197" i="13"/>
  <c r="S197" i="13"/>
  <c r="T197" i="13"/>
  <c r="U197" i="13"/>
  <c r="V197" i="13"/>
  <c r="X197" i="13"/>
  <c r="R198" i="13"/>
  <c r="S198" i="13"/>
  <c r="T198" i="13"/>
  <c r="U198" i="13"/>
  <c r="V198" i="13"/>
  <c r="X198" i="13"/>
  <c r="R199" i="13"/>
  <c r="S199" i="13"/>
  <c r="T199" i="13"/>
  <c r="U199" i="13"/>
  <c r="V199" i="13"/>
  <c r="X199" i="13"/>
  <c r="R200" i="13"/>
  <c r="S200" i="13"/>
  <c r="T200" i="13"/>
  <c r="U200" i="13"/>
  <c r="V200" i="13"/>
  <c r="X200" i="13"/>
  <c r="R201" i="13"/>
  <c r="S201" i="13"/>
  <c r="T201" i="13"/>
  <c r="U201" i="13"/>
  <c r="V201" i="13"/>
  <c r="X201" i="13"/>
  <c r="R202" i="13"/>
  <c r="S202" i="13"/>
  <c r="T202" i="13"/>
  <c r="U202" i="13"/>
  <c r="V202" i="13"/>
  <c r="X202" i="13"/>
  <c r="R203" i="13"/>
  <c r="S203" i="13"/>
  <c r="T203" i="13"/>
  <c r="U203" i="13"/>
  <c r="V203" i="13"/>
  <c r="X203" i="13"/>
  <c r="R204" i="13"/>
  <c r="S204" i="13"/>
  <c r="T204" i="13"/>
  <c r="U204" i="13"/>
  <c r="V204" i="13"/>
  <c r="X204" i="13"/>
  <c r="R205" i="13"/>
  <c r="S205" i="13"/>
  <c r="T205" i="13"/>
  <c r="U205" i="13"/>
  <c r="V205" i="13"/>
  <c r="X205" i="13"/>
  <c r="C113" i="13"/>
  <c r="F10" i="13"/>
  <c r="F11" i="13"/>
  <c r="F13" i="13"/>
  <c r="J6" i="13"/>
  <c r="K6" i="13"/>
  <c r="F8" i="13"/>
  <c r="L6" i="13"/>
  <c r="F9" i="13"/>
  <c r="M6" i="13"/>
  <c r="N6" i="13"/>
  <c r="O6" i="13"/>
  <c r="J7" i="13"/>
  <c r="K7" i="13"/>
  <c r="L7" i="13"/>
  <c r="M7" i="13"/>
  <c r="N7" i="13"/>
  <c r="O7" i="13"/>
  <c r="J8" i="13"/>
  <c r="K8" i="13"/>
  <c r="L8" i="13"/>
  <c r="M8" i="13"/>
  <c r="N8" i="13"/>
  <c r="O8" i="13"/>
  <c r="J9" i="13"/>
  <c r="K9" i="13"/>
  <c r="L9" i="13"/>
  <c r="M9" i="13"/>
  <c r="N9" i="13"/>
  <c r="O9" i="13"/>
  <c r="J10" i="13"/>
  <c r="K10" i="13"/>
  <c r="L10" i="13"/>
  <c r="M10" i="13"/>
  <c r="N10" i="13"/>
  <c r="O10" i="13"/>
  <c r="J11" i="13"/>
  <c r="K11" i="13"/>
  <c r="L11" i="13"/>
  <c r="M11" i="13"/>
  <c r="N11" i="13"/>
  <c r="O11" i="13"/>
  <c r="J12" i="13"/>
  <c r="K12" i="13"/>
  <c r="L12" i="13"/>
  <c r="M12" i="13"/>
  <c r="N12" i="13"/>
  <c r="O12" i="13"/>
  <c r="J13" i="13"/>
  <c r="K13" i="13"/>
  <c r="L13" i="13"/>
  <c r="M13" i="13"/>
  <c r="N13" i="13"/>
  <c r="O13" i="13"/>
  <c r="J14" i="13"/>
  <c r="K14" i="13"/>
  <c r="L14" i="13"/>
  <c r="M14" i="13"/>
  <c r="N14" i="13"/>
  <c r="O14" i="13"/>
  <c r="J15" i="13"/>
  <c r="K15" i="13"/>
  <c r="L15" i="13"/>
  <c r="M15" i="13"/>
  <c r="N15" i="13"/>
  <c r="O15" i="13"/>
  <c r="J16" i="13"/>
  <c r="K16" i="13"/>
  <c r="L16" i="13"/>
  <c r="M16" i="13"/>
  <c r="N16" i="13"/>
  <c r="O16" i="13"/>
  <c r="J17" i="13"/>
  <c r="K17" i="13"/>
  <c r="L17" i="13"/>
  <c r="M17" i="13"/>
  <c r="N17" i="13"/>
  <c r="O17" i="13"/>
  <c r="J18" i="13"/>
  <c r="K18" i="13"/>
  <c r="L18" i="13"/>
  <c r="M18" i="13"/>
  <c r="N18" i="13"/>
  <c r="O18" i="13"/>
  <c r="J19" i="13"/>
  <c r="K19" i="13"/>
  <c r="L19" i="13"/>
  <c r="M19" i="13"/>
  <c r="N19" i="13"/>
  <c r="O19" i="13"/>
  <c r="J20" i="13"/>
  <c r="K20" i="13"/>
  <c r="L20" i="13"/>
  <c r="M20" i="13"/>
  <c r="N20" i="13"/>
  <c r="O20" i="13"/>
  <c r="J21" i="13"/>
  <c r="K21" i="13"/>
  <c r="L21" i="13"/>
  <c r="M21" i="13"/>
  <c r="N21" i="13"/>
  <c r="O21" i="13"/>
  <c r="J22" i="13"/>
  <c r="K22" i="13"/>
  <c r="L22" i="13"/>
  <c r="M22" i="13"/>
  <c r="N22" i="13"/>
  <c r="O22" i="13"/>
  <c r="J23" i="13"/>
  <c r="K23" i="13"/>
  <c r="L23" i="13"/>
  <c r="M23" i="13"/>
  <c r="N23" i="13"/>
  <c r="O23" i="13"/>
  <c r="J24" i="13"/>
  <c r="K24" i="13"/>
  <c r="L24" i="13"/>
  <c r="M24" i="13"/>
  <c r="N24" i="13"/>
  <c r="O24" i="13"/>
  <c r="J25" i="13"/>
  <c r="K25" i="13"/>
  <c r="L25" i="13"/>
  <c r="M25" i="13"/>
  <c r="N25" i="13"/>
  <c r="O25" i="13"/>
  <c r="J26" i="13"/>
  <c r="K26" i="13"/>
  <c r="L26" i="13"/>
  <c r="M26" i="13"/>
  <c r="N26" i="13"/>
  <c r="O26" i="13"/>
  <c r="J27" i="13"/>
  <c r="K27" i="13"/>
  <c r="L27" i="13"/>
  <c r="M27" i="13"/>
  <c r="N27" i="13"/>
  <c r="O27" i="13"/>
  <c r="J28" i="13"/>
  <c r="K28" i="13"/>
  <c r="L28" i="13"/>
  <c r="M28" i="13"/>
  <c r="N28" i="13"/>
  <c r="O28" i="13"/>
  <c r="J29" i="13"/>
  <c r="K29" i="13"/>
  <c r="L29" i="13"/>
  <c r="M29" i="13"/>
  <c r="N29" i="13"/>
  <c r="O29" i="13"/>
  <c r="J30" i="13"/>
  <c r="K30" i="13"/>
  <c r="L30" i="13"/>
  <c r="M30" i="13"/>
  <c r="N30" i="13"/>
  <c r="O30" i="13"/>
  <c r="J31" i="13"/>
  <c r="K31" i="13"/>
  <c r="L31" i="13"/>
  <c r="M31" i="13"/>
  <c r="N31" i="13"/>
  <c r="O31" i="13"/>
  <c r="J32" i="13"/>
  <c r="K32" i="13"/>
  <c r="L32" i="13"/>
  <c r="M32" i="13"/>
  <c r="N32" i="13"/>
  <c r="O32" i="13"/>
  <c r="J33" i="13"/>
  <c r="K33" i="13"/>
  <c r="L33" i="13"/>
  <c r="M33" i="13"/>
  <c r="N33" i="13"/>
  <c r="O33" i="13"/>
  <c r="J34" i="13"/>
  <c r="K34" i="13"/>
  <c r="L34" i="13"/>
  <c r="M34" i="13"/>
  <c r="N34" i="13"/>
  <c r="O34" i="13"/>
  <c r="J35" i="13"/>
  <c r="K35" i="13"/>
  <c r="L35" i="13"/>
  <c r="M35" i="13"/>
  <c r="N35" i="13"/>
  <c r="O35" i="13"/>
  <c r="J36" i="13"/>
  <c r="K36" i="13"/>
  <c r="L36" i="13"/>
  <c r="M36" i="13"/>
  <c r="N36" i="13"/>
  <c r="O36" i="13"/>
  <c r="J37" i="13"/>
  <c r="K37" i="13"/>
  <c r="L37" i="13"/>
  <c r="M37" i="13"/>
  <c r="N37" i="13"/>
  <c r="O37" i="13"/>
  <c r="J38" i="13"/>
  <c r="K38" i="13"/>
  <c r="L38" i="13"/>
  <c r="M38" i="13"/>
  <c r="N38" i="13"/>
  <c r="O38" i="13"/>
  <c r="J39" i="13"/>
  <c r="K39" i="13"/>
  <c r="L39" i="13"/>
  <c r="M39" i="13"/>
  <c r="N39" i="13"/>
  <c r="O39" i="13"/>
  <c r="J40" i="13"/>
  <c r="K40" i="13"/>
  <c r="L40" i="13"/>
  <c r="M40" i="13"/>
  <c r="N40" i="13"/>
  <c r="O40" i="13"/>
  <c r="J41" i="13"/>
  <c r="K41" i="13"/>
  <c r="L41" i="13"/>
  <c r="M41" i="13"/>
  <c r="N41" i="13"/>
  <c r="O41" i="13"/>
  <c r="J42" i="13"/>
  <c r="K42" i="13"/>
  <c r="L42" i="13"/>
  <c r="M42" i="13"/>
  <c r="N42" i="13"/>
  <c r="O42" i="13"/>
  <c r="J43" i="13"/>
  <c r="K43" i="13"/>
  <c r="L43" i="13"/>
  <c r="M43" i="13"/>
  <c r="N43" i="13"/>
  <c r="O43" i="13"/>
  <c r="J44" i="13"/>
  <c r="K44" i="13"/>
  <c r="L44" i="13"/>
  <c r="M44" i="13"/>
  <c r="N44" i="13"/>
  <c r="O44" i="13"/>
  <c r="J45" i="13"/>
  <c r="K45" i="13"/>
  <c r="L45" i="13"/>
  <c r="M45" i="13"/>
  <c r="N45" i="13"/>
  <c r="O45" i="13"/>
  <c r="J46" i="13"/>
  <c r="K46" i="13"/>
  <c r="L46" i="13"/>
  <c r="M46" i="13"/>
  <c r="N46" i="13"/>
  <c r="O46" i="13"/>
  <c r="J47" i="13"/>
  <c r="K47" i="13"/>
  <c r="L47" i="13"/>
  <c r="M47" i="13"/>
  <c r="N47" i="13"/>
  <c r="O47" i="13"/>
  <c r="J48" i="13"/>
  <c r="K48" i="13"/>
  <c r="L48" i="13"/>
  <c r="M48" i="13"/>
  <c r="N48" i="13"/>
  <c r="O48" i="13"/>
  <c r="J49" i="13"/>
  <c r="K49" i="13"/>
  <c r="L49" i="13"/>
  <c r="M49" i="13"/>
  <c r="N49" i="13"/>
  <c r="O49" i="13"/>
  <c r="J50" i="13"/>
  <c r="K50" i="13"/>
  <c r="L50" i="13"/>
  <c r="M50" i="13"/>
  <c r="N50" i="13"/>
  <c r="O50" i="13"/>
  <c r="J51" i="13"/>
  <c r="K51" i="13"/>
  <c r="L51" i="13"/>
  <c r="M51" i="13"/>
  <c r="N51" i="13"/>
  <c r="O51" i="13"/>
  <c r="J52" i="13"/>
  <c r="K52" i="13"/>
  <c r="L52" i="13"/>
  <c r="M52" i="13"/>
  <c r="N52" i="13"/>
  <c r="O52" i="13"/>
  <c r="J53" i="13"/>
  <c r="K53" i="13"/>
  <c r="L53" i="13"/>
  <c r="M53" i="13"/>
  <c r="N53" i="13"/>
  <c r="O53" i="13"/>
  <c r="J54" i="13"/>
  <c r="K54" i="13"/>
  <c r="L54" i="13"/>
  <c r="M54" i="13"/>
  <c r="N54" i="13"/>
  <c r="O54" i="13"/>
  <c r="J55" i="13"/>
  <c r="K55" i="13"/>
  <c r="L55" i="13"/>
  <c r="M55" i="13"/>
  <c r="N55" i="13"/>
  <c r="O55" i="13"/>
  <c r="J56" i="13"/>
  <c r="K56" i="13"/>
  <c r="L56" i="13"/>
  <c r="M56" i="13"/>
  <c r="N56" i="13"/>
  <c r="O56" i="13"/>
  <c r="J57" i="13"/>
  <c r="K57" i="13"/>
  <c r="L57" i="13"/>
  <c r="M57" i="13"/>
  <c r="N57" i="13"/>
  <c r="O57" i="13"/>
  <c r="J58" i="13"/>
  <c r="K58" i="13"/>
  <c r="L58" i="13"/>
  <c r="M58" i="13"/>
  <c r="N58" i="13"/>
  <c r="O58" i="13"/>
  <c r="J59" i="13"/>
  <c r="K59" i="13"/>
  <c r="L59" i="13"/>
  <c r="M59" i="13"/>
  <c r="N59" i="13"/>
  <c r="O59" i="13"/>
  <c r="J60" i="13"/>
  <c r="K60" i="13"/>
  <c r="L60" i="13"/>
  <c r="M60" i="13"/>
  <c r="N60" i="13"/>
  <c r="O60" i="13"/>
  <c r="J61" i="13"/>
  <c r="K61" i="13"/>
  <c r="L61" i="13"/>
  <c r="M61" i="13"/>
  <c r="N61" i="13"/>
  <c r="O61" i="13"/>
  <c r="J62" i="13"/>
  <c r="K62" i="13"/>
  <c r="L62" i="13"/>
  <c r="M62" i="13"/>
  <c r="N62" i="13"/>
  <c r="O62" i="13"/>
  <c r="J63" i="13"/>
  <c r="K63" i="13"/>
  <c r="L63" i="13"/>
  <c r="M63" i="13"/>
  <c r="N63" i="13"/>
  <c r="O63" i="13"/>
  <c r="J64" i="13"/>
  <c r="K64" i="13"/>
  <c r="L64" i="13"/>
  <c r="M64" i="13"/>
  <c r="N64" i="13"/>
  <c r="O64" i="13"/>
  <c r="J65" i="13"/>
  <c r="K65" i="13"/>
  <c r="L65" i="13"/>
  <c r="M65" i="13"/>
  <c r="N65" i="13"/>
  <c r="O65" i="13"/>
  <c r="J66" i="13"/>
  <c r="K66" i="13"/>
  <c r="L66" i="13"/>
  <c r="M66" i="13"/>
  <c r="N66" i="13"/>
  <c r="O66" i="13"/>
  <c r="J67" i="13"/>
  <c r="K67" i="13"/>
  <c r="L67" i="13"/>
  <c r="M67" i="13"/>
  <c r="N67" i="13"/>
  <c r="O67" i="13"/>
  <c r="J68" i="13"/>
  <c r="K68" i="13"/>
  <c r="L68" i="13"/>
  <c r="M68" i="13"/>
  <c r="N68" i="13"/>
  <c r="O68" i="13"/>
  <c r="J69" i="13"/>
  <c r="K69" i="13"/>
  <c r="L69" i="13"/>
  <c r="M69" i="13"/>
  <c r="N69" i="13"/>
  <c r="O69" i="13"/>
  <c r="J70" i="13"/>
  <c r="K70" i="13"/>
  <c r="L70" i="13"/>
  <c r="M70" i="13"/>
  <c r="N70" i="13"/>
  <c r="O70" i="13"/>
  <c r="J71" i="13"/>
  <c r="K71" i="13"/>
  <c r="L71" i="13"/>
  <c r="M71" i="13"/>
  <c r="N71" i="13"/>
  <c r="O71" i="13"/>
  <c r="J72" i="13"/>
  <c r="K72" i="13"/>
  <c r="L72" i="13"/>
  <c r="M72" i="13"/>
  <c r="N72" i="13"/>
  <c r="O72" i="13"/>
  <c r="J73" i="13"/>
  <c r="K73" i="13"/>
  <c r="L73" i="13"/>
  <c r="M73" i="13"/>
  <c r="N73" i="13"/>
  <c r="O73" i="13"/>
  <c r="J74" i="13"/>
  <c r="K74" i="13"/>
  <c r="L74" i="13"/>
  <c r="M74" i="13"/>
  <c r="N74" i="13"/>
  <c r="O74" i="13"/>
  <c r="J75" i="13"/>
  <c r="K75" i="13"/>
  <c r="L75" i="13"/>
  <c r="M75" i="13"/>
  <c r="N75" i="13"/>
  <c r="O75" i="13"/>
  <c r="J76" i="13"/>
  <c r="K76" i="13"/>
  <c r="L76" i="13"/>
  <c r="M76" i="13"/>
  <c r="N76" i="13"/>
  <c r="O76" i="13"/>
  <c r="J77" i="13"/>
  <c r="K77" i="13"/>
  <c r="L77" i="13"/>
  <c r="M77" i="13"/>
  <c r="N77" i="13"/>
  <c r="O77" i="13"/>
  <c r="J78" i="13"/>
  <c r="K78" i="13"/>
  <c r="L78" i="13"/>
  <c r="M78" i="13"/>
  <c r="N78" i="13"/>
  <c r="O78" i="13"/>
  <c r="J79" i="13"/>
  <c r="K79" i="13"/>
  <c r="L79" i="13"/>
  <c r="M79" i="13"/>
  <c r="N79" i="13"/>
  <c r="O79" i="13"/>
  <c r="J80" i="13"/>
  <c r="K80" i="13"/>
  <c r="L80" i="13"/>
  <c r="M80" i="13"/>
  <c r="N80" i="13"/>
  <c r="O80" i="13"/>
  <c r="J81" i="13"/>
  <c r="K81" i="13"/>
  <c r="L81" i="13"/>
  <c r="M81" i="13"/>
  <c r="N81" i="13"/>
  <c r="O81" i="13"/>
  <c r="J82" i="13"/>
  <c r="K82" i="13"/>
  <c r="L82" i="13"/>
  <c r="M82" i="13"/>
  <c r="N82" i="13"/>
  <c r="O82" i="13"/>
  <c r="J83" i="13"/>
  <c r="K83" i="13"/>
  <c r="L83" i="13"/>
  <c r="M83" i="13"/>
  <c r="N83" i="13"/>
  <c r="O83" i="13"/>
  <c r="J84" i="13"/>
  <c r="K84" i="13"/>
  <c r="L84" i="13"/>
  <c r="M84" i="13"/>
  <c r="N84" i="13"/>
  <c r="O84" i="13"/>
  <c r="J85" i="13"/>
  <c r="K85" i="13"/>
  <c r="L85" i="13"/>
  <c r="M85" i="13"/>
  <c r="N85" i="13"/>
  <c r="O85" i="13"/>
  <c r="J86" i="13"/>
  <c r="K86" i="13"/>
  <c r="L86" i="13"/>
  <c r="M86" i="13"/>
  <c r="N86" i="13"/>
  <c r="O86" i="13"/>
  <c r="J87" i="13"/>
  <c r="K87" i="13"/>
  <c r="L87" i="13"/>
  <c r="M87" i="13"/>
  <c r="N87" i="13"/>
  <c r="O87" i="13"/>
  <c r="J88" i="13"/>
  <c r="K88" i="13"/>
  <c r="L88" i="13"/>
  <c r="M88" i="13"/>
  <c r="N88" i="13"/>
  <c r="O88" i="13"/>
  <c r="J89" i="13"/>
  <c r="K89" i="13"/>
  <c r="L89" i="13"/>
  <c r="M89" i="13"/>
  <c r="N89" i="13"/>
  <c r="O89" i="13"/>
  <c r="J90" i="13"/>
  <c r="K90" i="13"/>
  <c r="L90" i="13"/>
  <c r="M90" i="13"/>
  <c r="N90" i="13"/>
  <c r="O90" i="13"/>
  <c r="J91" i="13"/>
  <c r="K91" i="13"/>
  <c r="L91" i="13"/>
  <c r="M91" i="13"/>
  <c r="N91" i="13"/>
  <c r="O91" i="13"/>
  <c r="J92" i="13"/>
  <c r="K92" i="13"/>
  <c r="L92" i="13"/>
  <c r="M92" i="13"/>
  <c r="N92" i="13"/>
  <c r="O92" i="13"/>
  <c r="J93" i="13"/>
  <c r="K93" i="13"/>
  <c r="L93" i="13"/>
  <c r="M93" i="13"/>
  <c r="N93" i="13"/>
  <c r="O93" i="13"/>
  <c r="J94" i="13"/>
  <c r="K94" i="13"/>
  <c r="L94" i="13"/>
  <c r="M94" i="13"/>
  <c r="N94" i="13"/>
  <c r="O94" i="13"/>
  <c r="J95" i="13"/>
  <c r="K95" i="13"/>
  <c r="L95" i="13"/>
  <c r="M95" i="13"/>
  <c r="N95" i="13"/>
  <c r="O95" i="13"/>
  <c r="J96" i="13"/>
  <c r="K96" i="13"/>
  <c r="L96" i="13"/>
  <c r="M96" i="13"/>
  <c r="N96" i="13"/>
  <c r="O96" i="13"/>
  <c r="J97" i="13"/>
  <c r="K97" i="13"/>
  <c r="L97" i="13"/>
  <c r="M97" i="13"/>
  <c r="N97" i="13"/>
  <c r="O97" i="13"/>
  <c r="J98" i="13"/>
  <c r="K98" i="13"/>
  <c r="L98" i="13"/>
  <c r="M98" i="13"/>
  <c r="N98" i="13"/>
  <c r="O98" i="13"/>
  <c r="J99" i="13"/>
  <c r="K99" i="13"/>
  <c r="L99" i="13"/>
  <c r="M99" i="13"/>
  <c r="N99" i="13"/>
  <c r="O99" i="13"/>
  <c r="J100" i="13"/>
  <c r="K100" i="13"/>
  <c r="L100" i="13"/>
  <c r="M100" i="13"/>
  <c r="N100" i="13"/>
  <c r="O100" i="13"/>
  <c r="J101" i="13"/>
  <c r="K101" i="13"/>
  <c r="L101" i="13"/>
  <c r="M101" i="13"/>
  <c r="N101" i="13"/>
  <c r="O101" i="13"/>
  <c r="J102" i="13"/>
  <c r="K102" i="13"/>
  <c r="L102" i="13"/>
  <c r="M102" i="13"/>
  <c r="N102" i="13"/>
  <c r="O102" i="13"/>
  <c r="J103" i="13"/>
  <c r="K103" i="13"/>
  <c r="L103" i="13"/>
  <c r="M103" i="13"/>
  <c r="N103" i="13"/>
  <c r="O103" i="13"/>
  <c r="J104" i="13"/>
  <c r="K104" i="13"/>
  <c r="L104" i="13"/>
  <c r="M104" i="13"/>
  <c r="N104" i="13"/>
  <c r="O104" i="13"/>
  <c r="J105" i="13"/>
  <c r="K105" i="13"/>
  <c r="L105" i="13"/>
  <c r="M105" i="13"/>
  <c r="N105" i="13"/>
  <c r="O105" i="13"/>
  <c r="J106" i="13"/>
  <c r="K106" i="13"/>
  <c r="L106" i="13"/>
  <c r="M106" i="13"/>
  <c r="N106" i="13"/>
  <c r="O106" i="13"/>
  <c r="J107" i="13"/>
  <c r="K107" i="13"/>
  <c r="L107" i="13"/>
  <c r="M107" i="13"/>
  <c r="N107" i="13"/>
  <c r="O107" i="13"/>
  <c r="J108" i="13"/>
  <c r="K108" i="13"/>
  <c r="L108" i="13"/>
  <c r="M108" i="13"/>
  <c r="N108" i="13"/>
  <c r="O108" i="13"/>
  <c r="J109" i="13"/>
  <c r="K109" i="13"/>
  <c r="L109" i="13"/>
  <c r="M109" i="13"/>
  <c r="N109" i="13"/>
  <c r="O109" i="13"/>
  <c r="J110" i="13"/>
  <c r="K110" i="13"/>
  <c r="L110" i="13"/>
  <c r="M110" i="13"/>
  <c r="N110" i="13"/>
  <c r="O110" i="13"/>
  <c r="J111" i="13"/>
  <c r="K111" i="13"/>
  <c r="L111" i="13"/>
  <c r="M111" i="13"/>
  <c r="N111" i="13"/>
  <c r="O111" i="13"/>
  <c r="J112" i="13"/>
  <c r="K112" i="13"/>
  <c r="L112" i="13"/>
  <c r="M112" i="13"/>
  <c r="N112" i="13"/>
  <c r="O112" i="13"/>
  <c r="J113" i="13"/>
  <c r="K113" i="13"/>
  <c r="L113" i="13"/>
  <c r="M113" i="13"/>
  <c r="N113" i="13"/>
  <c r="O113" i="13"/>
  <c r="J114" i="13"/>
  <c r="K114" i="13"/>
  <c r="L114" i="13"/>
  <c r="M114" i="13"/>
  <c r="N114" i="13"/>
  <c r="O114" i="13"/>
  <c r="J115" i="13"/>
  <c r="K115" i="13"/>
  <c r="L115" i="13"/>
  <c r="M115" i="13"/>
  <c r="N115" i="13"/>
  <c r="O115" i="13"/>
  <c r="J116" i="13"/>
  <c r="K116" i="13"/>
  <c r="L116" i="13"/>
  <c r="M116" i="13"/>
  <c r="N116" i="13"/>
  <c r="O116" i="13"/>
  <c r="J117" i="13"/>
  <c r="K117" i="13"/>
  <c r="L117" i="13"/>
  <c r="M117" i="13"/>
  <c r="N117" i="13"/>
  <c r="O117" i="13"/>
  <c r="J118" i="13"/>
  <c r="K118" i="13"/>
  <c r="L118" i="13"/>
  <c r="M118" i="13"/>
  <c r="N118" i="13"/>
  <c r="O118" i="13"/>
  <c r="J119" i="13"/>
  <c r="K119" i="13"/>
  <c r="L119" i="13"/>
  <c r="M119" i="13"/>
  <c r="N119" i="13"/>
  <c r="O119" i="13"/>
  <c r="J120" i="13"/>
  <c r="K120" i="13"/>
  <c r="L120" i="13"/>
  <c r="M120" i="13"/>
  <c r="N120" i="13"/>
  <c r="O120" i="13"/>
  <c r="J121" i="13"/>
  <c r="K121" i="13"/>
  <c r="L121" i="13"/>
  <c r="M121" i="13"/>
  <c r="N121" i="13"/>
  <c r="O121" i="13"/>
  <c r="J122" i="13"/>
  <c r="K122" i="13"/>
  <c r="L122" i="13"/>
  <c r="M122" i="13"/>
  <c r="N122" i="13"/>
  <c r="O122" i="13"/>
  <c r="J123" i="13"/>
  <c r="K123" i="13"/>
  <c r="L123" i="13"/>
  <c r="M123" i="13"/>
  <c r="N123" i="13"/>
  <c r="O123" i="13"/>
  <c r="J124" i="13"/>
  <c r="K124" i="13"/>
  <c r="L124" i="13"/>
  <c r="M124" i="13"/>
  <c r="N124" i="13"/>
  <c r="O124" i="13"/>
  <c r="J125" i="13"/>
  <c r="K125" i="13"/>
  <c r="L125" i="13"/>
  <c r="M125" i="13"/>
  <c r="N125" i="13"/>
  <c r="O125" i="13"/>
  <c r="J126" i="13"/>
  <c r="K126" i="13"/>
  <c r="L126" i="13"/>
  <c r="M126" i="13"/>
  <c r="N126" i="13"/>
  <c r="O126" i="13"/>
  <c r="J127" i="13"/>
  <c r="K127" i="13"/>
  <c r="L127" i="13"/>
  <c r="M127" i="13"/>
  <c r="N127" i="13"/>
  <c r="O127" i="13"/>
  <c r="J128" i="13"/>
  <c r="K128" i="13"/>
  <c r="L128" i="13"/>
  <c r="M128" i="13"/>
  <c r="N128" i="13"/>
  <c r="O128" i="13"/>
  <c r="J129" i="13"/>
  <c r="K129" i="13"/>
  <c r="L129" i="13"/>
  <c r="M129" i="13"/>
  <c r="N129" i="13"/>
  <c r="O129" i="13"/>
  <c r="J130" i="13"/>
  <c r="K130" i="13"/>
  <c r="L130" i="13"/>
  <c r="M130" i="13"/>
  <c r="N130" i="13"/>
  <c r="O130" i="13"/>
  <c r="J131" i="13"/>
  <c r="K131" i="13"/>
  <c r="L131" i="13"/>
  <c r="M131" i="13"/>
  <c r="N131" i="13"/>
  <c r="O131" i="13"/>
  <c r="J132" i="13"/>
  <c r="K132" i="13"/>
  <c r="L132" i="13"/>
  <c r="M132" i="13"/>
  <c r="N132" i="13"/>
  <c r="O132" i="13"/>
  <c r="J133" i="13"/>
  <c r="K133" i="13"/>
  <c r="L133" i="13"/>
  <c r="M133" i="13"/>
  <c r="N133" i="13"/>
  <c r="O133" i="13"/>
  <c r="J134" i="13"/>
  <c r="K134" i="13"/>
  <c r="L134" i="13"/>
  <c r="M134" i="13"/>
  <c r="N134" i="13"/>
  <c r="O134" i="13"/>
  <c r="J135" i="13"/>
  <c r="K135" i="13"/>
  <c r="L135" i="13"/>
  <c r="M135" i="13"/>
  <c r="N135" i="13"/>
  <c r="O135" i="13"/>
  <c r="J136" i="13"/>
  <c r="K136" i="13"/>
  <c r="L136" i="13"/>
  <c r="M136" i="13"/>
  <c r="N136" i="13"/>
  <c r="O136" i="13"/>
  <c r="J137" i="13"/>
  <c r="K137" i="13"/>
  <c r="L137" i="13"/>
  <c r="M137" i="13"/>
  <c r="N137" i="13"/>
  <c r="O137" i="13"/>
  <c r="J138" i="13"/>
  <c r="K138" i="13"/>
  <c r="L138" i="13"/>
  <c r="M138" i="13"/>
  <c r="N138" i="13"/>
  <c r="O138" i="13"/>
  <c r="J139" i="13"/>
  <c r="K139" i="13"/>
  <c r="L139" i="13"/>
  <c r="M139" i="13"/>
  <c r="N139" i="13"/>
  <c r="O139" i="13"/>
  <c r="J140" i="13"/>
  <c r="K140" i="13"/>
  <c r="L140" i="13"/>
  <c r="M140" i="13"/>
  <c r="N140" i="13"/>
  <c r="O140" i="13"/>
  <c r="J141" i="13"/>
  <c r="K141" i="13"/>
  <c r="L141" i="13"/>
  <c r="M141" i="13"/>
  <c r="N141" i="13"/>
  <c r="O141" i="13"/>
  <c r="J142" i="13"/>
  <c r="K142" i="13"/>
  <c r="L142" i="13"/>
  <c r="M142" i="13"/>
  <c r="N142" i="13"/>
  <c r="O142" i="13"/>
  <c r="J143" i="13"/>
  <c r="K143" i="13"/>
  <c r="L143" i="13"/>
  <c r="M143" i="13"/>
  <c r="N143" i="13"/>
  <c r="O143" i="13"/>
  <c r="J144" i="13"/>
  <c r="K144" i="13"/>
  <c r="L144" i="13"/>
  <c r="M144" i="13"/>
  <c r="N144" i="13"/>
  <c r="O144" i="13"/>
  <c r="J145" i="13"/>
  <c r="K145" i="13"/>
  <c r="L145" i="13"/>
  <c r="M145" i="13"/>
  <c r="N145" i="13"/>
  <c r="O145" i="13"/>
  <c r="J146" i="13"/>
  <c r="K146" i="13"/>
  <c r="L146" i="13"/>
  <c r="M146" i="13"/>
  <c r="N146" i="13"/>
  <c r="O146" i="13"/>
  <c r="J147" i="13"/>
  <c r="K147" i="13"/>
  <c r="L147" i="13"/>
  <c r="M147" i="13"/>
  <c r="N147" i="13"/>
  <c r="O147" i="13"/>
  <c r="J148" i="13"/>
  <c r="K148" i="13"/>
  <c r="L148" i="13"/>
  <c r="M148" i="13"/>
  <c r="N148" i="13"/>
  <c r="O148" i="13"/>
  <c r="J149" i="13"/>
  <c r="K149" i="13"/>
  <c r="L149" i="13"/>
  <c r="M149" i="13"/>
  <c r="N149" i="13"/>
  <c r="O149" i="13"/>
  <c r="J150" i="13"/>
  <c r="K150" i="13"/>
  <c r="L150" i="13"/>
  <c r="M150" i="13"/>
  <c r="N150" i="13"/>
  <c r="O150" i="13"/>
  <c r="J151" i="13"/>
  <c r="K151" i="13"/>
  <c r="L151" i="13"/>
  <c r="M151" i="13"/>
  <c r="N151" i="13"/>
  <c r="O151" i="13"/>
  <c r="J152" i="13"/>
  <c r="K152" i="13"/>
  <c r="L152" i="13"/>
  <c r="M152" i="13"/>
  <c r="N152" i="13"/>
  <c r="O152" i="13"/>
  <c r="J153" i="13"/>
  <c r="K153" i="13"/>
  <c r="L153" i="13"/>
  <c r="M153" i="13"/>
  <c r="N153" i="13"/>
  <c r="O153" i="13"/>
  <c r="J154" i="13"/>
  <c r="K154" i="13"/>
  <c r="L154" i="13"/>
  <c r="M154" i="13"/>
  <c r="N154" i="13"/>
  <c r="O154" i="13"/>
  <c r="J155" i="13"/>
  <c r="K155" i="13"/>
  <c r="L155" i="13"/>
  <c r="M155" i="13"/>
  <c r="N155" i="13"/>
  <c r="O155" i="13"/>
  <c r="J156" i="13"/>
  <c r="K156" i="13"/>
  <c r="L156" i="13"/>
  <c r="M156" i="13"/>
  <c r="N156" i="13"/>
  <c r="O156" i="13"/>
  <c r="J157" i="13"/>
  <c r="K157" i="13"/>
  <c r="L157" i="13"/>
  <c r="M157" i="13"/>
  <c r="N157" i="13"/>
  <c r="O157" i="13"/>
  <c r="J158" i="13"/>
  <c r="K158" i="13"/>
  <c r="L158" i="13"/>
  <c r="M158" i="13"/>
  <c r="N158" i="13"/>
  <c r="O158" i="13"/>
  <c r="J159" i="13"/>
  <c r="K159" i="13"/>
  <c r="L159" i="13"/>
  <c r="M159" i="13"/>
  <c r="N159" i="13"/>
  <c r="O159" i="13"/>
  <c r="J160" i="13"/>
  <c r="K160" i="13"/>
  <c r="L160" i="13"/>
  <c r="M160" i="13"/>
  <c r="N160" i="13"/>
  <c r="O160" i="13"/>
  <c r="J161" i="13"/>
  <c r="K161" i="13"/>
  <c r="L161" i="13"/>
  <c r="M161" i="13"/>
  <c r="N161" i="13"/>
  <c r="O161" i="13"/>
  <c r="J162" i="13"/>
  <c r="K162" i="13"/>
  <c r="L162" i="13"/>
  <c r="M162" i="13"/>
  <c r="N162" i="13"/>
  <c r="O162" i="13"/>
  <c r="J163" i="13"/>
  <c r="K163" i="13"/>
  <c r="L163" i="13"/>
  <c r="M163" i="13"/>
  <c r="N163" i="13"/>
  <c r="O163" i="13"/>
  <c r="J164" i="13"/>
  <c r="K164" i="13"/>
  <c r="L164" i="13"/>
  <c r="M164" i="13"/>
  <c r="N164" i="13"/>
  <c r="O164" i="13"/>
  <c r="J165" i="13"/>
  <c r="K165" i="13"/>
  <c r="L165" i="13"/>
  <c r="M165" i="13"/>
  <c r="N165" i="13"/>
  <c r="O165" i="13"/>
  <c r="J166" i="13"/>
  <c r="K166" i="13"/>
  <c r="L166" i="13"/>
  <c r="M166" i="13"/>
  <c r="N166" i="13"/>
  <c r="O166" i="13"/>
  <c r="J167" i="13"/>
  <c r="K167" i="13"/>
  <c r="L167" i="13"/>
  <c r="M167" i="13"/>
  <c r="N167" i="13"/>
  <c r="O167" i="13"/>
  <c r="J168" i="13"/>
  <c r="K168" i="13"/>
  <c r="L168" i="13"/>
  <c r="M168" i="13"/>
  <c r="N168" i="13"/>
  <c r="O168" i="13"/>
  <c r="J169" i="13"/>
  <c r="K169" i="13"/>
  <c r="L169" i="13"/>
  <c r="M169" i="13"/>
  <c r="N169" i="13"/>
  <c r="O169" i="13"/>
  <c r="J170" i="13"/>
  <c r="K170" i="13"/>
  <c r="L170" i="13"/>
  <c r="M170" i="13"/>
  <c r="N170" i="13"/>
  <c r="O170" i="13"/>
  <c r="J171" i="13"/>
  <c r="K171" i="13"/>
  <c r="L171" i="13"/>
  <c r="M171" i="13"/>
  <c r="N171" i="13"/>
  <c r="O171" i="13"/>
  <c r="J172" i="13"/>
  <c r="K172" i="13"/>
  <c r="L172" i="13"/>
  <c r="M172" i="13"/>
  <c r="N172" i="13"/>
  <c r="O172" i="13"/>
  <c r="J173" i="13"/>
  <c r="K173" i="13"/>
  <c r="L173" i="13"/>
  <c r="M173" i="13"/>
  <c r="N173" i="13"/>
  <c r="O173" i="13"/>
  <c r="J174" i="13"/>
  <c r="K174" i="13"/>
  <c r="L174" i="13"/>
  <c r="M174" i="13"/>
  <c r="N174" i="13"/>
  <c r="O174" i="13"/>
  <c r="J175" i="13"/>
  <c r="K175" i="13"/>
  <c r="L175" i="13"/>
  <c r="M175" i="13"/>
  <c r="N175" i="13"/>
  <c r="O175" i="13"/>
  <c r="J176" i="13"/>
  <c r="K176" i="13"/>
  <c r="L176" i="13"/>
  <c r="M176" i="13"/>
  <c r="N176" i="13"/>
  <c r="O176" i="13"/>
  <c r="J177" i="13"/>
  <c r="K177" i="13"/>
  <c r="L177" i="13"/>
  <c r="M177" i="13"/>
  <c r="N177" i="13"/>
  <c r="O177" i="13"/>
  <c r="J178" i="13"/>
  <c r="K178" i="13"/>
  <c r="L178" i="13"/>
  <c r="M178" i="13"/>
  <c r="N178" i="13"/>
  <c r="O178" i="13"/>
  <c r="J179" i="13"/>
  <c r="K179" i="13"/>
  <c r="L179" i="13"/>
  <c r="M179" i="13"/>
  <c r="N179" i="13"/>
  <c r="O179" i="13"/>
  <c r="J180" i="13"/>
  <c r="K180" i="13"/>
  <c r="L180" i="13"/>
  <c r="M180" i="13"/>
  <c r="N180" i="13"/>
  <c r="O180" i="13"/>
  <c r="J181" i="13"/>
  <c r="K181" i="13"/>
  <c r="L181" i="13"/>
  <c r="M181" i="13"/>
  <c r="N181" i="13"/>
  <c r="O181" i="13"/>
  <c r="J182" i="13"/>
  <c r="K182" i="13"/>
  <c r="L182" i="13"/>
  <c r="M182" i="13"/>
  <c r="N182" i="13"/>
  <c r="O182" i="13"/>
  <c r="J183" i="13"/>
  <c r="K183" i="13"/>
  <c r="L183" i="13"/>
  <c r="M183" i="13"/>
  <c r="N183" i="13"/>
  <c r="O183" i="13"/>
  <c r="J184" i="13"/>
  <c r="K184" i="13"/>
  <c r="L184" i="13"/>
  <c r="M184" i="13"/>
  <c r="N184" i="13"/>
  <c r="O184" i="13"/>
  <c r="J185" i="13"/>
  <c r="K185" i="13"/>
  <c r="L185" i="13"/>
  <c r="M185" i="13"/>
  <c r="N185" i="13"/>
  <c r="O185" i="13"/>
  <c r="J186" i="13"/>
  <c r="K186" i="13"/>
  <c r="L186" i="13"/>
  <c r="M186" i="13"/>
  <c r="N186" i="13"/>
  <c r="O186" i="13"/>
  <c r="J187" i="13"/>
  <c r="K187" i="13"/>
  <c r="L187" i="13"/>
  <c r="M187" i="13"/>
  <c r="N187" i="13"/>
  <c r="O187" i="13"/>
  <c r="J188" i="13"/>
  <c r="K188" i="13"/>
  <c r="L188" i="13"/>
  <c r="M188" i="13"/>
  <c r="N188" i="13"/>
  <c r="O188" i="13"/>
  <c r="J189" i="13"/>
  <c r="K189" i="13"/>
  <c r="L189" i="13"/>
  <c r="M189" i="13"/>
  <c r="N189" i="13"/>
  <c r="O189" i="13"/>
  <c r="J190" i="13"/>
  <c r="K190" i="13"/>
  <c r="L190" i="13"/>
  <c r="M190" i="13"/>
  <c r="N190" i="13"/>
  <c r="O190" i="13"/>
  <c r="J191" i="13"/>
  <c r="K191" i="13"/>
  <c r="L191" i="13"/>
  <c r="M191" i="13"/>
  <c r="N191" i="13"/>
  <c r="O191" i="13"/>
  <c r="J192" i="13"/>
  <c r="K192" i="13"/>
  <c r="L192" i="13"/>
  <c r="M192" i="13"/>
  <c r="N192" i="13"/>
  <c r="O192" i="13"/>
  <c r="J193" i="13"/>
  <c r="K193" i="13"/>
  <c r="L193" i="13"/>
  <c r="M193" i="13"/>
  <c r="N193" i="13"/>
  <c r="O193" i="13"/>
  <c r="J194" i="13"/>
  <c r="K194" i="13"/>
  <c r="L194" i="13"/>
  <c r="M194" i="13"/>
  <c r="N194" i="13"/>
  <c r="O194" i="13"/>
  <c r="J195" i="13"/>
  <c r="K195" i="13"/>
  <c r="L195" i="13"/>
  <c r="M195" i="13"/>
  <c r="N195" i="13"/>
  <c r="O195" i="13"/>
  <c r="J196" i="13"/>
  <c r="K196" i="13"/>
  <c r="L196" i="13"/>
  <c r="M196" i="13"/>
  <c r="N196" i="13"/>
  <c r="O196" i="13"/>
  <c r="J197" i="13"/>
  <c r="K197" i="13"/>
  <c r="L197" i="13"/>
  <c r="M197" i="13"/>
  <c r="N197" i="13"/>
  <c r="O197" i="13"/>
  <c r="J198" i="13"/>
  <c r="K198" i="13"/>
  <c r="L198" i="13"/>
  <c r="M198" i="13"/>
  <c r="N198" i="13"/>
  <c r="O198" i="13"/>
  <c r="J199" i="13"/>
  <c r="K199" i="13"/>
  <c r="L199" i="13"/>
  <c r="M199" i="13"/>
  <c r="N199" i="13"/>
  <c r="O199" i="13"/>
  <c r="J200" i="13"/>
  <c r="K200" i="13"/>
  <c r="L200" i="13"/>
  <c r="M200" i="13"/>
  <c r="N200" i="13"/>
  <c r="O200" i="13"/>
  <c r="J201" i="13"/>
  <c r="K201" i="13"/>
  <c r="L201" i="13"/>
  <c r="M201" i="13"/>
  <c r="N201" i="13"/>
  <c r="O201" i="13"/>
  <c r="J202" i="13"/>
  <c r="K202" i="13"/>
  <c r="L202" i="13"/>
  <c r="M202" i="13"/>
  <c r="N202" i="13"/>
  <c r="O202" i="13"/>
  <c r="J203" i="13"/>
  <c r="K203" i="13"/>
  <c r="L203" i="13"/>
  <c r="M203" i="13"/>
  <c r="N203" i="13"/>
  <c r="O203" i="13"/>
  <c r="J204" i="13"/>
  <c r="K204" i="13"/>
  <c r="L204" i="13"/>
  <c r="M204" i="13"/>
  <c r="N204" i="13"/>
  <c r="O204" i="13"/>
  <c r="J205" i="13"/>
  <c r="K205" i="13"/>
  <c r="L205" i="13"/>
  <c r="M205" i="13"/>
  <c r="N205" i="13"/>
  <c r="O205" i="13"/>
  <c r="D113" i="13"/>
  <c r="E113" i="13"/>
  <c r="Y35" i="13"/>
  <c r="E114" i="13"/>
  <c r="C127" i="13"/>
  <c r="E21" i="24"/>
  <c r="F25" i="18"/>
  <c r="G25" i="18"/>
  <c r="Q6" i="18"/>
  <c r="R6" i="18"/>
  <c r="S6" i="18"/>
  <c r="T6" i="18"/>
  <c r="U6" i="18"/>
  <c r="F6" i="18"/>
  <c r="V6" i="18"/>
  <c r="X6" i="18"/>
  <c r="Q7" i="18"/>
  <c r="R7" i="18"/>
  <c r="S7" i="18"/>
  <c r="T7" i="18"/>
  <c r="U7" i="18"/>
  <c r="V7" i="18"/>
  <c r="X7" i="18"/>
  <c r="Q8" i="18"/>
  <c r="R8" i="18"/>
  <c r="S8" i="18"/>
  <c r="T8" i="18"/>
  <c r="U8" i="18"/>
  <c r="V8" i="18"/>
  <c r="X8" i="18"/>
  <c r="Q9" i="18"/>
  <c r="R9" i="18"/>
  <c r="S9" i="18"/>
  <c r="T9" i="18"/>
  <c r="U9" i="18"/>
  <c r="V9" i="18"/>
  <c r="X9" i="18"/>
  <c r="Q10" i="18"/>
  <c r="R10" i="18"/>
  <c r="S10" i="18"/>
  <c r="T10" i="18"/>
  <c r="U10" i="18"/>
  <c r="V10" i="18"/>
  <c r="X10" i="18"/>
  <c r="Q11" i="18"/>
  <c r="R11" i="18"/>
  <c r="S11" i="18"/>
  <c r="T11" i="18"/>
  <c r="U11" i="18"/>
  <c r="V11" i="18"/>
  <c r="X11" i="18"/>
  <c r="Q12" i="18"/>
  <c r="R12" i="18"/>
  <c r="S12" i="18"/>
  <c r="T12" i="18"/>
  <c r="U12" i="18"/>
  <c r="V12" i="18"/>
  <c r="X12" i="18"/>
  <c r="Q13" i="18"/>
  <c r="R13" i="18"/>
  <c r="S13" i="18"/>
  <c r="T13" i="18"/>
  <c r="U13" i="18"/>
  <c r="V13" i="18"/>
  <c r="X13" i="18"/>
  <c r="Q14" i="18"/>
  <c r="R14" i="18"/>
  <c r="S14" i="18"/>
  <c r="T14" i="18"/>
  <c r="U14" i="18"/>
  <c r="V14" i="18"/>
  <c r="X14" i="18"/>
  <c r="Q15" i="18"/>
  <c r="R15" i="18"/>
  <c r="S15" i="18"/>
  <c r="T15" i="18"/>
  <c r="U15" i="18"/>
  <c r="V15" i="18"/>
  <c r="X15" i="18"/>
  <c r="Q16" i="18"/>
  <c r="R16" i="18"/>
  <c r="S16" i="18"/>
  <c r="T16" i="18"/>
  <c r="U16" i="18"/>
  <c r="V16" i="18"/>
  <c r="X16" i="18"/>
  <c r="Q17" i="18"/>
  <c r="R17" i="18"/>
  <c r="S17" i="18"/>
  <c r="T17" i="18"/>
  <c r="U17" i="18"/>
  <c r="V17" i="18"/>
  <c r="X17" i="18"/>
  <c r="Q18" i="18"/>
  <c r="R18" i="18"/>
  <c r="S18" i="18"/>
  <c r="T18" i="18"/>
  <c r="U18" i="18"/>
  <c r="V18" i="18"/>
  <c r="X18" i="18"/>
  <c r="Q19" i="18"/>
  <c r="R19" i="18"/>
  <c r="S19" i="18"/>
  <c r="T19" i="18"/>
  <c r="U19" i="18"/>
  <c r="V19" i="18"/>
  <c r="X19" i="18"/>
  <c r="Q20" i="18"/>
  <c r="R20" i="18"/>
  <c r="S20" i="18"/>
  <c r="T20" i="18"/>
  <c r="U20" i="18"/>
  <c r="V20" i="18"/>
  <c r="X20" i="18"/>
  <c r="Q21" i="18"/>
  <c r="R21" i="18"/>
  <c r="S21" i="18"/>
  <c r="T21" i="18"/>
  <c r="U21" i="18"/>
  <c r="V21" i="18"/>
  <c r="X21" i="18"/>
  <c r="Q22" i="18"/>
  <c r="R22" i="18"/>
  <c r="S22" i="18"/>
  <c r="T22" i="18"/>
  <c r="U22" i="18"/>
  <c r="V22" i="18"/>
  <c r="X22" i="18"/>
  <c r="Q23" i="18"/>
  <c r="R23" i="18"/>
  <c r="S23" i="18"/>
  <c r="T23" i="18"/>
  <c r="U23" i="18"/>
  <c r="V23" i="18"/>
  <c r="X23" i="18"/>
  <c r="Q24" i="18"/>
  <c r="R24" i="18"/>
  <c r="S24" i="18"/>
  <c r="T24" i="18"/>
  <c r="U24" i="18"/>
  <c r="V24" i="18"/>
  <c r="X24" i="18"/>
  <c r="Q25" i="18"/>
  <c r="R25" i="18"/>
  <c r="S25" i="18"/>
  <c r="T25" i="18"/>
  <c r="U25" i="18"/>
  <c r="V25" i="18"/>
  <c r="X25" i="18"/>
  <c r="Q26" i="18"/>
  <c r="R26" i="18"/>
  <c r="S26" i="18"/>
  <c r="T26" i="18"/>
  <c r="U26" i="18"/>
  <c r="V26" i="18"/>
  <c r="X26" i="18"/>
  <c r="Q27" i="18"/>
  <c r="R27" i="18"/>
  <c r="S27" i="18"/>
  <c r="T27" i="18"/>
  <c r="U27" i="18"/>
  <c r="V27" i="18"/>
  <c r="X27" i="18"/>
  <c r="Q28" i="18"/>
  <c r="R28" i="18"/>
  <c r="S28" i="18"/>
  <c r="T28" i="18"/>
  <c r="U28" i="18"/>
  <c r="V28" i="18"/>
  <c r="X28" i="18"/>
  <c r="Q29" i="18"/>
  <c r="R29" i="18"/>
  <c r="S29" i="18"/>
  <c r="T29" i="18"/>
  <c r="U29" i="18"/>
  <c r="V29" i="18"/>
  <c r="X29" i="18"/>
  <c r="Q30" i="18"/>
  <c r="R30" i="18"/>
  <c r="S30" i="18"/>
  <c r="T30" i="18"/>
  <c r="U30" i="18"/>
  <c r="V30" i="18"/>
  <c r="X30" i="18"/>
  <c r="Q31" i="18"/>
  <c r="R31" i="18"/>
  <c r="S31" i="18"/>
  <c r="T31" i="18"/>
  <c r="U31" i="18"/>
  <c r="V31" i="18"/>
  <c r="X31" i="18"/>
  <c r="Q32" i="18"/>
  <c r="R32" i="18"/>
  <c r="S32" i="18"/>
  <c r="T32" i="18"/>
  <c r="U32" i="18"/>
  <c r="V32" i="18"/>
  <c r="X32" i="18"/>
  <c r="Q33" i="18"/>
  <c r="R33" i="18"/>
  <c r="S33" i="18"/>
  <c r="T33" i="18"/>
  <c r="U33" i="18"/>
  <c r="V33" i="18"/>
  <c r="X33" i="18"/>
  <c r="Q34" i="18"/>
  <c r="R34" i="18"/>
  <c r="S34" i="18"/>
  <c r="T34" i="18"/>
  <c r="U34" i="18"/>
  <c r="V34" i="18"/>
  <c r="X34" i="18"/>
  <c r="Q35" i="18"/>
  <c r="R35" i="18"/>
  <c r="S35" i="18"/>
  <c r="T35" i="18"/>
  <c r="U35" i="18"/>
  <c r="V35" i="18"/>
  <c r="X35" i="18"/>
  <c r="Q36" i="18"/>
  <c r="R36" i="18"/>
  <c r="S36" i="18"/>
  <c r="T36" i="18"/>
  <c r="U36" i="18"/>
  <c r="V36" i="18"/>
  <c r="X36" i="18"/>
  <c r="Q37" i="18"/>
  <c r="R37" i="18"/>
  <c r="S37" i="18"/>
  <c r="T37" i="18"/>
  <c r="U37" i="18"/>
  <c r="V37" i="18"/>
  <c r="X37" i="18"/>
  <c r="Q38" i="18"/>
  <c r="R38" i="18"/>
  <c r="S38" i="18"/>
  <c r="T38" i="18"/>
  <c r="U38" i="18"/>
  <c r="V38" i="18"/>
  <c r="X38" i="18"/>
  <c r="Q39" i="18"/>
  <c r="R39" i="18"/>
  <c r="S39" i="18"/>
  <c r="T39" i="18"/>
  <c r="U39" i="18"/>
  <c r="V39" i="18"/>
  <c r="X39" i="18"/>
  <c r="Q40" i="18"/>
  <c r="R40" i="18"/>
  <c r="S40" i="18"/>
  <c r="T40" i="18"/>
  <c r="U40" i="18"/>
  <c r="V40" i="18"/>
  <c r="X40" i="18"/>
  <c r="Q41" i="18"/>
  <c r="R41" i="18"/>
  <c r="S41" i="18"/>
  <c r="T41" i="18"/>
  <c r="U41" i="18"/>
  <c r="V41" i="18"/>
  <c r="X41" i="18"/>
  <c r="Q42" i="18"/>
  <c r="R42" i="18"/>
  <c r="S42" i="18"/>
  <c r="T42" i="18"/>
  <c r="U42" i="18"/>
  <c r="V42" i="18"/>
  <c r="X42" i="18"/>
  <c r="Q43" i="18"/>
  <c r="R43" i="18"/>
  <c r="S43" i="18"/>
  <c r="T43" i="18"/>
  <c r="U43" i="18"/>
  <c r="V43" i="18"/>
  <c r="X43" i="18"/>
  <c r="Q44" i="18"/>
  <c r="R44" i="18"/>
  <c r="S44" i="18"/>
  <c r="T44" i="18"/>
  <c r="U44" i="18"/>
  <c r="V44" i="18"/>
  <c r="X44" i="18"/>
  <c r="Q45" i="18"/>
  <c r="R45" i="18"/>
  <c r="S45" i="18"/>
  <c r="T45" i="18"/>
  <c r="U45" i="18"/>
  <c r="V45" i="18"/>
  <c r="X45" i="18"/>
  <c r="Q46" i="18"/>
  <c r="R46" i="18"/>
  <c r="S46" i="18"/>
  <c r="T46" i="18"/>
  <c r="U46" i="18"/>
  <c r="V46" i="18"/>
  <c r="X46" i="18"/>
  <c r="Q47" i="18"/>
  <c r="R47" i="18"/>
  <c r="S47" i="18"/>
  <c r="T47" i="18"/>
  <c r="U47" i="18"/>
  <c r="V47" i="18"/>
  <c r="X47" i="18"/>
  <c r="F26" i="18"/>
  <c r="G26" i="18"/>
  <c r="Q48" i="18"/>
  <c r="R48" i="18"/>
  <c r="S48" i="18"/>
  <c r="T48" i="18"/>
  <c r="U48" i="18"/>
  <c r="V48" i="18"/>
  <c r="X48" i="18"/>
  <c r="F27" i="18"/>
  <c r="G27" i="18"/>
  <c r="Q49" i="18"/>
  <c r="R49" i="18"/>
  <c r="S49" i="18"/>
  <c r="T49" i="18"/>
  <c r="U49" i="18"/>
  <c r="V49" i="18"/>
  <c r="X49" i="18"/>
  <c r="Q50" i="18"/>
  <c r="R50" i="18"/>
  <c r="S50" i="18"/>
  <c r="T50" i="18"/>
  <c r="U50" i="18"/>
  <c r="V50" i="18"/>
  <c r="X50" i="18"/>
  <c r="Q51" i="18"/>
  <c r="R51" i="18"/>
  <c r="S51" i="18"/>
  <c r="T51" i="18"/>
  <c r="U51" i="18"/>
  <c r="V51" i="18"/>
  <c r="X51" i="18"/>
  <c r="Q52" i="18"/>
  <c r="R52" i="18"/>
  <c r="S52" i="18"/>
  <c r="T52" i="18"/>
  <c r="U52" i="18"/>
  <c r="V52" i="18"/>
  <c r="X52" i="18"/>
  <c r="Q53" i="18"/>
  <c r="R53" i="18"/>
  <c r="S53" i="18"/>
  <c r="T53" i="18"/>
  <c r="U53" i="18"/>
  <c r="V53" i="18"/>
  <c r="X53" i="18"/>
  <c r="F28" i="18"/>
  <c r="G28" i="18"/>
  <c r="Q54" i="18"/>
  <c r="R54" i="18"/>
  <c r="S54" i="18"/>
  <c r="T54" i="18"/>
  <c r="U54" i="18"/>
  <c r="V54" i="18"/>
  <c r="X54" i="18"/>
  <c r="F29" i="18"/>
  <c r="G29" i="18"/>
  <c r="Q55" i="18"/>
  <c r="R55" i="18"/>
  <c r="S55" i="18"/>
  <c r="T55" i="18"/>
  <c r="U55" i="18"/>
  <c r="V55" i="18"/>
  <c r="X55" i="18"/>
  <c r="Q56" i="18"/>
  <c r="R56" i="18"/>
  <c r="S56" i="18"/>
  <c r="T56" i="18"/>
  <c r="U56" i="18"/>
  <c r="V56" i="18"/>
  <c r="X56" i="18"/>
  <c r="Q57" i="18"/>
  <c r="R57" i="18"/>
  <c r="S57" i="18"/>
  <c r="T57" i="18"/>
  <c r="U57" i="18"/>
  <c r="V57" i="18"/>
  <c r="X57" i="18"/>
  <c r="Q58" i="18"/>
  <c r="R58" i="18"/>
  <c r="S58" i="18"/>
  <c r="T58" i="18"/>
  <c r="U58" i="18"/>
  <c r="V58" i="18"/>
  <c r="X58" i="18"/>
  <c r="Q59" i="18"/>
  <c r="R59" i="18"/>
  <c r="S59" i="18"/>
  <c r="T59" i="18"/>
  <c r="U59" i="18"/>
  <c r="V59" i="18"/>
  <c r="X59" i="18"/>
  <c r="Q60" i="18"/>
  <c r="R60" i="18"/>
  <c r="S60" i="18"/>
  <c r="T60" i="18"/>
  <c r="U60" i="18"/>
  <c r="V60" i="18"/>
  <c r="X60" i="18"/>
  <c r="Q61" i="18"/>
  <c r="R61" i="18"/>
  <c r="S61" i="18"/>
  <c r="T61" i="18"/>
  <c r="U61" i="18"/>
  <c r="V61" i="18"/>
  <c r="X61" i="18"/>
  <c r="F30" i="18"/>
  <c r="G30" i="18"/>
  <c r="Q62" i="18"/>
  <c r="R62" i="18"/>
  <c r="S62" i="18"/>
  <c r="T62" i="18"/>
  <c r="U62" i="18"/>
  <c r="V62" i="18"/>
  <c r="X62" i="18"/>
  <c r="F31" i="18"/>
  <c r="G31" i="18"/>
  <c r="Q63" i="18"/>
  <c r="R63" i="18"/>
  <c r="S63" i="18"/>
  <c r="T63" i="18"/>
  <c r="U63" i="18"/>
  <c r="V63" i="18"/>
  <c r="X63" i="18"/>
  <c r="Q64" i="18"/>
  <c r="R64" i="18"/>
  <c r="S64" i="18"/>
  <c r="T64" i="18"/>
  <c r="U64" i="18"/>
  <c r="V64" i="18"/>
  <c r="X64" i="18"/>
  <c r="Q65" i="18"/>
  <c r="R65" i="18"/>
  <c r="S65" i="18"/>
  <c r="T65" i="18"/>
  <c r="U65" i="18"/>
  <c r="V65" i="18"/>
  <c r="X65" i="18"/>
  <c r="Q66" i="18"/>
  <c r="R66" i="18"/>
  <c r="S66" i="18"/>
  <c r="T66" i="18"/>
  <c r="U66" i="18"/>
  <c r="V66" i="18"/>
  <c r="X66" i="18"/>
  <c r="Q67" i="18"/>
  <c r="R67" i="18"/>
  <c r="S67" i="18"/>
  <c r="T67" i="18"/>
  <c r="U67" i="18"/>
  <c r="V67" i="18"/>
  <c r="X67" i="18"/>
  <c r="Q68" i="18"/>
  <c r="R68" i="18"/>
  <c r="S68" i="18"/>
  <c r="T68" i="18"/>
  <c r="U68" i="18"/>
  <c r="V68" i="18"/>
  <c r="X68" i="18"/>
  <c r="Q69" i="18"/>
  <c r="R69" i="18"/>
  <c r="S69" i="18"/>
  <c r="T69" i="18"/>
  <c r="U69" i="18"/>
  <c r="V69" i="18"/>
  <c r="X69" i="18"/>
  <c r="F32" i="18"/>
  <c r="G32" i="18"/>
  <c r="Q70" i="18"/>
  <c r="R70" i="18"/>
  <c r="S70" i="18"/>
  <c r="T70" i="18"/>
  <c r="U70" i="18"/>
  <c r="V70" i="18"/>
  <c r="X70" i="18"/>
  <c r="F33" i="18"/>
  <c r="G33" i="18"/>
  <c r="Q71" i="18"/>
  <c r="R71" i="18"/>
  <c r="S71" i="18"/>
  <c r="T71" i="18"/>
  <c r="U71" i="18"/>
  <c r="V71" i="18"/>
  <c r="X71" i="18"/>
  <c r="Q72" i="18"/>
  <c r="R72" i="18"/>
  <c r="S72" i="18"/>
  <c r="T72" i="18"/>
  <c r="U72" i="18"/>
  <c r="V72" i="18"/>
  <c r="X72" i="18"/>
  <c r="Q73" i="18"/>
  <c r="R73" i="18"/>
  <c r="S73" i="18"/>
  <c r="T73" i="18"/>
  <c r="U73" i="18"/>
  <c r="V73" i="18"/>
  <c r="X73" i="18"/>
  <c r="Q74" i="18"/>
  <c r="R74" i="18"/>
  <c r="S74" i="18"/>
  <c r="T74" i="18"/>
  <c r="U74" i="18"/>
  <c r="V74" i="18"/>
  <c r="X74" i="18"/>
  <c r="Q75" i="18"/>
  <c r="R75" i="18"/>
  <c r="S75" i="18"/>
  <c r="T75" i="18"/>
  <c r="U75" i="18"/>
  <c r="V75" i="18"/>
  <c r="X75" i="18"/>
  <c r="Q76" i="18"/>
  <c r="R76" i="18"/>
  <c r="S76" i="18"/>
  <c r="T76" i="18"/>
  <c r="U76" i="18"/>
  <c r="V76" i="18"/>
  <c r="X76" i="18"/>
  <c r="Q77" i="18"/>
  <c r="R77" i="18"/>
  <c r="S77" i="18"/>
  <c r="T77" i="18"/>
  <c r="U77" i="18"/>
  <c r="V77" i="18"/>
  <c r="X77" i="18"/>
  <c r="F34" i="18"/>
  <c r="G34" i="18"/>
  <c r="Q78" i="18"/>
  <c r="R78" i="18"/>
  <c r="S78" i="18"/>
  <c r="T78" i="18"/>
  <c r="U78" i="18"/>
  <c r="V78" i="18"/>
  <c r="X78" i="18"/>
  <c r="F35" i="18"/>
  <c r="G35" i="18"/>
  <c r="Q79" i="18"/>
  <c r="R79" i="18"/>
  <c r="S79" i="18"/>
  <c r="T79" i="18"/>
  <c r="U79" i="18"/>
  <c r="V79" i="18"/>
  <c r="X79" i="18"/>
  <c r="Q80" i="18"/>
  <c r="R80" i="18"/>
  <c r="S80" i="18"/>
  <c r="T80" i="18"/>
  <c r="U80" i="18"/>
  <c r="V80" i="18"/>
  <c r="X80" i="18"/>
  <c r="Q81" i="18"/>
  <c r="R81" i="18"/>
  <c r="S81" i="18"/>
  <c r="T81" i="18"/>
  <c r="U81" i="18"/>
  <c r="V81" i="18"/>
  <c r="X81" i="18"/>
  <c r="Q82" i="18"/>
  <c r="R82" i="18"/>
  <c r="S82" i="18"/>
  <c r="T82" i="18"/>
  <c r="U82" i="18"/>
  <c r="V82" i="18"/>
  <c r="X82" i="18"/>
  <c r="Q83" i="18"/>
  <c r="R83" i="18"/>
  <c r="S83" i="18"/>
  <c r="T83" i="18"/>
  <c r="U83" i="18"/>
  <c r="V83" i="18"/>
  <c r="X83" i="18"/>
  <c r="Q84" i="18"/>
  <c r="R84" i="18"/>
  <c r="S84" i="18"/>
  <c r="T84" i="18"/>
  <c r="U84" i="18"/>
  <c r="V84" i="18"/>
  <c r="X84" i="18"/>
  <c r="Q85" i="18"/>
  <c r="R85" i="18"/>
  <c r="S85" i="18"/>
  <c r="T85" i="18"/>
  <c r="U85" i="18"/>
  <c r="V85" i="18"/>
  <c r="X85" i="18"/>
  <c r="Q86" i="18"/>
  <c r="R86" i="18"/>
  <c r="S86" i="18"/>
  <c r="T86" i="18"/>
  <c r="U86" i="18"/>
  <c r="V86" i="18"/>
  <c r="X86" i="18"/>
  <c r="F36" i="18"/>
  <c r="G36" i="18"/>
  <c r="Q87" i="18"/>
  <c r="R87" i="18"/>
  <c r="S87" i="18"/>
  <c r="T87" i="18"/>
  <c r="U87" i="18"/>
  <c r="V87" i="18"/>
  <c r="X87" i="18"/>
  <c r="F37" i="18"/>
  <c r="G37" i="18"/>
  <c r="Q88" i="18"/>
  <c r="R88" i="18"/>
  <c r="S88" i="18"/>
  <c r="T88" i="18"/>
  <c r="U88" i="18"/>
  <c r="V88" i="18"/>
  <c r="X88" i="18"/>
  <c r="Q89" i="18"/>
  <c r="R89" i="18"/>
  <c r="S89" i="18"/>
  <c r="T89" i="18"/>
  <c r="U89" i="18"/>
  <c r="V89" i="18"/>
  <c r="X89" i="18"/>
  <c r="Q90" i="18"/>
  <c r="R90" i="18"/>
  <c r="S90" i="18"/>
  <c r="T90" i="18"/>
  <c r="U90" i="18"/>
  <c r="V90" i="18"/>
  <c r="X90" i="18"/>
  <c r="Q91" i="18"/>
  <c r="R91" i="18"/>
  <c r="S91" i="18"/>
  <c r="T91" i="18"/>
  <c r="U91" i="18"/>
  <c r="V91" i="18"/>
  <c r="X91" i="18"/>
  <c r="Q92" i="18"/>
  <c r="R92" i="18"/>
  <c r="S92" i="18"/>
  <c r="T92" i="18"/>
  <c r="U92" i="18"/>
  <c r="V92" i="18"/>
  <c r="X92" i="18"/>
  <c r="Q93" i="18"/>
  <c r="R93" i="18"/>
  <c r="S93" i="18"/>
  <c r="T93" i="18"/>
  <c r="U93" i="18"/>
  <c r="V93" i="18"/>
  <c r="X93" i="18"/>
  <c r="Q94" i="18"/>
  <c r="R94" i="18"/>
  <c r="S94" i="18"/>
  <c r="T94" i="18"/>
  <c r="U94" i="18"/>
  <c r="V94" i="18"/>
  <c r="X94" i="18"/>
  <c r="Q95" i="18"/>
  <c r="R95" i="18"/>
  <c r="S95" i="18"/>
  <c r="T95" i="18"/>
  <c r="U95" i="18"/>
  <c r="V95" i="18"/>
  <c r="X95" i="18"/>
  <c r="R96" i="18"/>
  <c r="S96" i="18"/>
  <c r="T96" i="18"/>
  <c r="U96" i="18"/>
  <c r="V96" i="18"/>
  <c r="X96" i="18"/>
  <c r="R97" i="18"/>
  <c r="S97" i="18"/>
  <c r="T97" i="18"/>
  <c r="U97" i="18"/>
  <c r="V97" i="18"/>
  <c r="X97" i="18"/>
  <c r="R98" i="18"/>
  <c r="S98" i="18"/>
  <c r="T98" i="18"/>
  <c r="U98" i="18"/>
  <c r="V98" i="18"/>
  <c r="X98" i="18"/>
  <c r="R99" i="18"/>
  <c r="S99" i="18"/>
  <c r="T99" i="18"/>
  <c r="U99" i="18"/>
  <c r="V99" i="18"/>
  <c r="X99" i="18"/>
  <c r="R100" i="18"/>
  <c r="S100" i="18"/>
  <c r="T100" i="18"/>
  <c r="U100" i="18"/>
  <c r="V100" i="18"/>
  <c r="X100" i="18"/>
  <c r="R101" i="18"/>
  <c r="S101" i="18"/>
  <c r="T101" i="18"/>
  <c r="U101" i="18"/>
  <c r="V101" i="18"/>
  <c r="X101" i="18"/>
  <c r="R102" i="18"/>
  <c r="S102" i="18"/>
  <c r="T102" i="18"/>
  <c r="U102" i="18"/>
  <c r="V102" i="18"/>
  <c r="X102" i="18"/>
  <c r="R103" i="18"/>
  <c r="S103" i="18"/>
  <c r="T103" i="18"/>
  <c r="U103" i="18"/>
  <c r="V103" i="18"/>
  <c r="X103" i="18"/>
  <c r="R104" i="18"/>
  <c r="S104" i="18"/>
  <c r="T104" i="18"/>
  <c r="U104" i="18"/>
  <c r="V104" i="18"/>
  <c r="X104" i="18"/>
  <c r="R105" i="18"/>
  <c r="S105" i="18"/>
  <c r="T105" i="18"/>
  <c r="U105" i="18"/>
  <c r="V105" i="18"/>
  <c r="X105" i="18"/>
  <c r="R106" i="18"/>
  <c r="S106" i="18"/>
  <c r="T106" i="18"/>
  <c r="U106" i="18"/>
  <c r="V106" i="18"/>
  <c r="X106" i="18"/>
  <c r="R107" i="18"/>
  <c r="S107" i="18"/>
  <c r="T107" i="18"/>
  <c r="U107" i="18"/>
  <c r="V107" i="18"/>
  <c r="X107" i="18"/>
  <c r="R108" i="18"/>
  <c r="S108" i="18"/>
  <c r="T108" i="18"/>
  <c r="U108" i="18"/>
  <c r="V108" i="18"/>
  <c r="X108" i="18"/>
  <c r="R109" i="18"/>
  <c r="S109" i="18"/>
  <c r="T109" i="18"/>
  <c r="U109" i="18"/>
  <c r="V109" i="18"/>
  <c r="X109" i="18"/>
  <c r="R110" i="18"/>
  <c r="S110" i="18"/>
  <c r="T110" i="18"/>
  <c r="U110" i="18"/>
  <c r="V110" i="18"/>
  <c r="X110" i="18"/>
  <c r="R111" i="18"/>
  <c r="S111" i="18"/>
  <c r="T111" i="18"/>
  <c r="U111" i="18"/>
  <c r="V111" i="18"/>
  <c r="X111" i="18"/>
  <c r="R112" i="18"/>
  <c r="S112" i="18"/>
  <c r="T112" i="18"/>
  <c r="U112" i="18"/>
  <c r="V112" i="18"/>
  <c r="X112" i="18"/>
  <c r="R113" i="18"/>
  <c r="S113" i="18"/>
  <c r="T113" i="18"/>
  <c r="U113" i="18"/>
  <c r="V113" i="18"/>
  <c r="X113" i="18"/>
  <c r="R114" i="18"/>
  <c r="S114" i="18"/>
  <c r="T114" i="18"/>
  <c r="U114" i="18"/>
  <c r="V114" i="18"/>
  <c r="X114" i="18"/>
  <c r="R115" i="18"/>
  <c r="S115" i="18"/>
  <c r="T115" i="18"/>
  <c r="U115" i="18"/>
  <c r="V115" i="18"/>
  <c r="X115" i="18"/>
  <c r="R116" i="18"/>
  <c r="S116" i="18"/>
  <c r="T116" i="18"/>
  <c r="U116" i="18"/>
  <c r="V116" i="18"/>
  <c r="X116" i="18"/>
  <c r="R117" i="18"/>
  <c r="S117" i="18"/>
  <c r="T117" i="18"/>
  <c r="U117" i="18"/>
  <c r="V117" i="18"/>
  <c r="X117" i="18"/>
  <c r="R118" i="18"/>
  <c r="S118" i="18"/>
  <c r="T118" i="18"/>
  <c r="U118" i="18"/>
  <c r="V118" i="18"/>
  <c r="X118" i="18"/>
  <c r="R119" i="18"/>
  <c r="S119" i="18"/>
  <c r="T119" i="18"/>
  <c r="U119" i="18"/>
  <c r="V119" i="18"/>
  <c r="X119" i="18"/>
  <c r="R120" i="18"/>
  <c r="S120" i="18"/>
  <c r="T120" i="18"/>
  <c r="U120" i="18"/>
  <c r="V120" i="18"/>
  <c r="X120" i="18"/>
  <c r="R121" i="18"/>
  <c r="S121" i="18"/>
  <c r="T121" i="18"/>
  <c r="U121" i="18"/>
  <c r="V121" i="18"/>
  <c r="X121" i="18"/>
  <c r="R122" i="18"/>
  <c r="S122" i="18"/>
  <c r="T122" i="18"/>
  <c r="U122" i="18"/>
  <c r="V122" i="18"/>
  <c r="X122" i="18"/>
  <c r="R123" i="18"/>
  <c r="S123" i="18"/>
  <c r="T123" i="18"/>
  <c r="U123" i="18"/>
  <c r="V123" i="18"/>
  <c r="X123" i="18"/>
  <c r="R124" i="18"/>
  <c r="S124" i="18"/>
  <c r="T124" i="18"/>
  <c r="U124" i="18"/>
  <c r="V124" i="18"/>
  <c r="X124" i="18"/>
  <c r="R125" i="18"/>
  <c r="S125" i="18"/>
  <c r="T125" i="18"/>
  <c r="U125" i="18"/>
  <c r="V125" i="18"/>
  <c r="X125" i="18"/>
  <c r="R126" i="18"/>
  <c r="S126" i="18"/>
  <c r="T126" i="18"/>
  <c r="U126" i="18"/>
  <c r="V126" i="18"/>
  <c r="X126" i="18"/>
  <c r="R127" i="18"/>
  <c r="S127" i="18"/>
  <c r="T127" i="18"/>
  <c r="U127" i="18"/>
  <c r="V127" i="18"/>
  <c r="X127" i="18"/>
  <c r="R128" i="18"/>
  <c r="S128" i="18"/>
  <c r="T128" i="18"/>
  <c r="U128" i="18"/>
  <c r="V128" i="18"/>
  <c r="X128" i="18"/>
  <c r="R129" i="18"/>
  <c r="S129" i="18"/>
  <c r="T129" i="18"/>
  <c r="U129" i="18"/>
  <c r="V129" i="18"/>
  <c r="X129" i="18"/>
  <c r="R130" i="18"/>
  <c r="S130" i="18"/>
  <c r="T130" i="18"/>
  <c r="U130" i="18"/>
  <c r="V130" i="18"/>
  <c r="X130" i="18"/>
  <c r="R131" i="18"/>
  <c r="S131" i="18"/>
  <c r="T131" i="18"/>
  <c r="U131" i="18"/>
  <c r="V131" i="18"/>
  <c r="X131" i="18"/>
  <c r="R132" i="18"/>
  <c r="S132" i="18"/>
  <c r="T132" i="18"/>
  <c r="U132" i="18"/>
  <c r="V132" i="18"/>
  <c r="X132" i="18"/>
  <c r="R133" i="18"/>
  <c r="S133" i="18"/>
  <c r="T133" i="18"/>
  <c r="U133" i="18"/>
  <c r="V133" i="18"/>
  <c r="X133" i="18"/>
  <c r="R134" i="18"/>
  <c r="S134" i="18"/>
  <c r="T134" i="18"/>
  <c r="U134" i="18"/>
  <c r="V134" i="18"/>
  <c r="X134" i="18"/>
  <c r="R135" i="18"/>
  <c r="S135" i="18"/>
  <c r="T135" i="18"/>
  <c r="U135" i="18"/>
  <c r="V135" i="18"/>
  <c r="X135" i="18"/>
  <c r="R136" i="18"/>
  <c r="S136" i="18"/>
  <c r="T136" i="18"/>
  <c r="U136" i="18"/>
  <c r="V136" i="18"/>
  <c r="X136" i="18"/>
  <c r="R137" i="18"/>
  <c r="S137" i="18"/>
  <c r="T137" i="18"/>
  <c r="U137" i="18"/>
  <c r="V137" i="18"/>
  <c r="X137" i="18"/>
  <c r="R138" i="18"/>
  <c r="S138" i="18"/>
  <c r="T138" i="18"/>
  <c r="U138" i="18"/>
  <c r="V138" i="18"/>
  <c r="X138" i="18"/>
  <c r="R139" i="18"/>
  <c r="S139" i="18"/>
  <c r="T139" i="18"/>
  <c r="U139" i="18"/>
  <c r="V139" i="18"/>
  <c r="X139" i="18"/>
  <c r="R140" i="18"/>
  <c r="S140" i="18"/>
  <c r="T140" i="18"/>
  <c r="U140" i="18"/>
  <c r="V140" i="18"/>
  <c r="X140" i="18"/>
  <c r="R141" i="18"/>
  <c r="S141" i="18"/>
  <c r="T141" i="18"/>
  <c r="U141" i="18"/>
  <c r="V141" i="18"/>
  <c r="X141" i="18"/>
  <c r="R142" i="18"/>
  <c r="S142" i="18"/>
  <c r="T142" i="18"/>
  <c r="U142" i="18"/>
  <c r="V142" i="18"/>
  <c r="X142" i="18"/>
  <c r="R143" i="18"/>
  <c r="S143" i="18"/>
  <c r="T143" i="18"/>
  <c r="U143" i="18"/>
  <c r="V143" i="18"/>
  <c r="X143" i="18"/>
  <c r="R144" i="18"/>
  <c r="S144" i="18"/>
  <c r="T144" i="18"/>
  <c r="U144" i="18"/>
  <c r="V144" i="18"/>
  <c r="X144" i="18"/>
  <c r="R145" i="18"/>
  <c r="S145" i="18"/>
  <c r="T145" i="18"/>
  <c r="U145" i="18"/>
  <c r="V145" i="18"/>
  <c r="X145" i="18"/>
  <c r="R146" i="18"/>
  <c r="S146" i="18"/>
  <c r="T146" i="18"/>
  <c r="U146" i="18"/>
  <c r="V146" i="18"/>
  <c r="X146" i="18"/>
  <c r="R147" i="18"/>
  <c r="S147" i="18"/>
  <c r="T147" i="18"/>
  <c r="U147" i="18"/>
  <c r="V147" i="18"/>
  <c r="X147" i="18"/>
  <c r="R148" i="18"/>
  <c r="S148" i="18"/>
  <c r="T148" i="18"/>
  <c r="U148" i="18"/>
  <c r="V148" i="18"/>
  <c r="X148" i="18"/>
  <c r="R149" i="18"/>
  <c r="S149" i="18"/>
  <c r="T149" i="18"/>
  <c r="U149" i="18"/>
  <c r="V149" i="18"/>
  <c r="X149" i="18"/>
  <c r="R150" i="18"/>
  <c r="S150" i="18"/>
  <c r="T150" i="18"/>
  <c r="U150" i="18"/>
  <c r="V150" i="18"/>
  <c r="X150" i="18"/>
  <c r="R151" i="18"/>
  <c r="S151" i="18"/>
  <c r="T151" i="18"/>
  <c r="U151" i="18"/>
  <c r="V151" i="18"/>
  <c r="X151" i="18"/>
  <c r="R152" i="18"/>
  <c r="S152" i="18"/>
  <c r="T152" i="18"/>
  <c r="U152" i="18"/>
  <c r="V152" i="18"/>
  <c r="X152" i="18"/>
  <c r="R153" i="18"/>
  <c r="S153" i="18"/>
  <c r="T153" i="18"/>
  <c r="U153" i="18"/>
  <c r="V153" i="18"/>
  <c r="X153" i="18"/>
  <c r="R154" i="18"/>
  <c r="S154" i="18"/>
  <c r="T154" i="18"/>
  <c r="U154" i="18"/>
  <c r="V154" i="18"/>
  <c r="X154" i="18"/>
  <c r="R155" i="18"/>
  <c r="S155" i="18"/>
  <c r="T155" i="18"/>
  <c r="U155" i="18"/>
  <c r="V155" i="18"/>
  <c r="X155" i="18"/>
  <c r="R156" i="18"/>
  <c r="S156" i="18"/>
  <c r="T156" i="18"/>
  <c r="U156" i="18"/>
  <c r="V156" i="18"/>
  <c r="X156" i="18"/>
  <c r="R157" i="18"/>
  <c r="S157" i="18"/>
  <c r="T157" i="18"/>
  <c r="U157" i="18"/>
  <c r="V157" i="18"/>
  <c r="X157" i="18"/>
  <c r="R158" i="18"/>
  <c r="S158" i="18"/>
  <c r="T158" i="18"/>
  <c r="U158" i="18"/>
  <c r="V158" i="18"/>
  <c r="X158" i="18"/>
  <c r="R159" i="18"/>
  <c r="S159" i="18"/>
  <c r="T159" i="18"/>
  <c r="U159" i="18"/>
  <c r="V159" i="18"/>
  <c r="X159" i="18"/>
  <c r="R160" i="18"/>
  <c r="S160" i="18"/>
  <c r="T160" i="18"/>
  <c r="U160" i="18"/>
  <c r="V160" i="18"/>
  <c r="X160" i="18"/>
  <c r="R161" i="18"/>
  <c r="S161" i="18"/>
  <c r="T161" i="18"/>
  <c r="U161" i="18"/>
  <c r="V161" i="18"/>
  <c r="X161" i="18"/>
  <c r="R162" i="18"/>
  <c r="S162" i="18"/>
  <c r="T162" i="18"/>
  <c r="U162" i="18"/>
  <c r="V162" i="18"/>
  <c r="X162" i="18"/>
  <c r="R163" i="18"/>
  <c r="S163" i="18"/>
  <c r="T163" i="18"/>
  <c r="U163" i="18"/>
  <c r="V163" i="18"/>
  <c r="X163" i="18"/>
  <c r="R164" i="18"/>
  <c r="S164" i="18"/>
  <c r="T164" i="18"/>
  <c r="U164" i="18"/>
  <c r="V164" i="18"/>
  <c r="X164" i="18"/>
  <c r="R165" i="18"/>
  <c r="S165" i="18"/>
  <c r="T165" i="18"/>
  <c r="U165" i="18"/>
  <c r="V165" i="18"/>
  <c r="X165" i="18"/>
  <c r="R166" i="18"/>
  <c r="S166" i="18"/>
  <c r="T166" i="18"/>
  <c r="U166" i="18"/>
  <c r="V166" i="18"/>
  <c r="X166" i="18"/>
  <c r="R167" i="18"/>
  <c r="S167" i="18"/>
  <c r="T167" i="18"/>
  <c r="U167" i="18"/>
  <c r="V167" i="18"/>
  <c r="X167" i="18"/>
  <c r="R168" i="18"/>
  <c r="S168" i="18"/>
  <c r="T168" i="18"/>
  <c r="U168" i="18"/>
  <c r="V168" i="18"/>
  <c r="X168" i="18"/>
  <c r="R169" i="18"/>
  <c r="S169" i="18"/>
  <c r="T169" i="18"/>
  <c r="U169" i="18"/>
  <c r="V169" i="18"/>
  <c r="X169" i="18"/>
  <c r="R170" i="18"/>
  <c r="S170" i="18"/>
  <c r="T170" i="18"/>
  <c r="U170" i="18"/>
  <c r="V170" i="18"/>
  <c r="X170" i="18"/>
  <c r="R171" i="18"/>
  <c r="S171" i="18"/>
  <c r="T171" i="18"/>
  <c r="U171" i="18"/>
  <c r="V171" i="18"/>
  <c r="X171" i="18"/>
  <c r="R172" i="18"/>
  <c r="S172" i="18"/>
  <c r="T172" i="18"/>
  <c r="U172" i="18"/>
  <c r="V172" i="18"/>
  <c r="X172" i="18"/>
  <c r="R173" i="18"/>
  <c r="S173" i="18"/>
  <c r="T173" i="18"/>
  <c r="U173" i="18"/>
  <c r="V173" i="18"/>
  <c r="X173" i="18"/>
  <c r="R174" i="18"/>
  <c r="S174" i="18"/>
  <c r="T174" i="18"/>
  <c r="U174" i="18"/>
  <c r="V174" i="18"/>
  <c r="X174" i="18"/>
  <c r="R175" i="18"/>
  <c r="S175" i="18"/>
  <c r="T175" i="18"/>
  <c r="U175" i="18"/>
  <c r="V175" i="18"/>
  <c r="X175" i="18"/>
  <c r="R176" i="18"/>
  <c r="S176" i="18"/>
  <c r="T176" i="18"/>
  <c r="U176" i="18"/>
  <c r="V176" i="18"/>
  <c r="X176" i="18"/>
  <c r="R177" i="18"/>
  <c r="S177" i="18"/>
  <c r="T177" i="18"/>
  <c r="U177" i="18"/>
  <c r="V177" i="18"/>
  <c r="X177" i="18"/>
  <c r="R178" i="18"/>
  <c r="S178" i="18"/>
  <c r="T178" i="18"/>
  <c r="U178" i="18"/>
  <c r="V178" i="18"/>
  <c r="X178" i="18"/>
  <c r="R179" i="18"/>
  <c r="S179" i="18"/>
  <c r="T179" i="18"/>
  <c r="U179" i="18"/>
  <c r="V179" i="18"/>
  <c r="X179" i="18"/>
  <c r="R180" i="18"/>
  <c r="S180" i="18"/>
  <c r="T180" i="18"/>
  <c r="U180" i="18"/>
  <c r="V180" i="18"/>
  <c r="X180" i="18"/>
  <c r="R181" i="18"/>
  <c r="S181" i="18"/>
  <c r="T181" i="18"/>
  <c r="U181" i="18"/>
  <c r="V181" i="18"/>
  <c r="X181" i="18"/>
  <c r="R182" i="18"/>
  <c r="S182" i="18"/>
  <c r="T182" i="18"/>
  <c r="U182" i="18"/>
  <c r="V182" i="18"/>
  <c r="X182" i="18"/>
  <c r="R183" i="18"/>
  <c r="S183" i="18"/>
  <c r="T183" i="18"/>
  <c r="U183" i="18"/>
  <c r="V183" i="18"/>
  <c r="X183" i="18"/>
  <c r="R184" i="18"/>
  <c r="S184" i="18"/>
  <c r="T184" i="18"/>
  <c r="U184" i="18"/>
  <c r="V184" i="18"/>
  <c r="X184" i="18"/>
  <c r="R185" i="18"/>
  <c r="S185" i="18"/>
  <c r="T185" i="18"/>
  <c r="U185" i="18"/>
  <c r="V185" i="18"/>
  <c r="X185" i="18"/>
  <c r="R186" i="18"/>
  <c r="S186" i="18"/>
  <c r="T186" i="18"/>
  <c r="U186" i="18"/>
  <c r="V186" i="18"/>
  <c r="X186" i="18"/>
  <c r="R187" i="18"/>
  <c r="S187" i="18"/>
  <c r="T187" i="18"/>
  <c r="U187" i="18"/>
  <c r="V187" i="18"/>
  <c r="X187" i="18"/>
  <c r="R188" i="18"/>
  <c r="S188" i="18"/>
  <c r="T188" i="18"/>
  <c r="U188" i="18"/>
  <c r="V188" i="18"/>
  <c r="X188" i="18"/>
  <c r="R189" i="18"/>
  <c r="S189" i="18"/>
  <c r="T189" i="18"/>
  <c r="U189" i="18"/>
  <c r="V189" i="18"/>
  <c r="X189" i="18"/>
  <c r="R190" i="18"/>
  <c r="S190" i="18"/>
  <c r="T190" i="18"/>
  <c r="U190" i="18"/>
  <c r="V190" i="18"/>
  <c r="X190" i="18"/>
  <c r="R191" i="18"/>
  <c r="S191" i="18"/>
  <c r="T191" i="18"/>
  <c r="U191" i="18"/>
  <c r="V191" i="18"/>
  <c r="X191" i="18"/>
  <c r="R192" i="18"/>
  <c r="S192" i="18"/>
  <c r="T192" i="18"/>
  <c r="U192" i="18"/>
  <c r="V192" i="18"/>
  <c r="X192" i="18"/>
  <c r="R193" i="18"/>
  <c r="S193" i="18"/>
  <c r="T193" i="18"/>
  <c r="U193" i="18"/>
  <c r="V193" i="18"/>
  <c r="X193" i="18"/>
  <c r="R194" i="18"/>
  <c r="S194" i="18"/>
  <c r="T194" i="18"/>
  <c r="U194" i="18"/>
  <c r="V194" i="18"/>
  <c r="X194" i="18"/>
  <c r="R195" i="18"/>
  <c r="S195" i="18"/>
  <c r="T195" i="18"/>
  <c r="U195" i="18"/>
  <c r="V195" i="18"/>
  <c r="X195" i="18"/>
  <c r="R196" i="18"/>
  <c r="S196" i="18"/>
  <c r="T196" i="18"/>
  <c r="U196" i="18"/>
  <c r="V196" i="18"/>
  <c r="X196" i="18"/>
  <c r="R197" i="18"/>
  <c r="S197" i="18"/>
  <c r="T197" i="18"/>
  <c r="U197" i="18"/>
  <c r="V197" i="18"/>
  <c r="X197" i="18"/>
  <c r="R198" i="18"/>
  <c r="S198" i="18"/>
  <c r="T198" i="18"/>
  <c r="U198" i="18"/>
  <c r="V198" i="18"/>
  <c r="X198" i="18"/>
  <c r="R199" i="18"/>
  <c r="S199" i="18"/>
  <c r="T199" i="18"/>
  <c r="U199" i="18"/>
  <c r="V199" i="18"/>
  <c r="X199" i="18"/>
  <c r="R200" i="18"/>
  <c r="S200" i="18"/>
  <c r="T200" i="18"/>
  <c r="U200" i="18"/>
  <c r="V200" i="18"/>
  <c r="X200" i="18"/>
  <c r="R201" i="18"/>
  <c r="S201" i="18"/>
  <c r="T201" i="18"/>
  <c r="U201" i="18"/>
  <c r="V201" i="18"/>
  <c r="X201" i="18"/>
  <c r="R202" i="18"/>
  <c r="S202" i="18"/>
  <c r="T202" i="18"/>
  <c r="U202" i="18"/>
  <c r="V202" i="18"/>
  <c r="X202" i="18"/>
  <c r="R203" i="18"/>
  <c r="S203" i="18"/>
  <c r="T203" i="18"/>
  <c r="U203" i="18"/>
  <c r="V203" i="18"/>
  <c r="X203" i="18"/>
  <c r="R204" i="18"/>
  <c r="S204" i="18"/>
  <c r="T204" i="18"/>
  <c r="U204" i="18"/>
  <c r="V204" i="18"/>
  <c r="X204" i="18"/>
  <c r="R205" i="18"/>
  <c r="S205" i="18"/>
  <c r="T205" i="18"/>
  <c r="U205" i="18"/>
  <c r="V205" i="18"/>
  <c r="X205" i="18"/>
  <c r="C113" i="18"/>
  <c r="F10" i="18"/>
  <c r="F13" i="18"/>
  <c r="J6" i="18"/>
  <c r="K6" i="18"/>
  <c r="L6" i="18"/>
  <c r="F9" i="18"/>
  <c r="M6" i="18"/>
  <c r="N6" i="18"/>
  <c r="O6" i="18"/>
  <c r="J7" i="18"/>
  <c r="K7" i="18"/>
  <c r="L7" i="18"/>
  <c r="M7" i="18"/>
  <c r="N7" i="18"/>
  <c r="O7" i="18"/>
  <c r="J8" i="18"/>
  <c r="K8" i="18"/>
  <c r="L8" i="18"/>
  <c r="M8" i="18"/>
  <c r="N8" i="18"/>
  <c r="O8" i="18"/>
  <c r="J9" i="18"/>
  <c r="K9" i="18"/>
  <c r="L9" i="18"/>
  <c r="M9" i="18"/>
  <c r="N9" i="18"/>
  <c r="O9" i="18"/>
  <c r="J10" i="18"/>
  <c r="K10" i="18"/>
  <c r="L10" i="18"/>
  <c r="M10" i="18"/>
  <c r="N10" i="18"/>
  <c r="O10" i="18"/>
  <c r="J11" i="18"/>
  <c r="K11" i="18"/>
  <c r="L11" i="18"/>
  <c r="M11" i="18"/>
  <c r="N11" i="18"/>
  <c r="O11" i="18"/>
  <c r="J12" i="18"/>
  <c r="K12" i="18"/>
  <c r="L12" i="18"/>
  <c r="M12" i="18"/>
  <c r="N12" i="18"/>
  <c r="O12" i="18"/>
  <c r="J13" i="18"/>
  <c r="K13" i="18"/>
  <c r="L13" i="18"/>
  <c r="M13" i="18"/>
  <c r="N13" i="18"/>
  <c r="O13" i="18"/>
  <c r="J14" i="18"/>
  <c r="K14" i="18"/>
  <c r="L14" i="18"/>
  <c r="M14" i="18"/>
  <c r="N14" i="18"/>
  <c r="O14" i="18"/>
  <c r="J15" i="18"/>
  <c r="K15" i="18"/>
  <c r="L15" i="18"/>
  <c r="M15" i="18"/>
  <c r="N15" i="18"/>
  <c r="O15" i="18"/>
  <c r="J16" i="18"/>
  <c r="K16" i="18"/>
  <c r="L16" i="18"/>
  <c r="M16" i="18"/>
  <c r="N16" i="18"/>
  <c r="O16" i="18"/>
  <c r="J17" i="18"/>
  <c r="K17" i="18"/>
  <c r="L17" i="18"/>
  <c r="M17" i="18"/>
  <c r="N17" i="18"/>
  <c r="O17" i="18"/>
  <c r="J18" i="18"/>
  <c r="K18" i="18"/>
  <c r="L18" i="18"/>
  <c r="M18" i="18"/>
  <c r="N18" i="18"/>
  <c r="O18" i="18"/>
  <c r="J19" i="18"/>
  <c r="K19" i="18"/>
  <c r="L19" i="18"/>
  <c r="M19" i="18"/>
  <c r="N19" i="18"/>
  <c r="O19" i="18"/>
  <c r="J20" i="18"/>
  <c r="K20" i="18"/>
  <c r="L20" i="18"/>
  <c r="M20" i="18"/>
  <c r="N20" i="18"/>
  <c r="O20" i="18"/>
  <c r="J21" i="18"/>
  <c r="K21" i="18"/>
  <c r="L21" i="18"/>
  <c r="M21" i="18"/>
  <c r="N21" i="18"/>
  <c r="O21" i="18"/>
  <c r="J22" i="18"/>
  <c r="K22" i="18"/>
  <c r="L22" i="18"/>
  <c r="M22" i="18"/>
  <c r="N22" i="18"/>
  <c r="O22" i="18"/>
  <c r="J23" i="18"/>
  <c r="K23" i="18"/>
  <c r="L23" i="18"/>
  <c r="M23" i="18"/>
  <c r="N23" i="18"/>
  <c r="O23" i="18"/>
  <c r="J24" i="18"/>
  <c r="K24" i="18"/>
  <c r="L24" i="18"/>
  <c r="M24" i="18"/>
  <c r="N24" i="18"/>
  <c r="O24" i="18"/>
  <c r="J25" i="18"/>
  <c r="K25" i="18"/>
  <c r="L25" i="18"/>
  <c r="M25" i="18"/>
  <c r="N25" i="18"/>
  <c r="O25" i="18"/>
  <c r="J26" i="18"/>
  <c r="K26" i="18"/>
  <c r="L26" i="18"/>
  <c r="M26" i="18"/>
  <c r="N26" i="18"/>
  <c r="O26" i="18"/>
  <c r="J27" i="18"/>
  <c r="K27" i="18"/>
  <c r="L27" i="18"/>
  <c r="M27" i="18"/>
  <c r="N27" i="18"/>
  <c r="O27" i="18"/>
  <c r="J28" i="18"/>
  <c r="K28" i="18"/>
  <c r="L28" i="18"/>
  <c r="M28" i="18"/>
  <c r="N28" i="18"/>
  <c r="O28" i="18"/>
  <c r="J29" i="18"/>
  <c r="K29" i="18"/>
  <c r="L29" i="18"/>
  <c r="M29" i="18"/>
  <c r="N29" i="18"/>
  <c r="O29" i="18"/>
  <c r="J30" i="18"/>
  <c r="K30" i="18"/>
  <c r="L30" i="18"/>
  <c r="M30" i="18"/>
  <c r="N30" i="18"/>
  <c r="O30" i="18"/>
  <c r="J31" i="18"/>
  <c r="K31" i="18"/>
  <c r="L31" i="18"/>
  <c r="M31" i="18"/>
  <c r="N31" i="18"/>
  <c r="O31" i="18"/>
  <c r="J32" i="18"/>
  <c r="K32" i="18"/>
  <c r="L32" i="18"/>
  <c r="M32" i="18"/>
  <c r="N32" i="18"/>
  <c r="O32" i="18"/>
  <c r="J33" i="18"/>
  <c r="K33" i="18"/>
  <c r="L33" i="18"/>
  <c r="M33" i="18"/>
  <c r="N33" i="18"/>
  <c r="O33" i="18"/>
  <c r="J34" i="18"/>
  <c r="K34" i="18"/>
  <c r="L34" i="18"/>
  <c r="M34" i="18"/>
  <c r="N34" i="18"/>
  <c r="O34" i="18"/>
  <c r="J35" i="18"/>
  <c r="K35" i="18"/>
  <c r="L35" i="18"/>
  <c r="M35" i="18"/>
  <c r="N35" i="18"/>
  <c r="O35" i="18"/>
  <c r="J36" i="18"/>
  <c r="K36" i="18"/>
  <c r="L36" i="18"/>
  <c r="M36" i="18"/>
  <c r="N36" i="18"/>
  <c r="O36" i="18"/>
  <c r="J37" i="18"/>
  <c r="K37" i="18"/>
  <c r="L37" i="18"/>
  <c r="M37" i="18"/>
  <c r="N37" i="18"/>
  <c r="O37" i="18"/>
  <c r="J38" i="18"/>
  <c r="K38" i="18"/>
  <c r="L38" i="18"/>
  <c r="M38" i="18"/>
  <c r="N38" i="18"/>
  <c r="O38" i="18"/>
  <c r="J39" i="18"/>
  <c r="K39" i="18"/>
  <c r="L39" i="18"/>
  <c r="M39" i="18"/>
  <c r="N39" i="18"/>
  <c r="O39" i="18"/>
  <c r="J40" i="18"/>
  <c r="K40" i="18"/>
  <c r="L40" i="18"/>
  <c r="M40" i="18"/>
  <c r="N40" i="18"/>
  <c r="O40" i="18"/>
  <c r="J41" i="18"/>
  <c r="K41" i="18"/>
  <c r="L41" i="18"/>
  <c r="M41" i="18"/>
  <c r="N41" i="18"/>
  <c r="O41" i="18"/>
  <c r="J42" i="18"/>
  <c r="K42" i="18"/>
  <c r="L42" i="18"/>
  <c r="M42" i="18"/>
  <c r="N42" i="18"/>
  <c r="O42" i="18"/>
  <c r="J43" i="18"/>
  <c r="K43" i="18"/>
  <c r="L43" i="18"/>
  <c r="M43" i="18"/>
  <c r="N43" i="18"/>
  <c r="O43" i="18"/>
  <c r="J44" i="18"/>
  <c r="K44" i="18"/>
  <c r="L44" i="18"/>
  <c r="M44" i="18"/>
  <c r="N44" i="18"/>
  <c r="O44" i="18"/>
  <c r="J45" i="18"/>
  <c r="K45" i="18"/>
  <c r="L45" i="18"/>
  <c r="M45" i="18"/>
  <c r="N45" i="18"/>
  <c r="O45" i="18"/>
  <c r="J46" i="18"/>
  <c r="K46" i="18"/>
  <c r="L46" i="18"/>
  <c r="M46" i="18"/>
  <c r="N46" i="18"/>
  <c r="O46" i="18"/>
  <c r="J47" i="18"/>
  <c r="K47" i="18"/>
  <c r="L47" i="18"/>
  <c r="M47" i="18"/>
  <c r="N47" i="18"/>
  <c r="O47" i="18"/>
  <c r="J48" i="18"/>
  <c r="K48" i="18"/>
  <c r="L48" i="18"/>
  <c r="M48" i="18"/>
  <c r="N48" i="18"/>
  <c r="O48" i="18"/>
  <c r="J49" i="18"/>
  <c r="K49" i="18"/>
  <c r="L49" i="18"/>
  <c r="M49" i="18"/>
  <c r="N49" i="18"/>
  <c r="O49" i="18"/>
  <c r="J50" i="18"/>
  <c r="K50" i="18"/>
  <c r="L50" i="18"/>
  <c r="M50" i="18"/>
  <c r="N50" i="18"/>
  <c r="O50" i="18"/>
  <c r="J51" i="18"/>
  <c r="K51" i="18"/>
  <c r="L51" i="18"/>
  <c r="M51" i="18"/>
  <c r="N51" i="18"/>
  <c r="O51" i="18"/>
  <c r="J52" i="18"/>
  <c r="K52" i="18"/>
  <c r="L52" i="18"/>
  <c r="M52" i="18"/>
  <c r="N52" i="18"/>
  <c r="O52" i="18"/>
  <c r="J53" i="18"/>
  <c r="K53" i="18"/>
  <c r="L53" i="18"/>
  <c r="M53" i="18"/>
  <c r="N53" i="18"/>
  <c r="O53" i="18"/>
  <c r="J54" i="18"/>
  <c r="K54" i="18"/>
  <c r="L54" i="18"/>
  <c r="M54" i="18"/>
  <c r="N54" i="18"/>
  <c r="O54" i="18"/>
  <c r="J55" i="18"/>
  <c r="K55" i="18"/>
  <c r="L55" i="18"/>
  <c r="M55" i="18"/>
  <c r="N55" i="18"/>
  <c r="O55" i="18"/>
  <c r="J56" i="18"/>
  <c r="K56" i="18"/>
  <c r="L56" i="18"/>
  <c r="M56" i="18"/>
  <c r="N56" i="18"/>
  <c r="O56" i="18"/>
  <c r="J57" i="18"/>
  <c r="K57" i="18"/>
  <c r="L57" i="18"/>
  <c r="M57" i="18"/>
  <c r="N57" i="18"/>
  <c r="O57" i="18"/>
  <c r="J58" i="18"/>
  <c r="K58" i="18"/>
  <c r="L58" i="18"/>
  <c r="M58" i="18"/>
  <c r="N58" i="18"/>
  <c r="O58" i="18"/>
  <c r="J59" i="18"/>
  <c r="K59" i="18"/>
  <c r="L59" i="18"/>
  <c r="M59" i="18"/>
  <c r="N59" i="18"/>
  <c r="O59" i="18"/>
  <c r="J60" i="18"/>
  <c r="K60" i="18"/>
  <c r="L60" i="18"/>
  <c r="M60" i="18"/>
  <c r="N60" i="18"/>
  <c r="O60" i="18"/>
  <c r="J61" i="18"/>
  <c r="K61" i="18"/>
  <c r="L61" i="18"/>
  <c r="M61" i="18"/>
  <c r="N61" i="18"/>
  <c r="O61" i="18"/>
  <c r="J62" i="18"/>
  <c r="K62" i="18"/>
  <c r="L62" i="18"/>
  <c r="M62" i="18"/>
  <c r="N62" i="18"/>
  <c r="O62" i="18"/>
  <c r="J63" i="18"/>
  <c r="K63" i="18"/>
  <c r="L63" i="18"/>
  <c r="M63" i="18"/>
  <c r="N63" i="18"/>
  <c r="O63" i="18"/>
  <c r="J64" i="18"/>
  <c r="K64" i="18"/>
  <c r="L64" i="18"/>
  <c r="M64" i="18"/>
  <c r="N64" i="18"/>
  <c r="O64" i="18"/>
  <c r="J65" i="18"/>
  <c r="K65" i="18"/>
  <c r="L65" i="18"/>
  <c r="M65" i="18"/>
  <c r="N65" i="18"/>
  <c r="O65" i="18"/>
  <c r="J66" i="18"/>
  <c r="K66" i="18"/>
  <c r="L66" i="18"/>
  <c r="M66" i="18"/>
  <c r="N66" i="18"/>
  <c r="O66" i="18"/>
  <c r="J67" i="18"/>
  <c r="K67" i="18"/>
  <c r="L67" i="18"/>
  <c r="M67" i="18"/>
  <c r="N67" i="18"/>
  <c r="O67" i="18"/>
  <c r="J68" i="18"/>
  <c r="K68" i="18"/>
  <c r="L68" i="18"/>
  <c r="M68" i="18"/>
  <c r="N68" i="18"/>
  <c r="O68" i="18"/>
  <c r="J69" i="18"/>
  <c r="K69" i="18"/>
  <c r="L69" i="18"/>
  <c r="M69" i="18"/>
  <c r="N69" i="18"/>
  <c r="O69" i="18"/>
  <c r="J70" i="18"/>
  <c r="K70" i="18"/>
  <c r="L70" i="18"/>
  <c r="M70" i="18"/>
  <c r="N70" i="18"/>
  <c r="O70" i="18"/>
  <c r="J71" i="18"/>
  <c r="K71" i="18"/>
  <c r="L71" i="18"/>
  <c r="M71" i="18"/>
  <c r="N71" i="18"/>
  <c r="O71" i="18"/>
  <c r="J72" i="18"/>
  <c r="K72" i="18"/>
  <c r="L72" i="18"/>
  <c r="M72" i="18"/>
  <c r="N72" i="18"/>
  <c r="O72" i="18"/>
  <c r="J73" i="18"/>
  <c r="K73" i="18"/>
  <c r="L73" i="18"/>
  <c r="M73" i="18"/>
  <c r="N73" i="18"/>
  <c r="O73" i="18"/>
  <c r="J74" i="18"/>
  <c r="K74" i="18"/>
  <c r="L74" i="18"/>
  <c r="M74" i="18"/>
  <c r="N74" i="18"/>
  <c r="O74" i="18"/>
  <c r="J75" i="18"/>
  <c r="K75" i="18"/>
  <c r="L75" i="18"/>
  <c r="M75" i="18"/>
  <c r="N75" i="18"/>
  <c r="O75" i="18"/>
  <c r="J76" i="18"/>
  <c r="K76" i="18"/>
  <c r="L76" i="18"/>
  <c r="M76" i="18"/>
  <c r="N76" i="18"/>
  <c r="O76" i="18"/>
  <c r="J77" i="18"/>
  <c r="K77" i="18"/>
  <c r="L77" i="18"/>
  <c r="M77" i="18"/>
  <c r="N77" i="18"/>
  <c r="O77" i="18"/>
  <c r="J78" i="18"/>
  <c r="K78" i="18"/>
  <c r="L78" i="18"/>
  <c r="M78" i="18"/>
  <c r="N78" i="18"/>
  <c r="O78" i="18"/>
  <c r="J79" i="18"/>
  <c r="K79" i="18"/>
  <c r="L79" i="18"/>
  <c r="M79" i="18"/>
  <c r="N79" i="18"/>
  <c r="O79" i="18"/>
  <c r="J80" i="18"/>
  <c r="K80" i="18"/>
  <c r="L80" i="18"/>
  <c r="M80" i="18"/>
  <c r="N80" i="18"/>
  <c r="O80" i="18"/>
  <c r="J81" i="18"/>
  <c r="K81" i="18"/>
  <c r="L81" i="18"/>
  <c r="M81" i="18"/>
  <c r="N81" i="18"/>
  <c r="O81" i="18"/>
  <c r="J82" i="18"/>
  <c r="K82" i="18"/>
  <c r="L82" i="18"/>
  <c r="M82" i="18"/>
  <c r="N82" i="18"/>
  <c r="O82" i="18"/>
  <c r="J83" i="18"/>
  <c r="K83" i="18"/>
  <c r="L83" i="18"/>
  <c r="M83" i="18"/>
  <c r="N83" i="18"/>
  <c r="O83" i="18"/>
  <c r="J84" i="18"/>
  <c r="K84" i="18"/>
  <c r="L84" i="18"/>
  <c r="M84" i="18"/>
  <c r="N84" i="18"/>
  <c r="O84" i="18"/>
  <c r="J85" i="18"/>
  <c r="K85" i="18"/>
  <c r="L85" i="18"/>
  <c r="M85" i="18"/>
  <c r="N85" i="18"/>
  <c r="O85" i="18"/>
  <c r="J86" i="18"/>
  <c r="K86" i="18"/>
  <c r="L86" i="18"/>
  <c r="M86" i="18"/>
  <c r="N86" i="18"/>
  <c r="O86" i="18"/>
  <c r="J87" i="18"/>
  <c r="K87" i="18"/>
  <c r="L87" i="18"/>
  <c r="M87" i="18"/>
  <c r="N87" i="18"/>
  <c r="O87" i="18"/>
  <c r="J88" i="18"/>
  <c r="K88" i="18"/>
  <c r="L88" i="18"/>
  <c r="M88" i="18"/>
  <c r="N88" i="18"/>
  <c r="O88" i="18"/>
  <c r="J89" i="18"/>
  <c r="K89" i="18"/>
  <c r="L89" i="18"/>
  <c r="M89" i="18"/>
  <c r="N89" i="18"/>
  <c r="O89" i="18"/>
  <c r="J90" i="18"/>
  <c r="K90" i="18"/>
  <c r="L90" i="18"/>
  <c r="M90" i="18"/>
  <c r="N90" i="18"/>
  <c r="O90" i="18"/>
  <c r="J91" i="18"/>
  <c r="K91" i="18"/>
  <c r="L91" i="18"/>
  <c r="M91" i="18"/>
  <c r="N91" i="18"/>
  <c r="O91" i="18"/>
  <c r="J92" i="18"/>
  <c r="K92" i="18"/>
  <c r="L92" i="18"/>
  <c r="M92" i="18"/>
  <c r="N92" i="18"/>
  <c r="O92" i="18"/>
  <c r="J93" i="18"/>
  <c r="K93" i="18"/>
  <c r="L93" i="18"/>
  <c r="M93" i="18"/>
  <c r="N93" i="18"/>
  <c r="O93" i="18"/>
  <c r="J94" i="18"/>
  <c r="K94" i="18"/>
  <c r="L94" i="18"/>
  <c r="M94" i="18"/>
  <c r="N94" i="18"/>
  <c r="O94" i="18"/>
  <c r="J95" i="18"/>
  <c r="K95" i="18"/>
  <c r="L95" i="18"/>
  <c r="M95" i="18"/>
  <c r="N95" i="18"/>
  <c r="O95" i="18"/>
  <c r="J96" i="18"/>
  <c r="K96" i="18"/>
  <c r="L96" i="18"/>
  <c r="M96" i="18"/>
  <c r="N96" i="18"/>
  <c r="O96" i="18"/>
  <c r="J97" i="18"/>
  <c r="K97" i="18"/>
  <c r="L97" i="18"/>
  <c r="M97" i="18"/>
  <c r="N97" i="18"/>
  <c r="O97" i="18"/>
  <c r="J98" i="18"/>
  <c r="K98" i="18"/>
  <c r="L98" i="18"/>
  <c r="M98" i="18"/>
  <c r="N98" i="18"/>
  <c r="O98" i="18"/>
  <c r="J99" i="18"/>
  <c r="K99" i="18"/>
  <c r="L99" i="18"/>
  <c r="M99" i="18"/>
  <c r="N99" i="18"/>
  <c r="O99" i="18"/>
  <c r="J100" i="18"/>
  <c r="K100" i="18"/>
  <c r="L100" i="18"/>
  <c r="M100" i="18"/>
  <c r="N100" i="18"/>
  <c r="O100" i="18"/>
  <c r="J101" i="18"/>
  <c r="K101" i="18"/>
  <c r="L101" i="18"/>
  <c r="M101" i="18"/>
  <c r="N101" i="18"/>
  <c r="O101" i="18"/>
  <c r="J102" i="18"/>
  <c r="K102" i="18"/>
  <c r="L102" i="18"/>
  <c r="M102" i="18"/>
  <c r="N102" i="18"/>
  <c r="O102" i="18"/>
  <c r="J103" i="18"/>
  <c r="K103" i="18"/>
  <c r="L103" i="18"/>
  <c r="M103" i="18"/>
  <c r="N103" i="18"/>
  <c r="O103" i="18"/>
  <c r="J104" i="18"/>
  <c r="K104" i="18"/>
  <c r="L104" i="18"/>
  <c r="M104" i="18"/>
  <c r="N104" i="18"/>
  <c r="O104" i="18"/>
  <c r="J105" i="18"/>
  <c r="K105" i="18"/>
  <c r="L105" i="18"/>
  <c r="M105" i="18"/>
  <c r="N105" i="18"/>
  <c r="O105" i="18"/>
  <c r="J106" i="18"/>
  <c r="K106" i="18"/>
  <c r="L106" i="18"/>
  <c r="M106" i="18"/>
  <c r="N106" i="18"/>
  <c r="O106" i="18"/>
  <c r="J107" i="18"/>
  <c r="K107" i="18"/>
  <c r="L107" i="18"/>
  <c r="M107" i="18"/>
  <c r="N107" i="18"/>
  <c r="O107" i="18"/>
  <c r="J108" i="18"/>
  <c r="K108" i="18"/>
  <c r="L108" i="18"/>
  <c r="M108" i="18"/>
  <c r="N108" i="18"/>
  <c r="O108" i="18"/>
  <c r="J109" i="18"/>
  <c r="K109" i="18"/>
  <c r="L109" i="18"/>
  <c r="M109" i="18"/>
  <c r="N109" i="18"/>
  <c r="O109" i="18"/>
  <c r="J110" i="18"/>
  <c r="K110" i="18"/>
  <c r="L110" i="18"/>
  <c r="M110" i="18"/>
  <c r="N110" i="18"/>
  <c r="O110" i="18"/>
  <c r="J111" i="18"/>
  <c r="K111" i="18"/>
  <c r="L111" i="18"/>
  <c r="M111" i="18"/>
  <c r="N111" i="18"/>
  <c r="O111" i="18"/>
  <c r="J112" i="18"/>
  <c r="K112" i="18"/>
  <c r="L112" i="18"/>
  <c r="M112" i="18"/>
  <c r="N112" i="18"/>
  <c r="O112" i="18"/>
  <c r="J113" i="18"/>
  <c r="K113" i="18"/>
  <c r="L113" i="18"/>
  <c r="M113" i="18"/>
  <c r="N113" i="18"/>
  <c r="O113" i="18"/>
  <c r="J114" i="18"/>
  <c r="K114" i="18"/>
  <c r="L114" i="18"/>
  <c r="M114" i="18"/>
  <c r="N114" i="18"/>
  <c r="O114" i="18"/>
  <c r="J115" i="18"/>
  <c r="K115" i="18"/>
  <c r="L115" i="18"/>
  <c r="M115" i="18"/>
  <c r="N115" i="18"/>
  <c r="O115" i="18"/>
  <c r="J116" i="18"/>
  <c r="K116" i="18"/>
  <c r="L116" i="18"/>
  <c r="M116" i="18"/>
  <c r="N116" i="18"/>
  <c r="O116" i="18"/>
  <c r="J117" i="18"/>
  <c r="K117" i="18"/>
  <c r="L117" i="18"/>
  <c r="M117" i="18"/>
  <c r="N117" i="18"/>
  <c r="O117" i="18"/>
  <c r="J118" i="18"/>
  <c r="K118" i="18"/>
  <c r="L118" i="18"/>
  <c r="M118" i="18"/>
  <c r="N118" i="18"/>
  <c r="O118" i="18"/>
  <c r="J119" i="18"/>
  <c r="K119" i="18"/>
  <c r="L119" i="18"/>
  <c r="M119" i="18"/>
  <c r="N119" i="18"/>
  <c r="O119" i="18"/>
  <c r="J120" i="18"/>
  <c r="K120" i="18"/>
  <c r="L120" i="18"/>
  <c r="M120" i="18"/>
  <c r="N120" i="18"/>
  <c r="O120" i="18"/>
  <c r="J121" i="18"/>
  <c r="K121" i="18"/>
  <c r="L121" i="18"/>
  <c r="M121" i="18"/>
  <c r="N121" i="18"/>
  <c r="O121" i="18"/>
  <c r="J122" i="18"/>
  <c r="K122" i="18"/>
  <c r="L122" i="18"/>
  <c r="M122" i="18"/>
  <c r="N122" i="18"/>
  <c r="O122" i="18"/>
  <c r="J123" i="18"/>
  <c r="K123" i="18"/>
  <c r="L123" i="18"/>
  <c r="M123" i="18"/>
  <c r="N123" i="18"/>
  <c r="O123" i="18"/>
  <c r="J124" i="18"/>
  <c r="K124" i="18"/>
  <c r="L124" i="18"/>
  <c r="M124" i="18"/>
  <c r="N124" i="18"/>
  <c r="O124" i="18"/>
  <c r="J125" i="18"/>
  <c r="K125" i="18"/>
  <c r="L125" i="18"/>
  <c r="M125" i="18"/>
  <c r="N125" i="18"/>
  <c r="O125" i="18"/>
  <c r="J126" i="18"/>
  <c r="K126" i="18"/>
  <c r="L126" i="18"/>
  <c r="M126" i="18"/>
  <c r="N126" i="18"/>
  <c r="O126" i="18"/>
  <c r="J127" i="18"/>
  <c r="K127" i="18"/>
  <c r="L127" i="18"/>
  <c r="M127" i="18"/>
  <c r="N127" i="18"/>
  <c r="O127" i="18"/>
  <c r="J128" i="18"/>
  <c r="K128" i="18"/>
  <c r="L128" i="18"/>
  <c r="M128" i="18"/>
  <c r="N128" i="18"/>
  <c r="O128" i="18"/>
  <c r="J129" i="18"/>
  <c r="K129" i="18"/>
  <c r="L129" i="18"/>
  <c r="M129" i="18"/>
  <c r="N129" i="18"/>
  <c r="O129" i="18"/>
  <c r="J130" i="18"/>
  <c r="K130" i="18"/>
  <c r="L130" i="18"/>
  <c r="M130" i="18"/>
  <c r="N130" i="18"/>
  <c r="O130" i="18"/>
  <c r="J131" i="18"/>
  <c r="K131" i="18"/>
  <c r="L131" i="18"/>
  <c r="M131" i="18"/>
  <c r="N131" i="18"/>
  <c r="O131" i="18"/>
  <c r="J132" i="18"/>
  <c r="K132" i="18"/>
  <c r="L132" i="18"/>
  <c r="M132" i="18"/>
  <c r="N132" i="18"/>
  <c r="O132" i="18"/>
  <c r="J133" i="18"/>
  <c r="K133" i="18"/>
  <c r="L133" i="18"/>
  <c r="M133" i="18"/>
  <c r="N133" i="18"/>
  <c r="O133" i="18"/>
  <c r="J134" i="18"/>
  <c r="K134" i="18"/>
  <c r="L134" i="18"/>
  <c r="M134" i="18"/>
  <c r="N134" i="18"/>
  <c r="O134" i="18"/>
  <c r="J135" i="18"/>
  <c r="K135" i="18"/>
  <c r="L135" i="18"/>
  <c r="M135" i="18"/>
  <c r="N135" i="18"/>
  <c r="O135" i="18"/>
  <c r="J136" i="18"/>
  <c r="K136" i="18"/>
  <c r="L136" i="18"/>
  <c r="M136" i="18"/>
  <c r="N136" i="18"/>
  <c r="O136" i="18"/>
  <c r="J137" i="18"/>
  <c r="K137" i="18"/>
  <c r="L137" i="18"/>
  <c r="M137" i="18"/>
  <c r="N137" i="18"/>
  <c r="O137" i="18"/>
  <c r="J138" i="18"/>
  <c r="K138" i="18"/>
  <c r="L138" i="18"/>
  <c r="M138" i="18"/>
  <c r="N138" i="18"/>
  <c r="O138" i="18"/>
  <c r="J139" i="18"/>
  <c r="K139" i="18"/>
  <c r="L139" i="18"/>
  <c r="M139" i="18"/>
  <c r="N139" i="18"/>
  <c r="O139" i="18"/>
  <c r="J140" i="18"/>
  <c r="K140" i="18"/>
  <c r="L140" i="18"/>
  <c r="M140" i="18"/>
  <c r="N140" i="18"/>
  <c r="O140" i="18"/>
  <c r="J141" i="18"/>
  <c r="K141" i="18"/>
  <c r="L141" i="18"/>
  <c r="M141" i="18"/>
  <c r="N141" i="18"/>
  <c r="O141" i="18"/>
  <c r="J142" i="18"/>
  <c r="K142" i="18"/>
  <c r="L142" i="18"/>
  <c r="M142" i="18"/>
  <c r="N142" i="18"/>
  <c r="O142" i="18"/>
  <c r="J143" i="18"/>
  <c r="K143" i="18"/>
  <c r="L143" i="18"/>
  <c r="M143" i="18"/>
  <c r="N143" i="18"/>
  <c r="O143" i="18"/>
  <c r="J144" i="18"/>
  <c r="K144" i="18"/>
  <c r="L144" i="18"/>
  <c r="M144" i="18"/>
  <c r="N144" i="18"/>
  <c r="O144" i="18"/>
  <c r="J145" i="18"/>
  <c r="K145" i="18"/>
  <c r="L145" i="18"/>
  <c r="M145" i="18"/>
  <c r="N145" i="18"/>
  <c r="O145" i="18"/>
  <c r="J146" i="18"/>
  <c r="K146" i="18"/>
  <c r="L146" i="18"/>
  <c r="M146" i="18"/>
  <c r="N146" i="18"/>
  <c r="O146" i="18"/>
  <c r="J147" i="18"/>
  <c r="K147" i="18"/>
  <c r="L147" i="18"/>
  <c r="M147" i="18"/>
  <c r="N147" i="18"/>
  <c r="O147" i="18"/>
  <c r="J148" i="18"/>
  <c r="K148" i="18"/>
  <c r="L148" i="18"/>
  <c r="M148" i="18"/>
  <c r="N148" i="18"/>
  <c r="O148" i="18"/>
  <c r="J149" i="18"/>
  <c r="K149" i="18"/>
  <c r="L149" i="18"/>
  <c r="M149" i="18"/>
  <c r="N149" i="18"/>
  <c r="O149" i="18"/>
  <c r="J150" i="18"/>
  <c r="K150" i="18"/>
  <c r="L150" i="18"/>
  <c r="M150" i="18"/>
  <c r="N150" i="18"/>
  <c r="O150" i="18"/>
  <c r="J151" i="18"/>
  <c r="K151" i="18"/>
  <c r="L151" i="18"/>
  <c r="M151" i="18"/>
  <c r="N151" i="18"/>
  <c r="O151" i="18"/>
  <c r="J152" i="18"/>
  <c r="K152" i="18"/>
  <c r="L152" i="18"/>
  <c r="M152" i="18"/>
  <c r="N152" i="18"/>
  <c r="O152" i="18"/>
  <c r="J153" i="18"/>
  <c r="K153" i="18"/>
  <c r="L153" i="18"/>
  <c r="M153" i="18"/>
  <c r="N153" i="18"/>
  <c r="O153" i="18"/>
  <c r="J154" i="18"/>
  <c r="K154" i="18"/>
  <c r="L154" i="18"/>
  <c r="M154" i="18"/>
  <c r="N154" i="18"/>
  <c r="O154" i="18"/>
  <c r="J155" i="18"/>
  <c r="K155" i="18"/>
  <c r="L155" i="18"/>
  <c r="M155" i="18"/>
  <c r="N155" i="18"/>
  <c r="O155" i="18"/>
  <c r="J156" i="18"/>
  <c r="K156" i="18"/>
  <c r="L156" i="18"/>
  <c r="M156" i="18"/>
  <c r="N156" i="18"/>
  <c r="O156" i="18"/>
  <c r="J157" i="18"/>
  <c r="K157" i="18"/>
  <c r="L157" i="18"/>
  <c r="M157" i="18"/>
  <c r="N157" i="18"/>
  <c r="O157" i="18"/>
  <c r="J158" i="18"/>
  <c r="K158" i="18"/>
  <c r="L158" i="18"/>
  <c r="M158" i="18"/>
  <c r="N158" i="18"/>
  <c r="O158" i="18"/>
  <c r="J159" i="18"/>
  <c r="K159" i="18"/>
  <c r="L159" i="18"/>
  <c r="M159" i="18"/>
  <c r="N159" i="18"/>
  <c r="O159" i="18"/>
  <c r="J160" i="18"/>
  <c r="K160" i="18"/>
  <c r="L160" i="18"/>
  <c r="M160" i="18"/>
  <c r="N160" i="18"/>
  <c r="O160" i="18"/>
  <c r="J161" i="18"/>
  <c r="K161" i="18"/>
  <c r="L161" i="18"/>
  <c r="M161" i="18"/>
  <c r="N161" i="18"/>
  <c r="O161" i="18"/>
  <c r="J162" i="18"/>
  <c r="K162" i="18"/>
  <c r="L162" i="18"/>
  <c r="M162" i="18"/>
  <c r="N162" i="18"/>
  <c r="O162" i="18"/>
  <c r="J163" i="18"/>
  <c r="K163" i="18"/>
  <c r="L163" i="18"/>
  <c r="M163" i="18"/>
  <c r="N163" i="18"/>
  <c r="O163" i="18"/>
  <c r="J164" i="18"/>
  <c r="K164" i="18"/>
  <c r="L164" i="18"/>
  <c r="M164" i="18"/>
  <c r="N164" i="18"/>
  <c r="O164" i="18"/>
  <c r="J165" i="18"/>
  <c r="K165" i="18"/>
  <c r="L165" i="18"/>
  <c r="M165" i="18"/>
  <c r="N165" i="18"/>
  <c r="O165" i="18"/>
  <c r="J166" i="18"/>
  <c r="K166" i="18"/>
  <c r="L166" i="18"/>
  <c r="M166" i="18"/>
  <c r="N166" i="18"/>
  <c r="O166" i="18"/>
  <c r="J167" i="18"/>
  <c r="K167" i="18"/>
  <c r="L167" i="18"/>
  <c r="M167" i="18"/>
  <c r="N167" i="18"/>
  <c r="O167" i="18"/>
  <c r="J168" i="18"/>
  <c r="K168" i="18"/>
  <c r="L168" i="18"/>
  <c r="M168" i="18"/>
  <c r="N168" i="18"/>
  <c r="O168" i="18"/>
  <c r="J169" i="18"/>
  <c r="K169" i="18"/>
  <c r="L169" i="18"/>
  <c r="M169" i="18"/>
  <c r="N169" i="18"/>
  <c r="O169" i="18"/>
  <c r="J170" i="18"/>
  <c r="K170" i="18"/>
  <c r="L170" i="18"/>
  <c r="M170" i="18"/>
  <c r="N170" i="18"/>
  <c r="O170" i="18"/>
  <c r="J171" i="18"/>
  <c r="K171" i="18"/>
  <c r="L171" i="18"/>
  <c r="M171" i="18"/>
  <c r="N171" i="18"/>
  <c r="O171" i="18"/>
  <c r="J172" i="18"/>
  <c r="K172" i="18"/>
  <c r="L172" i="18"/>
  <c r="M172" i="18"/>
  <c r="N172" i="18"/>
  <c r="O172" i="18"/>
  <c r="J173" i="18"/>
  <c r="K173" i="18"/>
  <c r="L173" i="18"/>
  <c r="M173" i="18"/>
  <c r="N173" i="18"/>
  <c r="O173" i="18"/>
  <c r="J174" i="18"/>
  <c r="K174" i="18"/>
  <c r="L174" i="18"/>
  <c r="M174" i="18"/>
  <c r="N174" i="18"/>
  <c r="O174" i="18"/>
  <c r="J175" i="18"/>
  <c r="K175" i="18"/>
  <c r="L175" i="18"/>
  <c r="M175" i="18"/>
  <c r="N175" i="18"/>
  <c r="O175" i="18"/>
  <c r="J176" i="18"/>
  <c r="K176" i="18"/>
  <c r="L176" i="18"/>
  <c r="M176" i="18"/>
  <c r="N176" i="18"/>
  <c r="O176" i="18"/>
  <c r="J177" i="18"/>
  <c r="K177" i="18"/>
  <c r="L177" i="18"/>
  <c r="M177" i="18"/>
  <c r="N177" i="18"/>
  <c r="O177" i="18"/>
  <c r="J178" i="18"/>
  <c r="K178" i="18"/>
  <c r="L178" i="18"/>
  <c r="M178" i="18"/>
  <c r="N178" i="18"/>
  <c r="O178" i="18"/>
  <c r="J179" i="18"/>
  <c r="K179" i="18"/>
  <c r="L179" i="18"/>
  <c r="M179" i="18"/>
  <c r="N179" i="18"/>
  <c r="O179" i="18"/>
  <c r="J180" i="18"/>
  <c r="K180" i="18"/>
  <c r="L180" i="18"/>
  <c r="M180" i="18"/>
  <c r="N180" i="18"/>
  <c r="O180" i="18"/>
  <c r="J181" i="18"/>
  <c r="K181" i="18"/>
  <c r="L181" i="18"/>
  <c r="M181" i="18"/>
  <c r="N181" i="18"/>
  <c r="O181" i="18"/>
  <c r="J182" i="18"/>
  <c r="K182" i="18"/>
  <c r="L182" i="18"/>
  <c r="M182" i="18"/>
  <c r="N182" i="18"/>
  <c r="O182" i="18"/>
  <c r="J183" i="18"/>
  <c r="K183" i="18"/>
  <c r="L183" i="18"/>
  <c r="M183" i="18"/>
  <c r="N183" i="18"/>
  <c r="O183" i="18"/>
  <c r="J184" i="18"/>
  <c r="K184" i="18"/>
  <c r="L184" i="18"/>
  <c r="M184" i="18"/>
  <c r="N184" i="18"/>
  <c r="O184" i="18"/>
  <c r="J185" i="18"/>
  <c r="K185" i="18"/>
  <c r="L185" i="18"/>
  <c r="M185" i="18"/>
  <c r="N185" i="18"/>
  <c r="O185" i="18"/>
  <c r="J186" i="18"/>
  <c r="K186" i="18"/>
  <c r="L186" i="18"/>
  <c r="M186" i="18"/>
  <c r="N186" i="18"/>
  <c r="O186" i="18"/>
  <c r="J187" i="18"/>
  <c r="K187" i="18"/>
  <c r="L187" i="18"/>
  <c r="M187" i="18"/>
  <c r="N187" i="18"/>
  <c r="O187" i="18"/>
  <c r="J188" i="18"/>
  <c r="K188" i="18"/>
  <c r="L188" i="18"/>
  <c r="M188" i="18"/>
  <c r="N188" i="18"/>
  <c r="O188" i="18"/>
  <c r="J189" i="18"/>
  <c r="K189" i="18"/>
  <c r="L189" i="18"/>
  <c r="M189" i="18"/>
  <c r="N189" i="18"/>
  <c r="O189" i="18"/>
  <c r="J190" i="18"/>
  <c r="K190" i="18"/>
  <c r="L190" i="18"/>
  <c r="M190" i="18"/>
  <c r="N190" i="18"/>
  <c r="O190" i="18"/>
  <c r="J191" i="18"/>
  <c r="K191" i="18"/>
  <c r="L191" i="18"/>
  <c r="M191" i="18"/>
  <c r="N191" i="18"/>
  <c r="O191" i="18"/>
  <c r="J192" i="18"/>
  <c r="K192" i="18"/>
  <c r="L192" i="18"/>
  <c r="M192" i="18"/>
  <c r="N192" i="18"/>
  <c r="O192" i="18"/>
  <c r="J193" i="18"/>
  <c r="K193" i="18"/>
  <c r="L193" i="18"/>
  <c r="M193" i="18"/>
  <c r="N193" i="18"/>
  <c r="O193" i="18"/>
  <c r="J194" i="18"/>
  <c r="K194" i="18"/>
  <c r="L194" i="18"/>
  <c r="M194" i="18"/>
  <c r="N194" i="18"/>
  <c r="O194" i="18"/>
  <c r="J195" i="18"/>
  <c r="K195" i="18"/>
  <c r="L195" i="18"/>
  <c r="M195" i="18"/>
  <c r="N195" i="18"/>
  <c r="O195" i="18"/>
  <c r="J196" i="18"/>
  <c r="K196" i="18"/>
  <c r="L196" i="18"/>
  <c r="M196" i="18"/>
  <c r="N196" i="18"/>
  <c r="O196" i="18"/>
  <c r="J197" i="18"/>
  <c r="K197" i="18"/>
  <c r="L197" i="18"/>
  <c r="M197" i="18"/>
  <c r="N197" i="18"/>
  <c r="O197" i="18"/>
  <c r="J198" i="18"/>
  <c r="K198" i="18"/>
  <c r="L198" i="18"/>
  <c r="M198" i="18"/>
  <c r="N198" i="18"/>
  <c r="O198" i="18"/>
  <c r="J199" i="18"/>
  <c r="K199" i="18"/>
  <c r="L199" i="18"/>
  <c r="M199" i="18"/>
  <c r="N199" i="18"/>
  <c r="O199" i="18"/>
  <c r="J200" i="18"/>
  <c r="K200" i="18"/>
  <c r="L200" i="18"/>
  <c r="M200" i="18"/>
  <c r="N200" i="18"/>
  <c r="O200" i="18"/>
  <c r="J201" i="18"/>
  <c r="K201" i="18"/>
  <c r="L201" i="18"/>
  <c r="M201" i="18"/>
  <c r="N201" i="18"/>
  <c r="O201" i="18"/>
  <c r="J202" i="18"/>
  <c r="K202" i="18"/>
  <c r="L202" i="18"/>
  <c r="M202" i="18"/>
  <c r="N202" i="18"/>
  <c r="O202" i="18"/>
  <c r="J203" i="18"/>
  <c r="K203" i="18"/>
  <c r="L203" i="18"/>
  <c r="M203" i="18"/>
  <c r="N203" i="18"/>
  <c r="O203" i="18"/>
  <c r="J204" i="18"/>
  <c r="K204" i="18"/>
  <c r="L204" i="18"/>
  <c r="M204" i="18"/>
  <c r="N204" i="18"/>
  <c r="O204" i="18"/>
  <c r="J205" i="18"/>
  <c r="K205" i="18"/>
  <c r="L205" i="18"/>
  <c r="M205" i="18"/>
  <c r="N205" i="18"/>
  <c r="O205" i="18"/>
  <c r="D113" i="18"/>
  <c r="E113" i="18"/>
  <c r="Y35" i="18"/>
  <c r="E114" i="18"/>
  <c r="C127" i="18"/>
  <c r="F21" i="24"/>
  <c r="B36" i="19"/>
  <c r="C36" i="19"/>
  <c r="B37" i="19"/>
  <c r="B30" i="19"/>
  <c r="B26" i="19"/>
  <c r="C26" i="19"/>
  <c r="B27" i="19"/>
  <c r="G25" i="19"/>
  <c r="Q6" i="19"/>
  <c r="R6" i="19"/>
  <c r="S6" i="19"/>
  <c r="T6" i="19"/>
  <c r="F5" i="19"/>
  <c r="U6" i="19"/>
  <c r="F6" i="19"/>
  <c r="V6" i="19"/>
  <c r="X6" i="19"/>
  <c r="Q7" i="19"/>
  <c r="R7" i="19"/>
  <c r="S7" i="19"/>
  <c r="T7" i="19"/>
  <c r="U7" i="19"/>
  <c r="V7" i="19"/>
  <c r="X7" i="19"/>
  <c r="Q8" i="19"/>
  <c r="R8" i="19"/>
  <c r="S8" i="19"/>
  <c r="T8" i="19"/>
  <c r="U8" i="19"/>
  <c r="V8" i="19"/>
  <c r="X8" i="19"/>
  <c r="Q9" i="19"/>
  <c r="R9" i="19"/>
  <c r="S9" i="19"/>
  <c r="T9" i="19"/>
  <c r="U9" i="19"/>
  <c r="V9" i="19"/>
  <c r="X9" i="19"/>
  <c r="Q10" i="19"/>
  <c r="R10" i="19"/>
  <c r="S10" i="19"/>
  <c r="T10" i="19"/>
  <c r="U10" i="19"/>
  <c r="V10" i="19"/>
  <c r="X10" i="19"/>
  <c r="Q11" i="19"/>
  <c r="R11" i="19"/>
  <c r="S11" i="19"/>
  <c r="T11" i="19"/>
  <c r="U11" i="19"/>
  <c r="V11" i="19"/>
  <c r="X11" i="19"/>
  <c r="Q12" i="19"/>
  <c r="R12" i="19"/>
  <c r="S12" i="19"/>
  <c r="T12" i="19"/>
  <c r="U12" i="19"/>
  <c r="V12" i="19"/>
  <c r="X12" i="19"/>
  <c r="Q13" i="19"/>
  <c r="R13" i="19"/>
  <c r="S13" i="19"/>
  <c r="T13" i="19"/>
  <c r="U13" i="19"/>
  <c r="V13" i="19"/>
  <c r="X13" i="19"/>
  <c r="Q14" i="19"/>
  <c r="R14" i="19"/>
  <c r="S14" i="19"/>
  <c r="T14" i="19"/>
  <c r="U14" i="19"/>
  <c r="V14" i="19"/>
  <c r="X14" i="19"/>
  <c r="Q15" i="19"/>
  <c r="R15" i="19"/>
  <c r="S15" i="19"/>
  <c r="T15" i="19"/>
  <c r="U15" i="19"/>
  <c r="V15" i="19"/>
  <c r="X15" i="19"/>
  <c r="Q16" i="19"/>
  <c r="R16" i="19"/>
  <c r="S16" i="19"/>
  <c r="T16" i="19"/>
  <c r="U16" i="19"/>
  <c r="V16" i="19"/>
  <c r="X16" i="19"/>
  <c r="Q17" i="19"/>
  <c r="R17" i="19"/>
  <c r="S17" i="19"/>
  <c r="T17" i="19"/>
  <c r="U17" i="19"/>
  <c r="V17" i="19"/>
  <c r="X17" i="19"/>
  <c r="Q18" i="19"/>
  <c r="R18" i="19"/>
  <c r="S18" i="19"/>
  <c r="T18" i="19"/>
  <c r="U18" i="19"/>
  <c r="V18" i="19"/>
  <c r="X18" i="19"/>
  <c r="Q19" i="19"/>
  <c r="R19" i="19"/>
  <c r="S19" i="19"/>
  <c r="T19" i="19"/>
  <c r="U19" i="19"/>
  <c r="V19" i="19"/>
  <c r="X19" i="19"/>
  <c r="G26" i="19"/>
  <c r="Q20" i="19"/>
  <c r="R20" i="19"/>
  <c r="S20" i="19"/>
  <c r="T20" i="19"/>
  <c r="U20" i="19"/>
  <c r="V20" i="19"/>
  <c r="X20" i="19"/>
  <c r="B28" i="19"/>
  <c r="G27" i="19"/>
  <c r="Q21" i="19"/>
  <c r="R21" i="19"/>
  <c r="S21" i="19"/>
  <c r="T21" i="19"/>
  <c r="U21" i="19"/>
  <c r="V21" i="19"/>
  <c r="X21" i="19"/>
  <c r="Q22" i="19"/>
  <c r="R22" i="19"/>
  <c r="S22" i="19"/>
  <c r="T22" i="19"/>
  <c r="U22" i="19"/>
  <c r="V22" i="19"/>
  <c r="X22" i="19"/>
  <c r="Q23" i="19"/>
  <c r="R23" i="19"/>
  <c r="S23" i="19"/>
  <c r="T23" i="19"/>
  <c r="U23" i="19"/>
  <c r="V23" i="19"/>
  <c r="X23" i="19"/>
  <c r="Q24" i="19"/>
  <c r="R24" i="19"/>
  <c r="S24" i="19"/>
  <c r="T24" i="19"/>
  <c r="U24" i="19"/>
  <c r="V24" i="19"/>
  <c r="X24" i="19"/>
  <c r="C28" i="19"/>
  <c r="B29" i="19"/>
  <c r="G28" i="19"/>
  <c r="Q25" i="19"/>
  <c r="R25" i="19"/>
  <c r="S25" i="19"/>
  <c r="T25" i="19"/>
  <c r="U25" i="19"/>
  <c r="V25" i="19"/>
  <c r="X25" i="19"/>
  <c r="G29" i="19"/>
  <c r="Q26" i="19"/>
  <c r="R26" i="19"/>
  <c r="S26" i="19"/>
  <c r="T26" i="19"/>
  <c r="U26" i="19"/>
  <c r="V26" i="19"/>
  <c r="X26" i="19"/>
  <c r="Q27" i="19"/>
  <c r="R27" i="19"/>
  <c r="S27" i="19"/>
  <c r="T27" i="19"/>
  <c r="U27" i="19"/>
  <c r="V27" i="19"/>
  <c r="X27" i="19"/>
  <c r="Q28" i="19"/>
  <c r="R28" i="19"/>
  <c r="S28" i="19"/>
  <c r="T28" i="19"/>
  <c r="U28" i="19"/>
  <c r="V28" i="19"/>
  <c r="X28" i="19"/>
  <c r="Q29" i="19"/>
  <c r="R29" i="19"/>
  <c r="S29" i="19"/>
  <c r="T29" i="19"/>
  <c r="U29" i="19"/>
  <c r="V29" i="19"/>
  <c r="X29" i="19"/>
  <c r="C30" i="19"/>
  <c r="B31" i="19"/>
  <c r="G30" i="19"/>
  <c r="Q30" i="19"/>
  <c r="R30" i="19"/>
  <c r="S30" i="19"/>
  <c r="T30" i="19"/>
  <c r="U30" i="19"/>
  <c r="V30" i="19"/>
  <c r="X30" i="19"/>
  <c r="B32" i="19"/>
  <c r="C32" i="19"/>
  <c r="B33" i="19"/>
  <c r="G31" i="19"/>
  <c r="Q31" i="19"/>
  <c r="R31" i="19"/>
  <c r="S31" i="19"/>
  <c r="T31" i="19"/>
  <c r="U31" i="19"/>
  <c r="V31" i="19"/>
  <c r="X31" i="19"/>
  <c r="Q32" i="19"/>
  <c r="R32" i="19"/>
  <c r="S32" i="19"/>
  <c r="T32" i="19"/>
  <c r="U32" i="19"/>
  <c r="V32" i="19"/>
  <c r="X32" i="19"/>
  <c r="Q33" i="19"/>
  <c r="R33" i="19"/>
  <c r="S33" i="19"/>
  <c r="T33" i="19"/>
  <c r="U33" i="19"/>
  <c r="V33" i="19"/>
  <c r="X33" i="19"/>
  <c r="Q34" i="19"/>
  <c r="R34" i="19"/>
  <c r="S34" i="19"/>
  <c r="T34" i="19"/>
  <c r="U34" i="19"/>
  <c r="V34" i="19"/>
  <c r="X34" i="19"/>
  <c r="G32" i="19"/>
  <c r="Q35" i="19"/>
  <c r="R35" i="19"/>
  <c r="S35" i="19"/>
  <c r="T35" i="19"/>
  <c r="U35" i="19"/>
  <c r="V35" i="19"/>
  <c r="X35" i="19"/>
  <c r="B34" i="19"/>
  <c r="G33" i="19"/>
  <c r="Q36" i="19"/>
  <c r="R36" i="19"/>
  <c r="S36" i="19"/>
  <c r="T36" i="19"/>
  <c r="U36" i="19"/>
  <c r="V36" i="19"/>
  <c r="X36" i="19"/>
  <c r="C34" i="19"/>
  <c r="B35" i="19"/>
  <c r="Q37" i="19"/>
  <c r="R37" i="19"/>
  <c r="S37" i="19"/>
  <c r="T37" i="19"/>
  <c r="U37" i="19"/>
  <c r="V37" i="19"/>
  <c r="X37" i="19"/>
  <c r="Q38" i="19"/>
  <c r="R38" i="19"/>
  <c r="S38" i="19"/>
  <c r="T38" i="19"/>
  <c r="U38" i="19"/>
  <c r="V38" i="19"/>
  <c r="X38" i="19"/>
  <c r="Q39" i="19"/>
  <c r="R39" i="19"/>
  <c r="S39" i="19"/>
  <c r="T39" i="19"/>
  <c r="U39" i="19"/>
  <c r="V39" i="19"/>
  <c r="X39" i="19"/>
  <c r="G34" i="19"/>
  <c r="Q40" i="19"/>
  <c r="R40" i="19"/>
  <c r="S40" i="19"/>
  <c r="T40" i="19"/>
  <c r="U40" i="19"/>
  <c r="V40" i="19"/>
  <c r="X40" i="19"/>
  <c r="G35" i="19"/>
  <c r="Q41" i="19"/>
  <c r="R41" i="19"/>
  <c r="S41" i="19"/>
  <c r="T41" i="19"/>
  <c r="U41" i="19"/>
  <c r="V41" i="19"/>
  <c r="X41" i="19"/>
  <c r="Q42" i="19"/>
  <c r="R42" i="19"/>
  <c r="S42" i="19"/>
  <c r="T42" i="19"/>
  <c r="U42" i="19"/>
  <c r="V42" i="19"/>
  <c r="X42" i="19"/>
  <c r="Q43" i="19"/>
  <c r="R43" i="19"/>
  <c r="S43" i="19"/>
  <c r="T43" i="19"/>
  <c r="U43" i="19"/>
  <c r="V43" i="19"/>
  <c r="X43" i="19"/>
  <c r="Q44" i="19"/>
  <c r="R44" i="19"/>
  <c r="S44" i="19"/>
  <c r="T44" i="19"/>
  <c r="U44" i="19"/>
  <c r="V44" i="19"/>
  <c r="X44" i="19"/>
  <c r="G36" i="19"/>
  <c r="Q45" i="19"/>
  <c r="R45" i="19"/>
  <c r="S45" i="19"/>
  <c r="T45" i="19"/>
  <c r="U45" i="19"/>
  <c r="V45" i="19"/>
  <c r="X45" i="19"/>
  <c r="G37" i="19"/>
  <c r="Q46" i="19"/>
  <c r="R46" i="19"/>
  <c r="S46" i="19"/>
  <c r="T46" i="19"/>
  <c r="U46" i="19"/>
  <c r="V46" i="19"/>
  <c r="X46" i="19"/>
  <c r="Q47" i="19"/>
  <c r="R47" i="19"/>
  <c r="S47" i="19"/>
  <c r="T47" i="19"/>
  <c r="U47" i="19"/>
  <c r="V47" i="19"/>
  <c r="X47" i="19"/>
  <c r="Q48" i="19"/>
  <c r="R48" i="19"/>
  <c r="S48" i="19"/>
  <c r="T48" i="19"/>
  <c r="U48" i="19"/>
  <c r="V48" i="19"/>
  <c r="X48" i="19"/>
  <c r="Q49" i="19"/>
  <c r="R49" i="19"/>
  <c r="S49" i="19"/>
  <c r="T49" i="19"/>
  <c r="U49" i="19"/>
  <c r="V49" i="19"/>
  <c r="X49" i="19"/>
  <c r="B39" i="19"/>
  <c r="G38" i="19"/>
  <c r="Q50" i="19"/>
  <c r="R50" i="19"/>
  <c r="S50" i="19"/>
  <c r="T50" i="19"/>
  <c r="U50" i="19"/>
  <c r="V50" i="19"/>
  <c r="X50" i="19"/>
  <c r="R51" i="19"/>
  <c r="S51" i="19"/>
  <c r="T51" i="19"/>
  <c r="U51" i="19"/>
  <c r="V51" i="19"/>
  <c r="X51" i="19"/>
  <c r="R52" i="19"/>
  <c r="S52" i="19"/>
  <c r="T52" i="19"/>
  <c r="U52" i="19"/>
  <c r="V52" i="19"/>
  <c r="X52" i="19"/>
  <c r="R53" i="19"/>
  <c r="S53" i="19"/>
  <c r="T53" i="19"/>
  <c r="U53" i="19"/>
  <c r="V53" i="19"/>
  <c r="X53" i="19"/>
  <c r="R54" i="19"/>
  <c r="S54" i="19"/>
  <c r="T54" i="19"/>
  <c r="U54" i="19"/>
  <c r="V54" i="19"/>
  <c r="X54" i="19"/>
  <c r="R55" i="19"/>
  <c r="S55" i="19"/>
  <c r="T55" i="19"/>
  <c r="U55" i="19"/>
  <c r="V55" i="19"/>
  <c r="X55" i="19"/>
  <c r="R56" i="19"/>
  <c r="S56" i="19"/>
  <c r="T56" i="19"/>
  <c r="U56" i="19"/>
  <c r="V56" i="19"/>
  <c r="X56" i="19"/>
  <c r="R57" i="19"/>
  <c r="S57" i="19"/>
  <c r="T57" i="19"/>
  <c r="U57" i="19"/>
  <c r="V57" i="19"/>
  <c r="X57" i="19"/>
  <c r="R58" i="19"/>
  <c r="S58" i="19"/>
  <c r="T58" i="19"/>
  <c r="U58" i="19"/>
  <c r="V58" i="19"/>
  <c r="X58" i="19"/>
  <c r="R59" i="19"/>
  <c r="S59" i="19"/>
  <c r="T59" i="19"/>
  <c r="U59" i="19"/>
  <c r="V59" i="19"/>
  <c r="X59" i="19"/>
  <c r="R60" i="19"/>
  <c r="S60" i="19"/>
  <c r="T60" i="19"/>
  <c r="U60" i="19"/>
  <c r="V60" i="19"/>
  <c r="X60" i="19"/>
  <c r="R61" i="19"/>
  <c r="S61" i="19"/>
  <c r="T61" i="19"/>
  <c r="U61" i="19"/>
  <c r="V61" i="19"/>
  <c r="X61" i="19"/>
  <c r="R62" i="19"/>
  <c r="S62" i="19"/>
  <c r="T62" i="19"/>
  <c r="U62" i="19"/>
  <c r="V62" i="19"/>
  <c r="X62" i="19"/>
  <c r="R63" i="19"/>
  <c r="S63" i="19"/>
  <c r="T63" i="19"/>
  <c r="U63" i="19"/>
  <c r="V63" i="19"/>
  <c r="X63" i="19"/>
  <c r="R64" i="19"/>
  <c r="S64" i="19"/>
  <c r="T64" i="19"/>
  <c r="U64" i="19"/>
  <c r="V64" i="19"/>
  <c r="X64" i="19"/>
  <c r="R65" i="19"/>
  <c r="S65" i="19"/>
  <c r="T65" i="19"/>
  <c r="U65" i="19"/>
  <c r="V65" i="19"/>
  <c r="X65" i="19"/>
  <c r="R66" i="19"/>
  <c r="S66" i="19"/>
  <c r="T66" i="19"/>
  <c r="U66" i="19"/>
  <c r="V66" i="19"/>
  <c r="X66" i="19"/>
  <c r="R67" i="19"/>
  <c r="S67" i="19"/>
  <c r="T67" i="19"/>
  <c r="U67" i="19"/>
  <c r="V67" i="19"/>
  <c r="X67" i="19"/>
  <c r="R68" i="19"/>
  <c r="S68" i="19"/>
  <c r="T68" i="19"/>
  <c r="U68" i="19"/>
  <c r="V68" i="19"/>
  <c r="X68" i="19"/>
  <c r="R69" i="19"/>
  <c r="S69" i="19"/>
  <c r="T69" i="19"/>
  <c r="U69" i="19"/>
  <c r="V69" i="19"/>
  <c r="X69" i="19"/>
  <c r="R70" i="19"/>
  <c r="S70" i="19"/>
  <c r="T70" i="19"/>
  <c r="U70" i="19"/>
  <c r="V70" i="19"/>
  <c r="X70" i="19"/>
  <c r="R71" i="19"/>
  <c r="S71" i="19"/>
  <c r="T71" i="19"/>
  <c r="U71" i="19"/>
  <c r="V71" i="19"/>
  <c r="X71" i="19"/>
  <c r="R72" i="19"/>
  <c r="S72" i="19"/>
  <c r="T72" i="19"/>
  <c r="U72" i="19"/>
  <c r="V72" i="19"/>
  <c r="X72" i="19"/>
  <c r="R73" i="19"/>
  <c r="S73" i="19"/>
  <c r="T73" i="19"/>
  <c r="U73" i="19"/>
  <c r="V73" i="19"/>
  <c r="X73" i="19"/>
  <c r="R74" i="19"/>
  <c r="S74" i="19"/>
  <c r="T74" i="19"/>
  <c r="U74" i="19"/>
  <c r="V74" i="19"/>
  <c r="X74" i="19"/>
  <c r="R75" i="19"/>
  <c r="S75" i="19"/>
  <c r="T75" i="19"/>
  <c r="U75" i="19"/>
  <c r="V75" i="19"/>
  <c r="X75" i="19"/>
  <c r="R76" i="19"/>
  <c r="S76" i="19"/>
  <c r="T76" i="19"/>
  <c r="U76" i="19"/>
  <c r="V76" i="19"/>
  <c r="X76" i="19"/>
  <c r="R77" i="19"/>
  <c r="S77" i="19"/>
  <c r="T77" i="19"/>
  <c r="U77" i="19"/>
  <c r="V77" i="19"/>
  <c r="X77" i="19"/>
  <c r="R78" i="19"/>
  <c r="S78" i="19"/>
  <c r="T78" i="19"/>
  <c r="U78" i="19"/>
  <c r="V78" i="19"/>
  <c r="X78" i="19"/>
  <c r="R79" i="19"/>
  <c r="S79" i="19"/>
  <c r="T79" i="19"/>
  <c r="U79" i="19"/>
  <c r="V79" i="19"/>
  <c r="X79" i="19"/>
  <c r="R80" i="19"/>
  <c r="S80" i="19"/>
  <c r="T80" i="19"/>
  <c r="U80" i="19"/>
  <c r="V80" i="19"/>
  <c r="X80" i="19"/>
  <c r="R81" i="19"/>
  <c r="S81" i="19"/>
  <c r="T81" i="19"/>
  <c r="U81" i="19"/>
  <c r="V81" i="19"/>
  <c r="X81" i="19"/>
  <c r="R82" i="19"/>
  <c r="S82" i="19"/>
  <c r="T82" i="19"/>
  <c r="U82" i="19"/>
  <c r="V82" i="19"/>
  <c r="X82" i="19"/>
  <c r="R83" i="19"/>
  <c r="S83" i="19"/>
  <c r="T83" i="19"/>
  <c r="U83" i="19"/>
  <c r="V83" i="19"/>
  <c r="X83" i="19"/>
  <c r="R84" i="19"/>
  <c r="S84" i="19"/>
  <c r="T84" i="19"/>
  <c r="U84" i="19"/>
  <c r="V84" i="19"/>
  <c r="X84" i="19"/>
  <c r="R85" i="19"/>
  <c r="S85" i="19"/>
  <c r="T85" i="19"/>
  <c r="U85" i="19"/>
  <c r="V85" i="19"/>
  <c r="X85" i="19"/>
  <c r="R86" i="19"/>
  <c r="S86" i="19"/>
  <c r="T86" i="19"/>
  <c r="U86" i="19"/>
  <c r="V86" i="19"/>
  <c r="X86" i="19"/>
  <c r="R87" i="19"/>
  <c r="S87" i="19"/>
  <c r="T87" i="19"/>
  <c r="U87" i="19"/>
  <c r="V87" i="19"/>
  <c r="X87" i="19"/>
  <c r="R88" i="19"/>
  <c r="S88" i="19"/>
  <c r="T88" i="19"/>
  <c r="U88" i="19"/>
  <c r="V88" i="19"/>
  <c r="X88" i="19"/>
  <c r="R89" i="19"/>
  <c r="S89" i="19"/>
  <c r="T89" i="19"/>
  <c r="U89" i="19"/>
  <c r="V89" i="19"/>
  <c r="X89" i="19"/>
  <c r="R90" i="19"/>
  <c r="S90" i="19"/>
  <c r="T90" i="19"/>
  <c r="U90" i="19"/>
  <c r="V90" i="19"/>
  <c r="X90" i="19"/>
  <c r="R91" i="19"/>
  <c r="S91" i="19"/>
  <c r="T91" i="19"/>
  <c r="U91" i="19"/>
  <c r="V91" i="19"/>
  <c r="X91" i="19"/>
  <c r="R92" i="19"/>
  <c r="S92" i="19"/>
  <c r="T92" i="19"/>
  <c r="U92" i="19"/>
  <c r="V92" i="19"/>
  <c r="X92" i="19"/>
  <c r="R93" i="19"/>
  <c r="S93" i="19"/>
  <c r="T93" i="19"/>
  <c r="U93" i="19"/>
  <c r="V93" i="19"/>
  <c r="X93" i="19"/>
  <c r="R94" i="19"/>
  <c r="S94" i="19"/>
  <c r="T94" i="19"/>
  <c r="U94" i="19"/>
  <c r="V94" i="19"/>
  <c r="X94" i="19"/>
  <c r="R95" i="19"/>
  <c r="S95" i="19"/>
  <c r="T95" i="19"/>
  <c r="U95" i="19"/>
  <c r="V95" i="19"/>
  <c r="X95" i="19"/>
  <c r="R96" i="19"/>
  <c r="S96" i="19"/>
  <c r="T96" i="19"/>
  <c r="U96" i="19"/>
  <c r="V96" i="19"/>
  <c r="X96" i="19"/>
  <c r="R97" i="19"/>
  <c r="S97" i="19"/>
  <c r="T97" i="19"/>
  <c r="U97" i="19"/>
  <c r="V97" i="19"/>
  <c r="X97" i="19"/>
  <c r="R98" i="19"/>
  <c r="S98" i="19"/>
  <c r="T98" i="19"/>
  <c r="U98" i="19"/>
  <c r="V98" i="19"/>
  <c r="X98" i="19"/>
  <c r="R99" i="19"/>
  <c r="S99" i="19"/>
  <c r="T99" i="19"/>
  <c r="U99" i="19"/>
  <c r="V99" i="19"/>
  <c r="X99" i="19"/>
  <c r="R100" i="19"/>
  <c r="S100" i="19"/>
  <c r="T100" i="19"/>
  <c r="U100" i="19"/>
  <c r="V100" i="19"/>
  <c r="X100" i="19"/>
  <c r="R101" i="19"/>
  <c r="S101" i="19"/>
  <c r="T101" i="19"/>
  <c r="U101" i="19"/>
  <c r="V101" i="19"/>
  <c r="X101" i="19"/>
  <c r="R102" i="19"/>
  <c r="S102" i="19"/>
  <c r="T102" i="19"/>
  <c r="U102" i="19"/>
  <c r="V102" i="19"/>
  <c r="X102" i="19"/>
  <c r="R103" i="19"/>
  <c r="S103" i="19"/>
  <c r="T103" i="19"/>
  <c r="U103" i="19"/>
  <c r="V103" i="19"/>
  <c r="X103" i="19"/>
  <c r="R104" i="19"/>
  <c r="S104" i="19"/>
  <c r="T104" i="19"/>
  <c r="U104" i="19"/>
  <c r="V104" i="19"/>
  <c r="X104" i="19"/>
  <c r="R105" i="19"/>
  <c r="S105" i="19"/>
  <c r="T105" i="19"/>
  <c r="U105" i="19"/>
  <c r="V105" i="19"/>
  <c r="X105" i="19"/>
  <c r="R106" i="19"/>
  <c r="S106" i="19"/>
  <c r="T106" i="19"/>
  <c r="U106" i="19"/>
  <c r="V106" i="19"/>
  <c r="X106" i="19"/>
  <c r="R107" i="19"/>
  <c r="S107" i="19"/>
  <c r="T107" i="19"/>
  <c r="U107" i="19"/>
  <c r="V107" i="19"/>
  <c r="X107" i="19"/>
  <c r="R108" i="19"/>
  <c r="S108" i="19"/>
  <c r="T108" i="19"/>
  <c r="U108" i="19"/>
  <c r="V108" i="19"/>
  <c r="X108" i="19"/>
  <c r="R109" i="19"/>
  <c r="S109" i="19"/>
  <c r="T109" i="19"/>
  <c r="U109" i="19"/>
  <c r="V109" i="19"/>
  <c r="X109" i="19"/>
  <c r="R110" i="19"/>
  <c r="S110" i="19"/>
  <c r="T110" i="19"/>
  <c r="U110" i="19"/>
  <c r="V110" i="19"/>
  <c r="X110" i="19"/>
  <c r="R111" i="19"/>
  <c r="S111" i="19"/>
  <c r="T111" i="19"/>
  <c r="U111" i="19"/>
  <c r="V111" i="19"/>
  <c r="X111" i="19"/>
  <c r="R112" i="19"/>
  <c r="S112" i="19"/>
  <c r="T112" i="19"/>
  <c r="U112" i="19"/>
  <c r="V112" i="19"/>
  <c r="X112" i="19"/>
  <c r="R113" i="19"/>
  <c r="S113" i="19"/>
  <c r="T113" i="19"/>
  <c r="U113" i="19"/>
  <c r="V113" i="19"/>
  <c r="X113" i="19"/>
  <c r="R114" i="19"/>
  <c r="S114" i="19"/>
  <c r="T114" i="19"/>
  <c r="U114" i="19"/>
  <c r="V114" i="19"/>
  <c r="X114" i="19"/>
  <c r="R115" i="19"/>
  <c r="S115" i="19"/>
  <c r="T115" i="19"/>
  <c r="U115" i="19"/>
  <c r="V115" i="19"/>
  <c r="X115" i="19"/>
  <c r="R116" i="19"/>
  <c r="S116" i="19"/>
  <c r="T116" i="19"/>
  <c r="U116" i="19"/>
  <c r="V116" i="19"/>
  <c r="X116" i="19"/>
  <c r="R117" i="19"/>
  <c r="S117" i="19"/>
  <c r="T117" i="19"/>
  <c r="U117" i="19"/>
  <c r="V117" i="19"/>
  <c r="X117" i="19"/>
  <c r="R118" i="19"/>
  <c r="S118" i="19"/>
  <c r="T118" i="19"/>
  <c r="U118" i="19"/>
  <c r="V118" i="19"/>
  <c r="X118" i="19"/>
  <c r="R119" i="19"/>
  <c r="S119" i="19"/>
  <c r="T119" i="19"/>
  <c r="U119" i="19"/>
  <c r="V119" i="19"/>
  <c r="X119" i="19"/>
  <c r="R120" i="19"/>
  <c r="S120" i="19"/>
  <c r="T120" i="19"/>
  <c r="U120" i="19"/>
  <c r="V120" i="19"/>
  <c r="X120" i="19"/>
  <c r="R121" i="19"/>
  <c r="S121" i="19"/>
  <c r="T121" i="19"/>
  <c r="U121" i="19"/>
  <c r="V121" i="19"/>
  <c r="X121" i="19"/>
  <c r="R122" i="19"/>
  <c r="S122" i="19"/>
  <c r="T122" i="19"/>
  <c r="U122" i="19"/>
  <c r="V122" i="19"/>
  <c r="X122" i="19"/>
  <c r="R123" i="19"/>
  <c r="S123" i="19"/>
  <c r="T123" i="19"/>
  <c r="U123" i="19"/>
  <c r="V123" i="19"/>
  <c r="X123" i="19"/>
  <c r="R124" i="19"/>
  <c r="S124" i="19"/>
  <c r="T124" i="19"/>
  <c r="U124" i="19"/>
  <c r="V124" i="19"/>
  <c r="X124" i="19"/>
  <c r="R125" i="19"/>
  <c r="S125" i="19"/>
  <c r="T125" i="19"/>
  <c r="U125" i="19"/>
  <c r="V125" i="19"/>
  <c r="X125" i="19"/>
  <c r="R126" i="19"/>
  <c r="S126" i="19"/>
  <c r="T126" i="19"/>
  <c r="U126" i="19"/>
  <c r="V126" i="19"/>
  <c r="X126" i="19"/>
  <c r="R127" i="19"/>
  <c r="S127" i="19"/>
  <c r="T127" i="19"/>
  <c r="U127" i="19"/>
  <c r="V127" i="19"/>
  <c r="X127" i="19"/>
  <c r="R128" i="19"/>
  <c r="S128" i="19"/>
  <c r="T128" i="19"/>
  <c r="U128" i="19"/>
  <c r="V128" i="19"/>
  <c r="X128" i="19"/>
  <c r="R129" i="19"/>
  <c r="S129" i="19"/>
  <c r="T129" i="19"/>
  <c r="U129" i="19"/>
  <c r="V129" i="19"/>
  <c r="X129" i="19"/>
  <c r="R130" i="19"/>
  <c r="S130" i="19"/>
  <c r="T130" i="19"/>
  <c r="U130" i="19"/>
  <c r="V130" i="19"/>
  <c r="X130" i="19"/>
  <c r="R131" i="19"/>
  <c r="S131" i="19"/>
  <c r="T131" i="19"/>
  <c r="U131" i="19"/>
  <c r="V131" i="19"/>
  <c r="X131" i="19"/>
  <c r="R132" i="19"/>
  <c r="S132" i="19"/>
  <c r="T132" i="19"/>
  <c r="U132" i="19"/>
  <c r="V132" i="19"/>
  <c r="X132" i="19"/>
  <c r="R133" i="19"/>
  <c r="S133" i="19"/>
  <c r="T133" i="19"/>
  <c r="U133" i="19"/>
  <c r="V133" i="19"/>
  <c r="X133" i="19"/>
  <c r="R134" i="19"/>
  <c r="S134" i="19"/>
  <c r="T134" i="19"/>
  <c r="U134" i="19"/>
  <c r="V134" i="19"/>
  <c r="X134" i="19"/>
  <c r="R135" i="19"/>
  <c r="S135" i="19"/>
  <c r="T135" i="19"/>
  <c r="U135" i="19"/>
  <c r="V135" i="19"/>
  <c r="X135" i="19"/>
  <c r="R136" i="19"/>
  <c r="S136" i="19"/>
  <c r="T136" i="19"/>
  <c r="U136" i="19"/>
  <c r="V136" i="19"/>
  <c r="X136" i="19"/>
  <c r="R137" i="19"/>
  <c r="S137" i="19"/>
  <c r="T137" i="19"/>
  <c r="U137" i="19"/>
  <c r="V137" i="19"/>
  <c r="X137" i="19"/>
  <c r="R138" i="19"/>
  <c r="S138" i="19"/>
  <c r="T138" i="19"/>
  <c r="U138" i="19"/>
  <c r="V138" i="19"/>
  <c r="X138" i="19"/>
  <c r="R139" i="19"/>
  <c r="S139" i="19"/>
  <c r="T139" i="19"/>
  <c r="U139" i="19"/>
  <c r="V139" i="19"/>
  <c r="X139" i="19"/>
  <c r="R140" i="19"/>
  <c r="S140" i="19"/>
  <c r="T140" i="19"/>
  <c r="U140" i="19"/>
  <c r="V140" i="19"/>
  <c r="X140" i="19"/>
  <c r="R141" i="19"/>
  <c r="S141" i="19"/>
  <c r="T141" i="19"/>
  <c r="U141" i="19"/>
  <c r="V141" i="19"/>
  <c r="X141" i="19"/>
  <c r="R142" i="19"/>
  <c r="S142" i="19"/>
  <c r="T142" i="19"/>
  <c r="U142" i="19"/>
  <c r="V142" i="19"/>
  <c r="X142" i="19"/>
  <c r="R143" i="19"/>
  <c r="S143" i="19"/>
  <c r="T143" i="19"/>
  <c r="U143" i="19"/>
  <c r="V143" i="19"/>
  <c r="X143" i="19"/>
  <c r="R144" i="19"/>
  <c r="S144" i="19"/>
  <c r="T144" i="19"/>
  <c r="U144" i="19"/>
  <c r="V144" i="19"/>
  <c r="X144" i="19"/>
  <c r="R145" i="19"/>
  <c r="S145" i="19"/>
  <c r="T145" i="19"/>
  <c r="U145" i="19"/>
  <c r="V145" i="19"/>
  <c r="X145" i="19"/>
  <c r="R146" i="19"/>
  <c r="S146" i="19"/>
  <c r="T146" i="19"/>
  <c r="U146" i="19"/>
  <c r="V146" i="19"/>
  <c r="X146" i="19"/>
  <c r="R147" i="19"/>
  <c r="S147" i="19"/>
  <c r="T147" i="19"/>
  <c r="U147" i="19"/>
  <c r="V147" i="19"/>
  <c r="X147" i="19"/>
  <c r="R148" i="19"/>
  <c r="S148" i="19"/>
  <c r="T148" i="19"/>
  <c r="U148" i="19"/>
  <c r="V148" i="19"/>
  <c r="X148" i="19"/>
  <c r="R149" i="19"/>
  <c r="S149" i="19"/>
  <c r="T149" i="19"/>
  <c r="U149" i="19"/>
  <c r="V149" i="19"/>
  <c r="X149" i="19"/>
  <c r="R150" i="19"/>
  <c r="S150" i="19"/>
  <c r="T150" i="19"/>
  <c r="U150" i="19"/>
  <c r="V150" i="19"/>
  <c r="X150" i="19"/>
  <c r="R151" i="19"/>
  <c r="S151" i="19"/>
  <c r="T151" i="19"/>
  <c r="U151" i="19"/>
  <c r="V151" i="19"/>
  <c r="X151" i="19"/>
  <c r="R152" i="19"/>
  <c r="S152" i="19"/>
  <c r="T152" i="19"/>
  <c r="U152" i="19"/>
  <c r="V152" i="19"/>
  <c r="X152" i="19"/>
  <c r="R153" i="19"/>
  <c r="S153" i="19"/>
  <c r="T153" i="19"/>
  <c r="U153" i="19"/>
  <c r="V153" i="19"/>
  <c r="X153" i="19"/>
  <c r="R154" i="19"/>
  <c r="S154" i="19"/>
  <c r="T154" i="19"/>
  <c r="U154" i="19"/>
  <c r="V154" i="19"/>
  <c r="X154" i="19"/>
  <c r="R155" i="19"/>
  <c r="S155" i="19"/>
  <c r="T155" i="19"/>
  <c r="U155" i="19"/>
  <c r="V155" i="19"/>
  <c r="X155" i="19"/>
  <c r="R156" i="19"/>
  <c r="S156" i="19"/>
  <c r="T156" i="19"/>
  <c r="U156" i="19"/>
  <c r="V156" i="19"/>
  <c r="X156" i="19"/>
  <c r="R157" i="19"/>
  <c r="S157" i="19"/>
  <c r="T157" i="19"/>
  <c r="U157" i="19"/>
  <c r="V157" i="19"/>
  <c r="X157" i="19"/>
  <c r="R158" i="19"/>
  <c r="S158" i="19"/>
  <c r="T158" i="19"/>
  <c r="U158" i="19"/>
  <c r="V158" i="19"/>
  <c r="X158" i="19"/>
  <c r="R159" i="19"/>
  <c r="S159" i="19"/>
  <c r="T159" i="19"/>
  <c r="U159" i="19"/>
  <c r="V159" i="19"/>
  <c r="X159" i="19"/>
  <c r="R160" i="19"/>
  <c r="S160" i="19"/>
  <c r="T160" i="19"/>
  <c r="U160" i="19"/>
  <c r="V160" i="19"/>
  <c r="X160" i="19"/>
  <c r="R161" i="19"/>
  <c r="S161" i="19"/>
  <c r="T161" i="19"/>
  <c r="U161" i="19"/>
  <c r="V161" i="19"/>
  <c r="X161" i="19"/>
  <c r="R162" i="19"/>
  <c r="S162" i="19"/>
  <c r="T162" i="19"/>
  <c r="U162" i="19"/>
  <c r="V162" i="19"/>
  <c r="X162" i="19"/>
  <c r="R163" i="19"/>
  <c r="S163" i="19"/>
  <c r="T163" i="19"/>
  <c r="U163" i="19"/>
  <c r="V163" i="19"/>
  <c r="X163" i="19"/>
  <c r="R164" i="19"/>
  <c r="S164" i="19"/>
  <c r="T164" i="19"/>
  <c r="U164" i="19"/>
  <c r="V164" i="19"/>
  <c r="X164" i="19"/>
  <c r="R165" i="19"/>
  <c r="S165" i="19"/>
  <c r="T165" i="19"/>
  <c r="U165" i="19"/>
  <c r="V165" i="19"/>
  <c r="X165" i="19"/>
  <c r="R166" i="19"/>
  <c r="S166" i="19"/>
  <c r="T166" i="19"/>
  <c r="U166" i="19"/>
  <c r="V166" i="19"/>
  <c r="X166" i="19"/>
  <c r="R167" i="19"/>
  <c r="S167" i="19"/>
  <c r="T167" i="19"/>
  <c r="U167" i="19"/>
  <c r="V167" i="19"/>
  <c r="X167" i="19"/>
  <c r="R168" i="19"/>
  <c r="S168" i="19"/>
  <c r="T168" i="19"/>
  <c r="U168" i="19"/>
  <c r="V168" i="19"/>
  <c r="X168" i="19"/>
  <c r="R169" i="19"/>
  <c r="S169" i="19"/>
  <c r="T169" i="19"/>
  <c r="U169" i="19"/>
  <c r="V169" i="19"/>
  <c r="X169" i="19"/>
  <c r="R170" i="19"/>
  <c r="S170" i="19"/>
  <c r="T170" i="19"/>
  <c r="U170" i="19"/>
  <c r="V170" i="19"/>
  <c r="X170" i="19"/>
  <c r="R171" i="19"/>
  <c r="S171" i="19"/>
  <c r="T171" i="19"/>
  <c r="U171" i="19"/>
  <c r="V171" i="19"/>
  <c r="X171" i="19"/>
  <c r="R172" i="19"/>
  <c r="S172" i="19"/>
  <c r="T172" i="19"/>
  <c r="U172" i="19"/>
  <c r="V172" i="19"/>
  <c r="X172" i="19"/>
  <c r="R173" i="19"/>
  <c r="S173" i="19"/>
  <c r="T173" i="19"/>
  <c r="U173" i="19"/>
  <c r="V173" i="19"/>
  <c r="X173" i="19"/>
  <c r="R174" i="19"/>
  <c r="S174" i="19"/>
  <c r="T174" i="19"/>
  <c r="U174" i="19"/>
  <c r="V174" i="19"/>
  <c r="X174" i="19"/>
  <c r="R175" i="19"/>
  <c r="S175" i="19"/>
  <c r="T175" i="19"/>
  <c r="U175" i="19"/>
  <c r="V175" i="19"/>
  <c r="X175" i="19"/>
  <c r="R176" i="19"/>
  <c r="S176" i="19"/>
  <c r="T176" i="19"/>
  <c r="U176" i="19"/>
  <c r="V176" i="19"/>
  <c r="X176" i="19"/>
  <c r="R177" i="19"/>
  <c r="S177" i="19"/>
  <c r="T177" i="19"/>
  <c r="U177" i="19"/>
  <c r="V177" i="19"/>
  <c r="X177" i="19"/>
  <c r="R178" i="19"/>
  <c r="S178" i="19"/>
  <c r="T178" i="19"/>
  <c r="U178" i="19"/>
  <c r="V178" i="19"/>
  <c r="X178" i="19"/>
  <c r="R179" i="19"/>
  <c r="S179" i="19"/>
  <c r="T179" i="19"/>
  <c r="U179" i="19"/>
  <c r="V179" i="19"/>
  <c r="X179" i="19"/>
  <c r="R180" i="19"/>
  <c r="S180" i="19"/>
  <c r="T180" i="19"/>
  <c r="U180" i="19"/>
  <c r="V180" i="19"/>
  <c r="X180" i="19"/>
  <c r="R181" i="19"/>
  <c r="S181" i="19"/>
  <c r="T181" i="19"/>
  <c r="U181" i="19"/>
  <c r="V181" i="19"/>
  <c r="X181" i="19"/>
  <c r="R182" i="19"/>
  <c r="S182" i="19"/>
  <c r="T182" i="19"/>
  <c r="U182" i="19"/>
  <c r="V182" i="19"/>
  <c r="X182" i="19"/>
  <c r="R183" i="19"/>
  <c r="S183" i="19"/>
  <c r="T183" i="19"/>
  <c r="U183" i="19"/>
  <c r="V183" i="19"/>
  <c r="X183" i="19"/>
  <c r="R184" i="19"/>
  <c r="S184" i="19"/>
  <c r="T184" i="19"/>
  <c r="U184" i="19"/>
  <c r="V184" i="19"/>
  <c r="X184" i="19"/>
  <c r="R185" i="19"/>
  <c r="S185" i="19"/>
  <c r="T185" i="19"/>
  <c r="U185" i="19"/>
  <c r="V185" i="19"/>
  <c r="X185" i="19"/>
  <c r="R186" i="19"/>
  <c r="S186" i="19"/>
  <c r="T186" i="19"/>
  <c r="U186" i="19"/>
  <c r="V186" i="19"/>
  <c r="X186" i="19"/>
  <c r="R187" i="19"/>
  <c r="S187" i="19"/>
  <c r="T187" i="19"/>
  <c r="U187" i="19"/>
  <c r="V187" i="19"/>
  <c r="X187" i="19"/>
  <c r="R188" i="19"/>
  <c r="S188" i="19"/>
  <c r="T188" i="19"/>
  <c r="U188" i="19"/>
  <c r="V188" i="19"/>
  <c r="X188" i="19"/>
  <c r="R189" i="19"/>
  <c r="S189" i="19"/>
  <c r="T189" i="19"/>
  <c r="U189" i="19"/>
  <c r="V189" i="19"/>
  <c r="X189" i="19"/>
  <c r="R190" i="19"/>
  <c r="S190" i="19"/>
  <c r="T190" i="19"/>
  <c r="U190" i="19"/>
  <c r="V190" i="19"/>
  <c r="X190" i="19"/>
  <c r="R191" i="19"/>
  <c r="S191" i="19"/>
  <c r="T191" i="19"/>
  <c r="U191" i="19"/>
  <c r="V191" i="19"/>
  <c r="X191" i="19"/>
  <c r="R192" i="19"/>
  <c r="S192" i="19"/>
  <c r="T192" i="19"/>
  <c r="U192" i="19"/>
  <c r="V192" i="19"/>
  <c r="X192" i="19"/>
  <c r="R193" i="19"/>
  <c r="S193" i="19"/>
  <c r="T193" i="19"/>
  <c r="U193" i="19"/>
  <c r="V193" i="19"/>
  <c r="X193" i="19"/>
  <c r="R194" i="19"/>
  <c r="S194" i="19"/>
  <c r="T194" i="19"/>
  <c r="U194" i="19"/>
  <c r="V194" i="19"/>
  <c r="X194" i="19"/>
  <c r="R195" i="19"/>
  <c r="S195" i="19"/>
  <c r="T195" i="19"/>
  <c r="U195" i="19"/>
  <c r="V195" i="19"/>
  <c r="X195" i="19"/>
  <c r="R196" i="19"/>
  <c r="S196" i="19"/>
  <c r="T196" i="19"/>
  <c r="U196" i="19"/>
  <c r="V196" i="19"/>
  <c r="X196" i="19"/>
  <c r="R197" i="19"/>
  <c r="S197" i="19"/>
  <c r="T197" i="19"/>
  <c r="U197" i="19"/>
  <c r="V197" i="19"/>
  <c r="X197" i="19"/>
  <c r="R198" i="19"/>
  <c r="S198" i="19"/>
  <c r="T198" i="19"/>
  <c r="U198" i="19"/>
  <c r="V198" i="19"/>
  <c r="X198" i="19"/>
  <c r="R199" i="19"/>
  <c r="S199" i="19"/>
  <c r="T199" i="19"/>
  <c r="U199" i="19"/>
  <c r="V199" i="19"/>
  <c r="X199" i="19"/>
  <c r="R200" i="19"/>
  <c r="S200" i="19"/>
  <c r="T200" i="19"/>
  <c r="U200" i="19"/>
  <c r="V200" i="19"/>
  <c r="X200" i="19"/>
  <c r="R201" i="19"/>
  <c r="S201" i="19"/>
  <c r="T201" i="19"/>
  <c r="U201" i="19"/>
  <c r="V201" i="19"/>
  <c r="X201" i="19"/>
  <c r="R202" i="19"/>
  <c r="S202" i="19"/>
  <c r="T202" i="19"/>
  <c r="U202" i="19"/>
  <c r="V202" i="19"/>
  <c r="X202" i="19"/>
  <c r="R203" i="19"/>
  <c r="S203" i="19"/>
  <c r="T203" i="19"/>
  <c r="U203" i="19"/>
  <c r="V203" i="19"/>
  <c r="X203" i="19"/>
  <c r="R204" i="19"/>
  <c r="S204" i="19"/>
  <c r="T204" i="19"/>
  <c r="U204" i="19"/>
  <c r="V204" i="19"/>
  <c r="X204" i="19"/>
  <c r="R205" i="19"/>
  <c r="S205" i="19"/>
  <c r="T205" i="19"/>
  <c r="U205" i="19"/>
  <c r="V205" i="19"/>
  <c r="X205" i="19"/>
  <c r="C113" i="19"/>
  <c r="F13" i="19"/>
  <c r="F11" i="19"/>
  <c r="J6" i="19"/>
  <c r="K6" i="19"/>
  <c r="F8" i="19"/>
  <c r="L6" i="19"/>
  <c r="F9" i="19"/>
  <c r="M6" i="19"/>
  <c r="N6" i="19"/>
  <c r="O6" i="19"/>
  <c r="J7" i="19"/>
  <c r="K7" i="19"/>
  <c r="L7" i="19"/>
  <c r="M7" i="19"/>
  <c r="N7" i="19"/>
  <c r="O7" i="19"/>
  <c r="J8" i="19"/>
  <c r="K8" i="19"/>
  <c r="L8" i="19"/>
  <c r="M8" i="19"/>
  <c r="N8" i="19"/>
  <c r="O8" i="19"/>
  <c r="J9" i="19"/>
  <c r="K9" i="19"/>
  <c r="L9" i="19"/>
  <c r="M9" i="19"/>
  <c r="N9" i="19"/>
  <c r="O9" i="19"/>
  <c r="J10" i="19"/>
  <c r="K10" i="19"/>
  <c r="L10" i="19"/>
  <c r="M10" i="19"/>
  <c r="N10" i="19"/>
  <c r="O10" i="19"/>
  <c r="J11" i="19"/>
  <c r="K11" i="19"/>
  <c r="L11" i="19"/>
  <c r="M11" i="19"/>
  <c r="N11" i="19"/>
  <c r="O11" i="19"/>
  <c r="J12" i="19"/>
  <c r="K12" i="19"/>
  <c r="L12" i="19"/>
  <c r="M12" i="19"/>
  <c r="N12" i="19"/>
  <c r="O12" i="19"/>
  <c r="J13" i="19"/>
  <c r="K13" i="19"/>
  <c r="L13" i="19"/>
  <c r="M13" i="19"/>
  <c r="N13" i="19"/>
  <c r="O13" i="19"/>
  <c r="J14" i="19"/>
  <c r="K14" i="19"/>
  <c r="L14" i="19"/>
  <c r="M14" i="19"/>
  <c r="N14" i="19"/>
  <c r="O14" i="19"/>
  <c r="J15" i="19"/>
  <c r="K15" i="19"/>
  <c r="L15" i="19"/>
  <c r="M15" i="19"/>
  <c r="N15" i="19"/>
  <c r="O15" i="19"/>
  <c r="J16" i="19"/>
  <c r="K16" i="19"/>
  <c r="L16" i="19"/>
  <c r="M16" i="19"/>
  <c r="N16" i="19"/>
  <c r="O16" i="19"/>
  <c r="J17" i="19"/>
  <c r="K17" i="19"/>
  <c r="L17" i="19"/>
  <c r="M17" i="19"/>
  <c r="N17" i="19"/>
  <c r="O17" i="19"/>
  <c r="J18" i="19"/>
  <c r="K18" i="19"/>
  <c r="L18" i="19"/>
  <c r="M18" i="19"/>
  <c r="N18" i="19"/>
  <c r="O18" i="19"/>
  <c r="J19" i="19"/>
  <c r="K19" i="19"/>
  <c r="L19" i="19"/>
  <c r="M19" i="19"/>
  <c r="N19" i="19"/>
  <c r="O19" i="19"/>
  <c r="J20" i="19"/>
  <c r="K20" i="19"/>
  <c r="L20" i="19"/>
  <c r="M20" i="19"/>
  <c r="N20" i="19"/>
  <c r="O20" i="19"/>
  <c r="J21" i="19"/>
  <c r="K21" i="19"/>
  <c r="L21" i="19"/>
  <c r="M21" i="19"/>
  <c r="N21" i="19"/>
  <c r="O21" i="19"/>
  <c r="J22" i="19"/>
  <c r="K22" i="19"/>
  <c r="L22" i="19"/>
  <c r="M22" i="19"/>
  <c r="N22" i="19"/>
  <c r="O22" i="19"/>
  <c r="J23" i="19"/>
  <c r="K23" i="19"/>
  <c r="L23" i="19"/>
  <c r="M23" i="19"/>
  <c r="N23" i="19"/>
  <c r="O23" i="19"/>
  <c r="J24" i="19"/>
  <c r="K24" i="19"/>
  <c r="L24" i="19"/>
  <c r="M24" i="19"/>
  <c r="N24" i="19"/>
  <c r="O24" i="19"/>
  <c r="J25" i="19"/>
  <c r="K25" i="19"/>
  <c r="L25" i="19"/>
  <c r="M25" i="19"/>
  <c r="N25" i="19"/>
  <c r="O25" i="19"/>
  <c r="J26" i="19"/>
  <c r="K26" i="19"/>
  <c r="L26" i="19"/>
  <c r="M26" i="19"/>
  <c r="N26" i="19"/>
  <c r="O26" i="19"/>
  <c r="J27" i="19"/>
  <c r="K27" i="19"/>
  <c r="L27" i="19"/>
  <c r="M27" i="19"/>
  <c r="N27" i="19"/>
  <c r="O27" i="19"/>
  <c r="J28" i="19"/>
  <c r="K28" i="19"/>
  <c r="L28" i="19"/>
  <c r="M28" i="19"/>
  <c r="N28" i="19"/>
  <c r="O28" i="19"/>
  <c r="J29" i="19"/>
  <c r="K29" i="19"/>
  <c r="L29" i="19"/>
  <c r="M29" i="19"/>
  <c r="N29" i="19"/>
  <c r="O29" i="19"/>
  <c r="J30" i="19"/>
  <c r="K30" i="19"/>
  <c r="L30" i="19"/>
  <c r="M30" i="19"/>
  <c r="N30" i="19"/>
  <c r="O30" i="19"/>
  <c r="J31" i="19"/>
  <c r="K31" i="19"/>
  <c r="L31" i="19"/>
  <c r="M31" i="19"/>
  <c r="N31" i="19"/>
  <c r="O31" i="19"/>
  <c r="J32" i="19"/>
  <c r="K32" i="19"/>
  <c r="L32" i="19"/>
  <c r="M32" i="19"/>
  <c r="N32" i="19"/>
  <c r="O32" i="19"/>
  <c r="J33" i="19"/>
  <c r="K33" i="19"/>
  <c r="L33" i="19"/>
  <c r="M33" i="19"/>
  <c r="N33" i="19"/>
  <c r="O33" i="19"/>
  <c r="J34" i="19"/>
  <c r="K34" i="19"/>
  <c r="L34" i="19"/>
  <c r="M34" i="19"/>
  <c r="N34" i="19"/>
  <c r="O34" i="19"/>
  <c r="J35" i="19"/>
  <c r="K35" i="19"/>
  <c r="L35" i="19"/>
  <c r="M35" i="19"/>
  <c r="N35" i="19"/>
  <c r="O35" i="19"/>
  <c r="J36" i="19"/>
  <c r="K36" i="19"/>
  <c r="L36" i="19"/>
  <c r="M36" i="19"/>
  <c r="N36" i="19"/>
  <c r="O36" i="19"/>
  <c r="J37" i="19"/>
  <c r="K37" i="19"/>
  <c r="L37" i="19"/>
  <c r="M37" i="19"/>
  <c r="N37" i="19"/>
  <c r="O37" i="19"/>
  <c r="J38" i="19"/>
  <c r="K38" i="19"/>
  <c r="L38" i="19"/>
  <c r="M38" i="19"/>
  <c r="N38" i="19"/>
  <c r="O38" i="19"/>
  <c r="J39" i="19"/>
  <c r="K39" i="19"/>
  <c r="L39" i="19"/>
  <c r="M39" i="19"/>
  <c r="N39" i="19"/>
  <c r="O39" i="19"/>
  <c r="J40" i="19"/>
  <c r="K40" i="19"/>
  <c r="L40" i="19"/>
  <c r="M40" i="19"/>
  <c r="N40" i="19"/>
  <c r="O40" i="19"/>
  <c r="J41" i="19"/>
  <c r="K41" i="19"/>
  <c r="L41" i="19"/>
  <c r="M41" i="19"/>
  <c r="N41" i="19"/>
  <c r="O41" i="19"/>
  <c r="J42" i="19"/>
  <c r="K42" i="19"/>
  <c r="L42" i="19"/>
  <c r="M42" i="19"/>
  <c r="N42" i="19"/>
  <c r="O42" i="19"/>
  <c r="J43" i="19"/>
  <c r="K43" i="19"/>
  <c r="L43" i="19"/>
  <c r="M43" i="19"/>
  <c r="N43" i="19"/>
  <c r="O43" i="19"/>
  <c r="J44" i="19"/>
  <c r="K44" i="19"/>
  <c r="L44" i="19"/>
  <c r="M44" i="19"/>
  <c r="N44" i="19"/>
  <c r="O44" i="19"/>
  <c r="J45" i="19"/>
  <c r="K45" i="19"/>
  <c r="L45" i="19"/>
  <c r="M45" i="19"/>
  <c r="N45" i="19"/>
  <c r="O45" i="19"/>
  <c r="J46" i="19"/>
  <c r="K46" i="19"/>
  <c r="L46" i="19"/>
  <c r="M46" i="19"/>
  <c r="N46" i="19"/>
  <c r="O46" i="19"/>
  <c r="J47" i="19"/>
  <c r="K47" i="19"/>
  <c r="L47" i="19"/>
  <c r="M47" i="19"/>
  <c r="N47" i="19"/>
  <c r="O47" i="19"/>
  <c r="J48" i="19"/>
  <c r="K48" i="19"/>
  <c r="L48" i="19"/>
  <c r="M48" i="19"/>
  <c r="N48" i="19"/>
  <c r="O48" i="19"/>
  <c r="J49" i="19"/>
  <c r="K49" i="19"/>
  <c r="L49" i="19"/>
  <c r="M49" i="19"/>
  <c r="N49" i="19"/>
  <c r="O49" i="19"/>
  <c r="J50" i="19"/>
  <c r="K50" i="19"/>
  <c r="L50" i="19"/>
  <c r="M50" i="19"/>
  <c r="N50" i="19"/>
  <c r="O50" i="19"/>
  <c r="J51" i="19"/>
  <c r="K51" i="19"/>
  <c r="L51" i="19"/>
  <c r="M51" i="19"/>
  <c r="N51" i="19"/>
  <c r="O51" i="19"/>
  <c r="J52" i="19"/>
  <c r="K52" i="19"/>
  <c r="L52" i="19"/>
  <c r="M52" i="19"/>
  <c r="N52" i="19"/>
  <c r="O52" i="19"/>
  <c r="J53" i="19"/>
  <c r="K53" i="19"/>
  <c r="L53" i="19"/>
  <c r="M53" i="19"/>
  <c r="N53" i="19"/>
  <c r="O53" i="19"/>
  <c r="J54" i="19"/>
  <c r="K54" i="19"/>
  <c r="L54" i="19"/>
  <c r="M54" i="19"/>
  <c r="N54" i="19"/>
  <c r="O54" i="19"/>
  <c r="J55" i="19"/>
  <c r="K55" i="19"/>
  <c r="L55" i="19"/>
  <c r="M55" i="19"/>
  <c r="N55" i="19"/>
  <c r="O55" i="19"/>
  <c r="J56" i="19"/>
  <c r="K56" i="19"/>
  <c r="L56" i="19"/>
  <c r="M56" i="19"/>
  <c r="N56" i="19"/>
  <c r="O56" i="19"/>
  <c r="J57" i="19"/>
  <c r="K57" i="19"/>
  <c r="L57" i="19"/>
  <c r="M57" i="19"/>
  <c r="N57" i="19"/>
  <c r="O57" i="19"/>
  <c r="J58" i="19"/>
  <c r="K58" i="19"/>
  <c r="L58" i="19"/>
  <c r="M58" i="19"/>
  <c r="N58" i="19"/>
  <c r="O58" i="19"/>
  <c r="J59" i="19"/>
  <c r="K59" i="19"/>
  <c r="L59" i="19"/>
  <c r="M59" i="19"/>
  <c r="N59" i="19"/>
  <c r="O59" i="19"/>
  <c r="J60" i="19"/>
  <c r="K60" i="19"/>
  <c r="L60" i="19"/>
  <c r="M60" i="19"/>
  <c r="N60" i="19"/>
  <c r="O60" i="19"/>
  <c r="J61" i="19"/>
  <c r="K61" i="19"/>
  <c r="L61" i="19"/>
  <c r="M61" i="19"/>
  <c r="N61" i="19"/>
  <c r="O61" i="19"/>
  <c r="J62" i="19"/>
  <c r="K62" i="19"/>
  <c r="L62" i="19"/>
  <c r="M62" i="19"/>
  <c r="N62" i="19"/>
  <c r="O62" i="19"/>
  <c r="J63" i="19"/>
  <c r="K63" i="19"/>
  <c r="L63" i="19"/>
  <c r="M63" i="19"/>
  <c r="N63" i="19"/>
  <c r="O63" i="19"/>
  <c r="J64" i="19"/>
  <c r="K64" i="19"/>
  <c r="L64" i="19"/>
  <c r="M64" i="19"/>
  <c r="N64" i="19"/>
  <c r="O64" i="19"/>
  <c r="J65" i="19"/>
  <c r="K65" i="19"/>
  <c r="L65" i="19"/>
  <c r="M65" i="19"/>
  <c r="N65" i="19"/>
  <c r="O65" i="19"/>
  <c r="J66" i="19"/>
  <c r="K66" i="19"/>
  <c r="L66" i="19"/>
  <c r="M66" i="19"/>
  <c r="N66" i="19"/>
  <c r="O66" i="19"/>
  <c r="J67" i="19"/>
  <c r="K67" i="19"/>
  <c r="L67" i="19"/>
  <c r="M67" i="19"/>
  <c r="N67" i="19"/>
  <c r="O67" i="19"/>
  <c r="J68" i="19"/>
  <c r="K68" i="19"/>
  <c r="L68" i="19"/>
  <c r="M68" i="19"/>
  <c r="N68" i="19"/>
  <c r="O68" i="19"/>
  <c r="J69" i="19"/>
  <c r="K69" i="19"/>
  <c r="L69" i="19"/>
  <c r="M69" i="19"/>
  <c r="N69" i="19"/>
  <c r="O69" i="19"/>
  <c r="J70" i="19"/>
  <c r="K70" i="19"/>
  <c r="L70" i="19"/>
  <c r="M70" i="19"/>
  <c r="N70" i="19"/>
  <c r="O70" i="19"/>
  <c r="J71" i="19"/>
  <c r="K71" i="19"/>
  <c r="L71" i="19"/>
  <c r="M71" i="19"/>
  <c r="N71" i="19"/>
  <c r="O71" i="19"/>
  <c r="J72" i="19"/>
  <c r="K72" i="19"/>
  <c r="L72" i="19"/>
  <c r="M72" i="19"/>
  <c r="N72" i="19"/>
  <c r="O72" i="19"/>
  <c r="J73" i="19"/>
  <c r="K73" i="19"/>
  <c r="L73" i="19"/>
  <c r="M73" i="19"/>
  <c r="N73" i="19"/>
  <c r="O73" i="19"/>
  <c r="J74" i="19"/>
  <c r="K74" i="19"/>
  <c r="L74" i="19"/>
  <c r="M74" i="19"/>
  <c r="N74" i="19"/>
  <c r="O74" i="19"/>
  <c r="J75" i="19"/>
  <c r="K75" i="19"/>
  <c r="L75" i="19"/>
  <c r="M75" i="19"/>
  <c r="N75" i="19"/>
  <c r="O75" i="19"/>
  <c r="J76" i="19"/>
  <c r="K76" i="19"/>
  <c r="L76" i="19"/>
  <c r="M76" i="19"/>
  <c r="N76" i="19"/>
  <c r="O76" i="19"/>
  <c r="J77" i="19"/>
  <c r="K77" i="19"/>
  <c r="L77" i="19"/>
  <c r="M77" i="19"/>
  <c r="N77" i="19"/>
  <c r="O77" i="19"/>
  <c r="J78" i="19"/>
  <c r="K78" i="19"/>
  <c r="L78" i="19"/>
  <c r="M78" i="19"/>
  <c r="N78" i="19"/>
  <c r="O78" i="19"/>
  <c r="J79" i="19"/>
  <c r="K79" i="19"/>
  <c r="L79" i="19"/>
  <c r="M79" i="19"/>
  <c r="N79" i="19"/>
  <c r="O79" i="19"/>
  <c r="J80" i="19"/>
  <c r="K80" i="19"/>
  <c r="L80" i="19"/>
  <c r="M80" i="19"/>
  <c r="N80" i="19"/>
  <c r="O80" i="19"/>
  <c r="J81" i="19"/>
  <c r="K81" i="19"/>
  <c r="L81" i="19"/>
  <c r="M81" i="19"/>
  <c r="N81" i="19"/>
  <c r="O81" i="19"/>
  <c r="J82" i="19"/>
  <c r="K82" i="19"/>
  <c r="L82" i="19"/>
  <c r="M82" i="19"/>
  <c r="N82" i="19"/>
  <c r="O82" i="19"/>
  <c r="J83" i="19"/>
  <c r="K83" i="19"/>
  <c r="L83" i="19"/>
  <c r="M83" i="19"/>
  <c r="N83" i="19"/>
  <c r="O83" i="19"/>
  <c r="L84" i="19"/>
  <c r="M84" i="19"/>
  <c r="N84" i="19"/>
  <c r="O84" i="19"/>
  <c r="J85" i="19"/>
  <c r="K85" i="19"/>
  <c r="L85" i="19"/>
  <c r="M85" i="19"/>
  <c r="N85" i="19"/>
  <c r="O85" i="19"/>
  <c r="J86" i="19"/>
  <c r="K86" i="19"/>
  <c r="L86" i="19"/>
  <c r="M86" i="19"/>
  <c r="N86" i="19"/>
  <c r="O86" i="19"/>
  <c r="J87" i="19"/>
  <c r="K87" i="19"/>
  <c r="L87" i="19"/>
  <c r="M87" i="19"/>
  <c r="N87" i="19"/>
  <c r="O87" i="19"/>
  <c r="J88" i="19"/>
  <c r="K88" i="19"/>
  <c r="L88" i="19"/>
  <c r="M88" i="19"/>
  <c r="N88" i="19"/>
  <c r="O88" i="19"/>
  <c r="J89" i="19"/>
  <c r="K89" i="19"/>
  <c r="L89" i="19"/>
  <c r="M89" i="19"/>
  <c r="N89" i="19"/>
  <c r="O89" i="19"/>
  <c r="J90" i="19"/>
  <c r="K90" i="19"/>
  <c r="L90" i="19"/>
  <c r="M90" i="19"/>
  <c r="N90" i="19"/>
  <c r="O90" i="19"/>
  <c r="J91" i="19"/>
  <c r="K91" i="19"/>
  <c r="L91" i="19"/>
  <c r="M91" i="19"/>
  <c r="N91" i="19"/>
  <c r="O91" i="19"/>
  <c r="J92" i="19"/>
  <c r="K92" i="19"/>
  <c r="L92" i="19"/>
  <c r="M92" i="19"/>
  <c r="N92" i="19"/>
  <c r="O92" i="19"/>
  <c r="J93" i="19"/>
  <c r="K93" i="19"/>
  <c r="L93" i="19"/>
  <c r="M93" i="19"/>
  <c r="N93" i="19"/>
  <c r="O93" i="19"/>
  <c r="J94" i="19"/>
  <c r="K94" i="19"/>
  <c r="L94" i="19"/>
  <c r="M94" i="19"/>
  <c r="N94" i="19"/>
  <c r="O94" i="19"/>
  <c r="J95" i="19"/>
  <c r="K95" i="19"/>
  <c r="L95" i="19"/>
  <c r="M95" i="19"/>
  <c r="N95" i="19"/>
  <c r="O95" i="19"/>
  <c r="J96" i="19"/>
  <c r="K96" i="19"/>
  <c r="L96" i="19"/>
  <c r="M96" i="19"/>
  <c r="N96" i="19"/>
  <c r="O96" i="19"/>
  <c r="J97" i="19"/>
  <c r="K97" i="19"/>
  <c r="L97" i="19"/>
  <c r="M97" i="19"/>
  <c r="N97" i="19"/>
  <c r="O97" i="19"/>
  <c r="J98" i="19"/>
  <c r="K98" i="19"/>
  <c r="L98" i="19"/>
  <c r="M98" i="19"/>
  <c r="N98" i="19"/>
  <c r="O98" i="19"/>
  <c r="J99" i="19"/>
  <c r="K99" i="19"/>
  <c r="L99" i="19"/>
  <c r="M99" i="19"/>
  <c r="N99" i="19"/>
  <c r="O99" i="19"/>
  <c r="J100" i="19"/>
  <c r="K100" i="19"/>
  <c r="L100" i="19"/>
  <c r="M100" i="19"/>
  <c r="N100" i="19"/>
  <c r="O100" i="19"/>
  <c r="J101" i="19"/>
  <c r="K101" i="19"/>
  <c r="L101" i="19"/>
  <c r="M101" i="19"/>
  <c r="N101" i="19"/>
  <c r="O101" i="19"/>
  <c r="J102" i="19"/>
  <c r="K102" i="19"/>
  <c r="L102" i="19"/>
  <c r="M102" i="19"/>
  <c r="N102" i="19"/>
  <c r="O102" i="19"/>
  <c r="J103" i="19"/>
  <c r="K103" i="19"/>
  <c r="L103" i="19"/>
  <c r="M103" i="19"/>
  <c r="N103" i="19"/>
  <c r="O103" i="19"/>
  <c r="J104" i="19"/>
  <c r="K104" i="19"/>
  <c r="L104" i="19"/>
  <c r="M104" i="19"/>
  <c r="N104" i="19"/>
  <c r="O104" i="19"/>
  <c r="J105" i="19"/>
  <c r="K105" i="19"/>
  <c r="L105" i="19"/>
  <c r="M105" i="19"/>
  <c r="N105" i="19"/>
  <c r="O105" i="19"/>
  <c r="J106" i="19"/>
  <c r="K106" i="19"/>
  <c r="L106" i="19"/>
  <c r="M106" i="19"/>
  <c r="N106" i="19"/>
  <c r="O106" i="19"/>
  <c r="J107" i="19"/>
  <c r="K107" i="19"/>
  <c r="L107" i="19"/>
  <c r="M107" i="19"/>
  <c r="N107" i="19"/>
  <c r="O107" i="19"/>
  <c r="J108" i="19"/>
  <c r="K108" i="19"/>
  <c r="L108" i="19"/>
  <c r="M108" i="19"/>
  <c r="N108" i="19"/>
  <c r="O108" i="19"/>
  <c r="J109" i="19"/>
  <c r="K109" i="19"/>
  <c r="L109" i="19"/>
  <c r="M109" i="19"/>
  <c r="N109" i="19"/>
  <c r="O109" i="19"/>
  <c r="J110" i="19"/>
  <c r="K110" i="19"/>
  <c r="L110" i="19"/>
  <c r="M110" i="19"/>
  <c r="N110" i="19"/>
  <c r="O110" i="19"/>
  <c r="J111" i="19"/>
  <c r="K111" i="19"/>
  <c r="L111" i="19"/>
  <c r="M111" i="19"/>
  <c r="N111" i="19"/>
  <c r="O111" i="19"/>
  <c r="J112" i="19"/>
  <c r="K112" i="19"/>
  <c r="L112" i="19"/>
  <c r="M112" i="19"/>
  <c r="N112" i="19"/>
  <c r="O112" i="19"/>
  <c r="J113" i="19"/>
  <c r="K113" i="19"/>
  <c r="L113" i="19"/>
  <c r="M113" i="19"/>
  <c r="N113" i="19"/>
  <c r="O113" i="19"/>
  <c r="J114" i="19"/>
  <c r="K114" i="19"/>
  <c r="L114" i="19"/>
  <c r="M114" i="19"/>
  <c r="N114" i="19"/>
  <c r="O114" i="19"/>
  <c r="J115" i="19"/>
  <c r="K115" i="19"/>
  <c r="L115" i="19"/>
  <c r="M115" i="19"/>
  <c r="N115" i="19"/>
  <c r="O115" i="19"/>
  <c r="J116" i="19"/>
  <c r="K116" i="19"/>
  <c r="L116" i="19"/>
  <c r="M116" i="19"/>
  <c r="N116" i="19"/>
  <c r="O116" i="19"/>
  <c r="J117" i="19"/>
  <c r="K117" i="19"/>
  <c r="L117" i="19"/>
  <c r="M117" i="19"/>
  <c r="N117" i="19"/>
  <c r="O117" i="19"/>
  <c r="J118" i="19"/>
  <c r="K118" i="19"/>
  <c r="L118" i="19"/>
  <c r="M118" i="19"/>
  <c r="N118" i="19"/>
  <c r="O118" i="19"/>
  <c r="J119" i="19"/>
  <c r="K119" i="19"/>
  <c r="L119" i="19"/>
  <c r="M119" i="19"/>
  <c r="N119" i="19"/>
  <c r="O119" i="19"/>
  <c r="J120" i="19"/>
  <c r="K120" i="19"/>
  <c r="L120" i="19"/>
  <c r="M120" i="19"/>
  <c r="N120" i="19"/>
  <c r="O120" i="19"/>
  <c r="J121" i="19"/>
  <c r="K121" i="19"/>
  <c r="L121" i="19"/>
  <c r="M121" i="19"/>
  <c r="N121" i="19"/>
  <c r="O121" i="19"/>
  <c r="J122" i="19"/>
  <c r="K122" i="19"/>
  <c r="L122" i="19"/>
  <c r="M122" i="19"/>
  <c r="N122" i="19"/>
  <c r="O122" i="19"/>
  <c r="J123" i="19"/>
  <c r="K123" i="19"/>
  <c r="L123" i="19"/>
  <c r="M123" i="19"/>
  <c r="N123" i="19"/>
  <c r="O123" i="19"/>
  <c r="J124" i="19"/>
  <c r="K124" i="19"/>
  <c r="L124" i="19"/>
  <c r="M124" i="19"/>
  <c r="N124" i="19"/>
  <c r="O124" i="19"/>
  <c r="J125" i="19"/>
  <c r="K125" i="19"/>
  <c r="L125" i="19"/>
  <c r="M125" i="19"/>
  <c r="N125" i="19"/>
  <c r="O125" i="19"/>
  <c r="J126" i="19"/>
  <c r="K126" i="19"/>
  <c r="L126" i="19"/>
  <c r="M126" i="19"/>
  <c r="N126" i="19"/>
  <c r="O126" i="19"/>
  <c r="J127" i="19"/>
  <c r="K127" i="19"/>
  <c r="L127" i="19"/>
  <c r="M127" i="19"/>
  <c r="N127" i="19"/>
  <c r="O127" i="19"/>
  <c r="J128" i="19"/>
  <c r="K128" i="19"/>
  <c r="L128" i="19"/>
  <c r="M128" i="19"/>
  <c r="N128" i="19"/>
  <c r="O128" i="19"/>
  <c r="J129" i="19"/>
  <c r="K129" i="19"/>
  <c r="L129" i="19"/>
  <c r="M129" i="19"/>
  <c r="N129" i="19"/>
  <c r="O129" i="19"/>
  <c r="J130" i="19"/>
  <c r="K130" i="19"/>
  <c r="L130" i="19"/>
  <c r="M130" i="19"/>
  <c r="N130" i="19"/>
  <c r="O130" i="19"/>
  <c r="J131" i="19"/>
  <c r="K131" i="19"/>
  <c r="L131" i="19"/>
  <c r="M131" i="19"/>
  <c r="N131" i="19"/>
  <c r="O131" i="19"/>
  <c r="J132" i="19"/>
  <c r="K132" i="19"/>
  <c r="L132" i="19"/>
  <c r="M132" i="19"/>
  <c r="N132" i="19"/>
  <c r="O132" i="19"/>
  <c r="J133" i="19"/>
  <c r="K133" i="19"/>
  <c r="L133" i="19"/>
  <c r="M133" i="19"/>
  <c r="N133" i="19"/>
  <c r="O133" i="19"/>
  <c r="J134" i="19"/>
  <c r="K134" i="19"/>
  <c r="L134" i="19"/>
  <c r="M134" i="19"/>
  <c r="N134" i="19"/>
  <c r="O134" i="19"/>
  <c r="J135" i="19"/>
  <c r="K135" i="19"/>
  <c r="L135" i="19"/>
  <c r="M135" i="19"/>
  <c r="N135" i="19"/>
  <c r="O135" i="19"/>
  <c r="J136" i="19"/>
  <c r="K136" i="19"/>
  <c r="L136" i="19"/>
  <c r="M136" i="19"/>
  <c r="N136" i="19"/>
  <c r="O136" i="19"/>
  <c r="J137" i="19"/>
  <c r="K137" i="19"/>
  <c r="L137" i="19"/>
  <c r="M137" i="19"/>
  <c r="N137" i="19"/>
  <c r="O137" i="19"/>
  <c r="J138" i="19"/>
  <c r="K138" i="19"/>
  <c r="L138" i="19"/>
  <c r="M138" i="19"/>
  <c r="N138" i="19"/>
  <c r="O138" i="19"/>
  <c r="J139" i="19"/>
  <c r="K139" i="19"/>
  <c r="L139" i="19"/>
  <c r="M139" i="19"/>
  <c r="N139" i="19"/>
  <c r="O139" i="19"/>
  <c r="J140" i="19"/>
  <c r="K140" i="19"/>
  <c r="L140" i="19"/>
  <c r="M140" i="19"/>
  <c r="N140" i="19"/>
  <c r="O140" i="19"/>
  <c r="J141" i="19"/>
  <c r="K141" i="19"/>
  <c r="L141" i="19"/>
  <c r="M141" i="19"/>
  <c r="N141" i="19"/>
  <c r="O141" i="19"/>
  <c r="J142" i="19"/>
  <c r="K142" i="19"/>
  <c r="L142" i="19"/>
  <c r="M142" i="19"/>
  <c r="N142" i="19"/>
  <c r="O142" i="19"/>
  <c r="J143" i="19"/>
  <c r="K143" i="19"/>
  <c r="L143" i="19"/>
  <c r="M143" i="19"/>
  <c r="N143" i="19"/>
  <c r="O143" i="19"/>
  <c r="J144" i="19"/>
  <c r="K144" i="19"/>
  <c r="L144" i="19"/>
  <c r="M144" i="19"/>
  <c r="N144" i="19"/>
  <c r="O144" i="19"/>
  <c r="J145" i="19"/>
  <c r="K145" i="19"/>
  <c r="L145" i="19"/>
  <c r="M145" i="19"/>
  <c r="N145" i="19"/>
  <c r="O145" i="19"/>
  <c r="J146" i="19"/>
  <c r="K146" i="19"/>
  <c r="L146" i="19"/>
  <c r="M146" i="19"/>
  <c r="N146" i="19"/>
  <c r="O146" i="19"/>
  <c r="J147" i="19"/>
  <c r="K147" i="19"/>
  <c r="L147" i="19"/>
  <c r="M147" i="19"/>
  <c r="N147" i="19"/>
  <c r="O147" i="19"/>
  <c r="J148" i="19"/>
  <c r="K148" i="19"/>
  <c r="L148" i="19"/>
  <c r="M148" i="19"/>
  <c r="N148" i="19"/>
  <c r="O148" i="19"/>
  <c r="J149" i="19"/>
  <c r="K149" i="19"/>
  <c r="L149" i="19"/>
  <c r="M149" i="19"/>
  <c r="N149" i="19"/>
  <c r="O149" i="19"/>
  <c r="J150" i="19"/>
  <c r="K150" i="19"/>
  <c r="L150" i="19"/>
  <c r="M150" i="19"/>
  <c r="N150" i="19"/>
  <c r="O150" i="19"/>
  <c r="J151" i="19"/>
  <c r="K151" i="19"/>
  <c r="L151" i="19"/>
  <c r="M151" i="19"/>
  <c r="N151" i="19"/>
  <c r="O151" i="19"/>
  <c r="J152" i="19"/>
  <c r="K152" i="19"/>
  <c r="L152" i="19"/>
  <c r="M152" i="19"/>
  <c r="N152" i="19"/>
  <c r="O152" i="19"/>
  <c r="J153" i="19"/>
  <c r="K153" i="19"/>
  <c r="L153" i="19"/>
  <c r="M153" i="19"/>
  <c r="N153" i="19"/>
  <c r="O153" i="19"/>
  <c r="J154" i="19"/>
  <c r="K154" i="19"/>
  <c r="L154" i="19"/>
  <c r="M154" i="19"/>
  <c r="N154" i="19"/>
  <c r="O154" i="19"/>
  <c r="J155" i="19"/>
  <c r="K155" i="19"/>
  <c r="L155" i="19"/>
  <c r="M155" i="19"/>
  <c r="N155" i="19"/>
  <c r="O155" i="19"/>
  <c r="J156" i="19"/>
  <c r="K156" i="19"/>
  <c r="L156" i="19"/>
  <c r="M156" i="19"/>
  <c r="N156" i="19"/>
  <c r="O156" i="19"/>
  <c r="J157" i="19"/>
  <c r="K157" i="19"/>
  <c r="L157" i="19"/>
  <c r="M157" i="19"/>
  <c r="N157" i="19"/>
  <c r="O157" i="19"/>
  <c r="J158" i="19"/>
  <c r="K158" i="19"/>
  <c r="L158" i="19"/>
  <c r="M158" i="19"/>
  <c r="N158" i="19"/>
  <c r="O158" i="19"/>
  <c r="J159" i="19"/>
  <c r="K159" i="19"/>
  <c r="L159" i="19"/>
  <c r="M159" i="19"/>
  <c r="N159" i="19"/>
  <c r="O159" i="19"/>
  <c r="J160" i="19"/>
  <c r="K160" i="19"/>
  <c r="L160" i="19"/>
  <c r="M160" i="19"/>
  <c r="N160" i="19"/>
  <c r="O160" i="19"/>
  <c r="J161" i="19"/>
  <c r="K161" i="19"/>
  <c r="L161" i="19"/>
  <c r="M161" i="19"/>
  <c r="N161" i="19"/>
  <c r="O161" i="19"/>
  <c r="J162" i="19"/>
  <c r="K162" i="19"/>
  <c r="L162" i="19"/>
  <c r="M162" i="19"/>
  <c r="N162" i="19"/>
  <c r="O162" i="19"/>
  <c r="J163" i="19"/>
  <c r="K163" i="19"/>
  <c r="L163" i="19"/>
  <c r="M163" i="19"/>
  <c r="N163" i="19"/>
  <c r="O163" i="19"/>
  <c r="J164" i="19"/>
  <c r="K164" i="19"/>
  <c r="L164" i="19"/>
  <c r="M164" i="19"/>
  <c r="N164" i="19"/>
  <c r="O164" i="19"/>
  <c r="J165" i="19"/>
  <c r="K165" i="19"/>
  <c r="L165" i="19"/>
  <c r="M165" i="19"/>
  <c r="N165" i="19"/>
  <c r="O165" i="19"/>
  <c r="J166" i="19"/>
  <c r="K166" i="19"/>
  <c r="L166" i="19"/>
  <c r="M166" i="19"/>
  <c r="N166" i="19"/>
  <c r="O166" i="19"/>
  <c r="J167" i="19"/>
  <c r="K167" i="19"/>
  <c r="L167" i="19"/>
  <c r="M167" i="19"/>
  <c r="N167" i="19"/>
  <c r="O167" i="19"/>
  <c r="J168" i="19"/>
  <c r="K168" i="19"/>
  <c r="L168" i="19"/>
  <c r="M168" i="19"/>
  <c r="N168" i="19"/>
  <c r="O168" i="19"/>
  <c r="J169" i="19"/>
  <c r="K169" i="19"/>
  <c r="L169" i="19"/>
  <c r="M169" i="19"/>
  <c r="N169" i="19"/>
  <c r="O169" i="19"/>
  <c r="J170" i="19"/>
  <c r="K170" i="19"/>
  <c r="L170" i="19"/>
  <c r="M170" i="19"/>
  <c r="N170" i="19"/>
  <c r="O170" i="19"/>
  <c r="J171" i="19"/>
  <c r="K171" i="19"/>
  <c r="L171" i="19"/>
  <c r="M171" i="19"/>
  <c r="N171" i="19"/>
  <c r="O171" i="19"/>
  <c r="J172" i="19"/>
  <c r="K172" i="19"/>
  <c r="L172" i="19"/>
  <c r="M172" i="19"/>
  <c r="N172" i="19"/>
  <c r="O172" i="19"/>
  <c r="J173" i="19"/>
  <c r="K173" i="19"/>
  <c r="L173" i="19"/>
  <c r="M173" i="19"/>
  <c r="N173" i="19"/>
  <c r="O173" i="19"/>
  <c r="J174" i="19"/>
  <c r="K174" i="19"/>
  <c r="L174" i="19"/>
  <c r="M174" i="19"/>
  <c r="N174" i="19"/>
  <c r="O174" i="19"/>
  <c r="J175" i="19"/>
  <c r="K175" i="19"/>
  <c r="L175" i="19"/>
  <c r="M175" i="19"/>
  <c r="N175" i="19"/>
  <c r="O175" i="19"/>
  <c r="J176" i="19"/>
  <c r="K176" i="19"/>
  <c r="L176" i="19"/>
  <c r="M176" i="19"/>
  <c r="N176" i="19"/>
  <c r="O176" i="19"/>
  <c r="J177" i="19"/>
  <c r="K177" i="19"/>
  <c r="L177" i="19"/>
  <c r="M177" i="19"/>
  <c r="N177" i="19"/>
  <c r="O177" i="19"/>
  <c r="J178" i="19"/>
  <c r="K178" i="19"/>
  <c r="L178" i="19"/>
  <c r="M178" i="19"/>
  <c r="N178" i="19"/>
  <c r="O178" i="19"/>
  <c r="J179" i="19"/>
  <c r="K179" i="19"/>
  <c r="L179" i="19"/>
  <c r="M179" i="19"/>
  <c r="N179" i="19"/>
  <c r="O179" i="19"/>
  <c r="J180" i="19"/>
  <c r="K180" i="19"/>
  <c r="L180" i="19"/>
  <c r="M180" i="19"/>
  <c r="N180" i="19"/>
  <c r="O180" i="19"/>
  <c r="J181" i="19"/>
  <c r="K181" i="19"/>
  <c r="L181" i="19"/>
  <c r="M181" i="19"/>
  <c r="N181" i="19"/>
  <c r="O181" i="19"/>
  <c r="J182" i="19"/>
  <c r="K182" i="19"/>
  <c r="L182" i="19"/>
  <c r="M182" i="19"/>
  <c r="N182" i="19"/>
  <c r="O182" i="19"/>
  <c r="J183" i="19"/>
  <c r="K183" i="19"/>
  <c r="L183" i="19"/>
  <c r="M183" i="19"/>
  <c r="N183" i="19"/>
  <c r="O183" i="19"/>
  <c r="J184" i="19"/>
  <c r="K184" i="19"/>
  <c r="L184" i="19"/>
  <c r="M184" i="19"/>
  <c r="N184" i="19"/>
  <c r="O184" i="19"/>
  <c r="J185" i="19"/>
  <c r="K185" i="19"/>
  <c r="L185" i="19"/>
  <c r="M185" i="19"/>
  <c r="N185" i="19"/>
  <c r="O185" i="19"/>
  <c r="J186" i="19"/>
  <c r="K186" i="19"/>
  <c r="L186" i="19"/>
  <c r="M186" i="19"/>
  <c r="N186" i="19"/>
  <c r="O186" i="19"/>
  <c r="J187" i="19"/>
  <c r="K187" i="19"/>
  <c r="L187" i="19"/>
  <c r="M187" i="19"/>
  <c r="N187" i="19"/>
  <c r="O187" i="19"/>
  <c r="J188" i="19"/>
  <c r="K188" i="19"/>
  <c r="L188" i="19"/>
  <c r="M188" i="19"/>
  <c r="N188" i="19"/>
  <c r="O188" i="19"/>
  <c r="J189" i="19"/>
  <c r="K189" i="19"/>
  <c r="L189" i="19"/>
  <c r="M189" i="19"/>
  <c r="N189" i="19"/>
  <c r="O189" i="19"/>
  <c r="J190" i="19"/>
  <c r="K190" i="19"/>
  <c r="L190" i="19"/>
  <c r="M190" i="19"/>
  <c r="N190" i="19"/>
  <c r="O190" i="19"/>
  <c r="J191" i="19"/>
  <c r="K191" i="19"/>
  <c r="L191" i="19"/>
  <c r="M191" i="19"/>
  <c r="N191" i="19"/>
  <c r="O191" i="19"/>
  <c r="J192" i="19"/>
  <c r="K192" i="19"/>
  <c r="L192" i="19"/>
  <c r="M192" i="19"/>
  <c r="N192" i="19"/>
  <c r="O192" i="19"/>
  <c r="J193" i="19"/>
  <c r="K193" i="19"/>
  <c r="L193" i="19"/>
  <c r="M193" i="19"/>
  <c r="N193" i="19"/>
  <c r="O193" i="19"/>
  <c r="J194" i="19"/>
  <c r="K194" i="19"/>
  <c r="L194" i="19"/>
  <c r="M194" i="19"/>
  <c r="N194" i="19"/>
  <c r="O194" i="19"/>
  <c r="J195" i="19"/>
  <c r="K195" i="19"/>
  <c r="L195" i="19"/>
  <c r="M195" i="19"/>
  <c r="N195" i="19"/>
  <c r="O195" i="19"/>
  <c r="J196" i="19"/>
  <c r="K196" i="19"/>
  <c r="L196" i="19"/>
  <c r="M196" i="19"/>
  <c r="N196" i="19"/>
  <c r="O196" i="19"/>
  <c r="J197" i="19"/>
  <c r="K197" i="19"/>
  <c r="L197" i="19"/>
  <c r="M197" i="19"/>
  <c r="N197" i="19"/>
  <c r="O197" i="19"/>
  <c r="J198" i="19"/>
  <c r="K198" i="19"/>
  <c r="L198" i="19"/>
  <c r="M198" i="19"/>
  <c r="N198" i="19"/>
  <c r="O198" i="19"/>
  <c r="J199" i="19"/>
  <c r="K199" i="19"/>
  <c r="L199" i="19"/>
  <c r="M199" i="19"/>
  <c r="N199" i="19"/>
  <c r="O199" i="19"/>
  <c r="J200" i="19"/>
  <c r="K200" i="19"/>
  <c r="L200" i="19"/>
  <c r="M200" i="19"/>
  <c r="N200" i="19"/>
  <c r="O200" i="19"/>
  <c r="J201" i="19"/>
  <c r="K201" i="19"/>
  <c r="L201" i="19"/>
  <c r="M201" i="19"/>
  <c r="N201" i="19"/>
  <c r="O201" i="19"/>
  <c r="J202" i="19"/>
  <c r="K202" i="19"/>
  <c r="L202" i="19"/>
  <c r="M202" i="19"/>
  <c r="N202" i="19"/>
  <c r="O202" i="19"/>
  <c r="J203" i="19"/>
  <c r="K203" i="19"/>
  <c r="L203" i="19"/>
  <c r="M203" i="19"/>
  <c r="N203" i="19"/>
  <c r="O203" i="19"/>
  <c r="J204" i="19"/>
  <c r="K204" i="19"/>
  <c r="L204" i="19"/>
  <c r="M204" i="19"/>
  <c r="N204" i="19"/>
  <c r="O204" i="19"/>
  <c r="J205" i="19"/>
  <c r="K205" i="19"/>
  <c r="L205" i="19"/>
  <c r="M205" i="19"/>
  <c r="N205" i="19"/>
  <c r="O205" i="19"/>
  <c r="D113" i="19"/>
  <c r="E113" i="19"/>
  <c r="Y35" i="19"/>
  <c r="E114" i="19"/>
  <c r="C127" i="19"/>
  <c r="G21" i="24"/>
  <c r="Q6" i="20"/>
  <c r="R6" i="20"/>
  <c r="S6" i="20"/>
  <c r="T6" i="20"/>
  <c r="U6" i="20"/>
  <c r="F6" i="20"/>
  <c r="V6" i="20"/>
  <c r="X6" i="20"/>
  <c r="Q7" i="20"/>
  <c r="R7" i="20"/>
  <c r="S7" i="20"/>
  <c r="T7" i="20"/>
  <c r="U7" i="20"/>
  <c r="V7" i="20"/>
  <c r="X7" i="20"/>
  <c r="Q8" i="20"/>
  <c r="R8" i="20"/>
  <c r="S8" i="20"/>
  <c r="T8" i="20"/>
  <c r="U8" i="20"/>
  <c r="V8" i="20"/>
  <c r="X8" i="20"/>
  <c r="Q9" i="20"/>
  <c r="R9" i="20"/>
  <c r="S9" i="20"/>
  <c r="T9" i="20"/>
  <c r="U9" i="20"/>
  <c r="V9" i="20"/>
  <c r="X9" i="20"/>
  <c r="Q10" i="20"/>
  <c r="R10" i="20"/>
  <c r="S10" i="20"/>
  <c r="T10" i="20"/>
  <c r="U10" i="20"/>
  <c r="V10" i="20"/>
  <c r="X10" i="20"/>
  <c r="Q11" i="20"/>
  <c r="R11" i="20"/>
  <c r="S11" i="20"/>
  <c r="T11" i="20"/>
  <c r="U11" i="20"/>
  <c r="V11" i="20"/>
  <c r="X11" i="20"/>
  <c r="Q12" i="20"/>
  <c r="R12" i="20"/>
  <c r="S12" i="20"/>
  <c r="T12" i="20"/>
  <c r="U12" i="20"/>
  <c r="V12" i="20"/>
  <c r="X12" i="20"/>
  <c r="Q13" i="20"/>
  <c r="R13" i="20"/>
  <c r="S13" i="20"/>
  <c r="T13" i="20"/>
  <c r="U13" i="20"/>
  <c r="V13" i="20"/>
  <c r="X13" i="20"/>
  <c r="Q14" i="20"/>
  <c r="R14" i="20"/>
  <c r="S14" i="20"/>
  <c r="T14" i="20"/>
  <c r="U14" i="20"/>
  <c r="V14" i="20"/>
  <c r="X14" i="20"/>
  <c r="Q15" i="20"/>
  <c r="R15" i="20"/>
  <c r="S15" i="20"/>
  <c r="T15" i="20"/>
  <c r="U15" i="20"/>
  <c r="V15" i="20"/>
  <c r="X15" i="20"/>
  <c r="Q16" i="20"/>
  <c r="R16" i="20"/>
  <c r="S16" i="20"/>
  <c r="T16" i="20"/>
  <c r="U16" i="20"/>
  <c r="V16" i="20"/>
  <c r="X16" i="20"/>
  <c r="Q17" i="20"/>
  <c r="R17" i="20"/>
  <c r="S17" i="20"/>
  <c r="T17" i="20"/>
  <c r="U17" i="20"/>
  <c r="V17" i="20"/>
  <c r="X17" i="20"/>
  <c r="Q18" i="20"/>
  <c r="R18" i="20"/>
  <c r="S18" i="20"/>
  <c r="T18" i="20"/>
  <c r="U18" i="20"/>
  <c r="V18" i="20"/>
  <c r="X18" i="20"/>
  <c r="Q19" i="20"/>
  <c r="R19" i="20"/>
  <c r="S19" i="20"/>
  <c r="T19" i="20"/>
  <c r="U19" i="20"/>
  <c r="V19" i="20"/>
  <c r="X19" i="20"/>
  <c r="Q20" i="20"/>
  <c r="R20" i="20"/>
  <c r="S20" i="20"/>
  <c r="T20" i="20"/>
  <c r="U20" i="20"/>
  <c r="V20" i="20"/>
  <c r="X20" i="20"/>
  <c r="Q21" i="20"/>
  <c r="R21" i="20"/>
  <c r="S21" i="20"/>
  <c r="T21" i="20"/>
  <c r="U21" i="20"/>
  <c r="V21" i="20"/>
  <c r="X21" i="20"/>
  <c r="Q22" i="20"/>
  <c r="R22" i="20"/>
  <c r="S22" i="20"/>
  <c r="T22" i="20"/>
  <c r="U22" i="20"/>
  <c r="V22" i="20"/>
  <c r="X22" i="20"/>
  <c r="Q23" i="20"/>
  <c r="R23" i="20"/>
  <c r="S23" i="20"/>
  <c r="T23" i="20"/>
  <c r="U23" i="20"/>
  <c r="V23" i="20"/>
  <c r="X23" i="20"/>
  <c r="Q24" i="20"/>
  <c r="R24" i="20"/>
  <c r="S24" i="20"/>
  <c r="T24" i="20"/>
  <c r="U24" i="20"/>
  <c r="V24" i="20"/>
  <c r="X24" i="20"/>
  <c r="Q25" i="20"/>
  <c r="R25" i="20"/>
  <c r="S25" i="20"/>
  <c r="T25" i="20"/>
  <c r="U25" i="20"/>
  <c r="V25" i="20"/>
  <c r="X25" i="20"/>
  <c r="Q26" i="20"/>
  <c r="R26" i="20"/>
  <c r="S26" i="20"/>
  <c r="T26" i="20"/>
  <c r="U26" i="20"/>
  <c r="V26" i="20"/>
  <c r="X26" i="20"/>
  <c r="Q27" i="20"/>
  <c r="R27" i="20"/>
  <c r="S27" i="20"/>
  <c r="T27" i="20"/>
  <c r="U27" i="20"/>
  <c r="V27" i="20"/>
  <c r="X27" i="20"/>
  <c r="Q28" i="20"/>
  <c r="R28" i="20"/>
  <c r="S28" i="20"/>
  <c r="T28" i="20"/>
  <c r="U28" i="20"/>
  <c r="V28" i="20"/>
  <c r="X28" i="20"/>
  <c r="Q29" i="20"/>
  <c r="R29" i="20"/>
  <c r="S29" i="20"/>
  <c r="T29" i="20"/>
  <c r="U29" i="20"/>
  <c r="V29" i="20"/>
  <c r="X29" i="20"/>
  <c r="Q30" i="20"/>
  <c r="R30" i="20"/>
  <c r="S30" i="20"/>
  <c r="T30" i="20"/>
  <c r="U30" i="20"/>
  <c r="V30" i="20"/>
  <c r="X30" i="20"/>
  <c r="Q31" i="20"/>
  <c r="R31" i="20"/>
  <c r="S31" i="20"/>
  <c r="T31" i="20"/>
  <c r="U31" i="20"/>
  <c r="V31" i="20"/>
  <c r="X31" i="20"/>
  <c r="Q32" i="20"/>
  <c r="R32" i="20"/>
  <c r="S32" i="20"/>
  <c r="T32" i="20"/>
  <c r="U32" i="20"/>
  <c r="V32" i="20"/>
  <c r="X32" i="20"/>
  <c r="Q33" i="20"/>
  <c r="R33" i="20"/>
  <c r="S33" i="20"/>
  <c r="T33" i="20"/>
  <c r="U33" i="20"/>
  <c r="V33" i="20"/>
  <c r="X33" i="20"/>
  <c r="Q34" i="20"/>
  <c r="R34" i="20"/>
  <c r="S34" i="20"/>
  <c r="T34" i="20"/>
  <c r="U34" i="20"/>
  <c r="V34" i="20"/>
  <c r="X34" i="20"/>
  <c r="Q35" i="20"/>
  <c r="R35" i="20"/>
  <c r="S35" i="20"/>
  <c r="T35" i="20"/>
  <c r="U35" i="20"/>
  <c r="V35" i="20"/>
  <c r="X35" i="20"/>
  <c r="Q36" i="20"/>
  <c r="R36" i="20"/>
  <c r="S36" i="20"/>
  <c r="T36" i="20"/>
  <c r="U36" i="20"/>
  <c r="V36" i="20"/>
  <c r="X36" i="20"/>
  <c r="Q37" i="20"/>
  <c r="R37" i="20"/>
  <c r="S37" i="20"/>
  <c r="T37" i="20"/>
  <c r="U37" i="20"/>
  <c r="V37" i="20"/>
  <c r="X37" i="20"/>
  <c r="Q38" i="20"/>
  <c r="R38" i="20"/>
  <c r="S38" i="20"/>
  <c r="T38" i="20"/>
  <c r="U38" i="20"/>
  <c r="V38" i="20"/>
  <c r="X38" i="20"/>
  <c r="Q39" i="20"/>
  <c r="R39" i="20"/>
  <c r="S39" i="20"/>
  <c r="T39" i="20"/>
  <c r="U39" i="20"/>
  <c r="V39" i="20"/>
  <c r="X39" i="20"/>
  <c r="Q40" i="20"/>
  <c r="R40" i="20"/>
  <c r="S40" i="20"/>
  <c r="T40" i="20"/>
  <c r="U40" i="20"/>
  <c r="V40" i="20"/>
  <c r="X40" i="20"/>
  <c r="Q41" i="20"/>
  <c r="R41" i="20"/>
  <c r="S41" i="20"/>
  <c r="T41" i="20"/>
  <c r="U41" i="20"/>
  <c r="V41" i="20"/>
  <c r="X41" i="20"/>
  <c r="Q42" i="20"/>
  <c r="R42" i="20"/>
  <c r="S42" i="20"/>
  <c r="T42" i="20"/>
  <c r="U42" i="20"/>
  <c r="V42" i="20"/>
  <c r="X42" i="20"/>
  <c r="Q43" i="20"/>
  <c r="R43" i="20"/>
  <c r="S43" i="20"/>
  <c r="T43" i="20"/>
  <c r="U43" i="20"/>
  <c r="V43" i="20"/>
  <c r="X43" i="20"/>
  <c r="Q44" i="20"/>
  <c r="R44" i="20"/>
  <c r="S44" i="20"/>
  <c r="T44" i="20"/>
  <c r="U44" i="20"/>
  <c r="V44" i="20"/>
  <c r="X44" i="20"/>
  <c r="Q45" i="20"/>
  <c r="R45" i="20"/>
  <c r="S45" i="20"/>
  <c r="T45" i="20"/>
  <c r="U45" i="20"/>
  <c r="V45" i="20"/>
  <c r="X45" i="20"/>
  <c r="Q46" i="20"/>
  <c r="R46" i="20"/>
  <c r="S46" i="20"/>
  <c r="T46" i="20"/>
  <c r="U46" i="20"/>
  <c r="V46" i="20"/>
  <c r="X46" i="20"/>
  <c r="Q47" i="20"/>
  <c r="R47" i="20"/>
  <c r="S47" i="20"/>
  <c r="T47" i="20"/>
  <c r="U47" i="20"/>
  <c r="V47" i="20"/>
  <c r="X47" i="20"/>
  <c r="Q48" i="20"/>
  <c r="R48" i="20"/>
  <c r="S48" i="20"/>
  <c r="T48" i="20"/>
  <c r="U48" i="20"/>
  <c r="V48" i="20"/>
  <c r="X48" i="20"/>
  <c r="Q49" i="20"/>
  <c r="R49" i="20"/>
  <c r="S49" i="20"/>
  <c r="T49" i="20"/>
  <c r="U49" i="20"/>
  <c r="V49" i="20"/>
  <c r="X49" i="20"/>
  <c r="Q50" i="20"/>
  <c r="R50" i="20"/>
  <c r="S50" i="20"/>
  <c r="T50" i="20"/>
  <c r="U50" i="20"/>
  <c r="V50" i="20"/>
  <c r="X50" i="20"/>
  <c r="R51" i="20"/>
  <c r="S51" i="20"/>
  <c r="T51" i="20"/>
  <c r="U51" i="20"/>
  <c r="V51" i="20"/>
  <c r="X51" i="20"/>
  <c r="R52" i="20"/>
  <c r="S52" i="20"/>
  <c r="T52" i="20"/>
  <c r="U52" i="20"/>
  <c r="V52" i="20"/>
  <c r="X52" i="20"/>
  <c r="R53" i="20"/>
  <c r="S53" i="20"/>
  <c r="T53" i="20"/>
  <c r="U53" i="20"/>
  <c r="V53" i="20"/>
  <c r="X53" i="20"/>
  <c r="R54" i="20"/>
  <c r="S54" i="20"/>
  <c r="T54" i="20"/>
  <c r="U54" i="20"/>
  <c r="V54" i="20"/>
  <c r="X54" i="20"/>
  <c r="R55" i="20"/>
  <c r="S55" i="20"/>
  <c r="T55" i="20"/>
  <c r="U55" i="20"/>
  <c r="V55" i="20"/>
  <c r="X55" i="20"/>
  <c r="R56" i="20"/>
  <c r="S56" i="20"/>
  <c r="T56" i="20"/>
  <c r="U56" i="20"/>
  <c r="V56" i="20"/>
  <c r="X56" i="20"/>
  <c r="R57" i="20"/>
  <c r="S57" i="20"/>
  <c r="T57" i="20"/>
  <c r="U57" i="20"/>
  <c r="V57" i="20"/>
  <c r="X57" i="20"/>
  <c r="R58" i="20"/>
  <c r="S58" i="20"/>
  <c r="T58" i="20"/>
  <c r="U58" i="20"/>
  <c r="V58" i="20"/>
  <c r="X58" i="20"/>
  <c r="R59" i="20"/>
  <c r="S59" i="20"/>
  <c r="T59" i="20"/>
  <c r="U59" i="20"/>
  <c r="V59" i="20"/>
  <c r="X59" i="20"/>
  <c r="R60" i="20"/>
  <c r="S60" i="20"/>
  <c r="T60" i="20"/>
  <c r="U60" i="20"/>
  <c r="V60" i="20"/>
  <c r="X60" i="20"/>
  <c r="R61" i="20"/>
  <c r="S61" i="20"/>
  <c r="T61" i="20"/>
  <c r="U61" i="20"/>
  <c r="V61" i="20"/>
  <c r="X61" i="20"/>
  <c r="R62" i="20"/>
  <c r="S62" i="20"/>
  <c r="T62" i="20"/>
  <c r="U62" i="20"/>
  <c r="V62" i="20"/>
  <c r="X62" i="20"/>
  <c r="R63" i="20"/>
  <c r="S63" i="20"/>
  <c r="T63" i="20"/>
  <c r="U63" i="20"/>
  <c r="V63" i="20"/>
  <c r="X63" i="20"/>
  <c r="R64" i="20"/>
  <c r="S64" i="20"/>
  <c r="T64" i="20"/>
  <c r="U64" i="20"/>
  <c r="V64" i="20"/>
  <c r="X64" i="20"/>
  <c r="R65" i="20"/>
  <c r="S65" i="20"/>
  <c r="T65" i="20"/>
  <c r="U65" i="20"/>
  <c r="V65" i="20"/>
  <c r="X65" i="20"/>
  <c r="R66" i="20"/>
  <c r="S66" i="20"/>
  <c r="T66" i="20"/>
  <c r="U66" i="20"/>
  <c r="V66" i="20"/>
  <c r="X66" i="20"/>
  <c r="R67" i="20"/>
  <c r="S67" i="20"/>
  <c r="T67" i="20"/>
  <c r="U67" i="20"/>
  <c r="V67" i="20"/>
  <c r="X67" i="20"/>
  <c r="R68" i="20"/>
  <c r="S68" i="20"/>
  <c r="T68" i="20"/>
  <c r="U68" i="20"/>
  <c r="V68" i="20"/>
  <c r="X68" i="20"/>
  <c r="R69" i="20"/>
  <c r="S69" i="20"/>
  <c r="T69" i="20"/>
  <c r="U69" i="20"/>
  <c r="V69" i="20"/>
  <c r="X69" i="20"/>
  <c r="R70" i="20"/>
  <c r="S70" i="20"/>
  <c r="T70" i="20"/>
  <c r="U70" i="20"/>
  <c r="V70" i="20"/>
  <c r="X70" i="20"/>
  <c r="R71" i="20"/>
  <c r="S71" i="20"/>
  <c r="T71" i="20"/>
  <c r="U71" i="20"/>
  <c r="V71" i="20"/>
  <c r="X71" i="20"/>
  <c r="R72" i="20"/>
  <c r="S72" i="20"/>
  <c r="T72" i="20"/>
  <c r="U72" i="20"/>
  <c r="V72" i="20"/>
  <c r="X72" i="20"/>
  <c r="R73" i="20"/>
  <c r="S73" i="20"/>
  <c r="T73" i="20"/>
  <c r="U73" i="20"/>
  <c r="V73" i="20"/>
  <c r="X73" i="20"/>
  <c r="R74" i="20"/>
  <c r="S74" i="20"/>
  <c r="T74" i="20"/>
  <c r="U74" i="20"/>
  <c r="V74" i="20"/>
  <c r="X74" i="20"/>
  <c r="R75" i="20"/>
  <c r="S75" i="20"/>
  <c r="T75" i="20"/>
  <c r="U75" i="20"/>
  <c r="V75" i="20"/>
  <c r="X75" i="20"/>
  <c r="R76" i="20"/>
  <c r="S76" i="20"/>
  <c r="T76" i="20"/>
  <c r="U76" i="20"/>
  <c r="V76" i="20"/>
  <c r="X76" i="20"/>
  <c r="R77" i="20"/>
  <c r="S77" i="20"/>
  <c r="T77" i="20"/>
  <c r="U77" i="20"/>
  <c r="V77" i="20"/>
  <c r="X77" i="20"/>
  <c r="R78" i="20"/>
  <c r="S78" i="20"/>
  <c r="T78" i="20"/>
  <c r="U78" i="20"/>
  <c r="V78" i="20"/>
  <c r="X78" i="20"/>
  <c r="R79" i="20"/>
  <c r="S79" i="20"/>
  <c r="T79" i="20"/>
  <c r="U79" i="20"/>
  <c r="V79" i="20"/>
  <c r="X79" i="20"/>
  <c r="R80" i="20"/>
  <c r="S80" i="20"/>
  <c r="T80" i="20"/>
  <c r="U80" i="20"/>
  <c r="V80" i="20"/>
  <c r="X80" i="20"/>
  <c r="R81" i="20"/>
  <c r="S81" i="20"/>
  <c r="T81" i="20"/>
  <c r="U81" i="20"/>
  <c r="V81" i="20"/>
  <c r="X81" i="20"/>
  <c r="R82" i="20"/>
  <c r="S82" i="20"/>
  <c r="T82" i="20"/>
  <c r="U82" i="20"/>
  <c r="V82" i="20"/>
  <c r="X82" i="20"/>
  <c r="R83" i="20"/>
  <c r="S83" i="20"/>
  <c r="T83" i="20"/>
  <c r="U83" i="20"/>
  <c r="V83" i="20"/>
  <c r="X83" i="20"/>
  <c r="R84" i="20"/>
  <c r="S84" i="20"/>
  <c r="T84" i="20"/>
  <c r="U84" i="20"/>
  <c r="V84" i="20"/>
  <c r="X84" i="20"/>
  <c r="R85" i="20"/>
  <c r="S85" i="20"/>
  <c r="T85" i="20"/>
  <c r="U85" i="20"/>
  <c r="V85" i="20"/>
  <c r="X85" i="20"/>
  <c r="R86" i="20"/>
  <c r="S86" i="20"/>
  <c r="T86" i="20"/>
  <c r="U86" i="20"/>
  <c r="V86" i="20"/>
  <c r="X86" i="20"/>
  <c r="R87" i="20"/>
  <c r="S87" i="20"/>
  <c r="T87" i="20"/>
  <c r="U87" i="20"/>
  <c r="V87" i="20"/>
  <c r="X87" i="20"/>
  <c r="R88" i="20"/>
  <c r="S88" i="20"/>
  <c r="T88" i="20"/>
  <c r="U88" i="20"/>
  <c r="V88" i="20"/>
  <c r="X88" i="20"/>
  <c r="R89" i="20"/>
  <c r="S89" i="20"/>
  <c r="T89" i="20"/>
  <c r="U89" i="20"/>
  <c r="V89" i="20"/>
  <c r="X89" i="20"/>
  <c r="R90" i="20"/>
  <c r="S90" i="20"/>
  <c r="T90" i="20"/>
  <c r="U90" i="20"/>
  <c r="V90" i="20"/>
  <c r="X90" i="20"/>
  <c r="R91" i="20"/>
  <c r="S91" i="20"/>
  <c r="T91" i="20"/>
  <c r="U91" i="20"/>
  <c r="V91" i="20"/>
  <c r="X91" i="20"/>
  <c r="R92" i="20"/>
  <c r="S92" i="20"/>
  <c r="T92" i="20"/>
  <c r="U92" i="20"/>
  <c r="V92" i="20"/>
  <c r="X92" i="20"/>
  <c r="R93" i="20"/>
  <c r="S93" i="20"/>
  <c r="T93" i="20"/>
  <c r="U93" i="20"/>
  <c r="V93" i="20"/>
  <c r="X93" i="20"/>
  <c r="R94" i="20"/>
  <c r="S94" i="20"/>
  <c r="T94" i="20"/>
  <c r="U94" i="20"/>
  <c r="V94" i="20"/>
  <c r="X94" i="20"/>
  <c r="R95" i="20"/>
  <c r="S95" i="20"/>
  <c r="T95" i="20"/>
  <c r="U95" i="20"/>
  <c r="V95" i="20"/>
  <c r="X95" i="20"/>
  <c r="R96" i="20"/>
  <c r="S96" i="20"/>
  <c r="T96" i="20"/>
  <c r="U96" i="20"/>
  <c r="V96" i="20"/>
  <c r="X96" i="20"/>
  <c r="R97" i="20"/>
  <c r="S97" i="20"/>
  <c r="T97" i="20"/>
  <c r="U97" i="20"/>
  <c r="V97" i="20"/>
  <c r="X97" i="20"/>
  <c r="R98" i="20"/>
  <c r="S98" i="20"/>
  <c r="T98" i="20"/>
  <c r="U98" i="20"/>
  <c r="V98" i="20"/>
  <c r="X98" i="20"/>
  <c r="R99" i="20"/>
  <c r="S99" i="20"/>
  <c r="T99" i="20"/>
  <c r="U99" i="20"/>
  <c r="V99" i="20"/>
  <c r="X99" i="20"/>
  <c r="R100" i="20"/>
  <c r="S100" i="20"/>
  <c r="T100" i="20"/>
  <c r="U100" i="20"/>
  <c r="V100" i="20"/>
  <c r="X100" i="20"/>
  <c r="R101" i="20"/>
  <c r="S101" i="20"/>
  <c r="T101" i="20"/>
  <c r="U101" i="20"/>
  <c r="V101" i="20"/>
  <c r="X101" i="20"/>
  <c r="R102" i="20"/>
  <c r="S102" i="20"/>
  <c r="T102" i="20"/>
  <c r="U102" i="20"/>
  <c r="V102" i="20"/>
  <c r="X102" i="20"/>
  <c r="R103" i="20"/>
  <c r="S103" i="20"/>
  <c r="T103" i="20"/>
  <c r="U103" i="20"/>
  <c r="V103" i="20"/>
  <c r="X103" i="20"/>
  <c r="R104" i="20"/>
  <c r="S104" i="20"/>
  <c r="T104" i="20"/>
  <c r="U104" i="20"/>
  <c r="V104" i="20"/>
  <c r="X104" i="20"/>
  <c r="R105" i="20"/>
  <c r="S105" i="20"/>
  <c r="T105" i="20"/>
  <c r="U105" i="20"/>
  <c r="V105" i="20"/>
  <c r="X105" i="20"/>
  <c r="R106" i="20"/>
  <c r="S106" i="20"/>
  <c r="T106" i="20"/>
  <c r="U106" i="20"/>
  <c r="V106" i="20"/>
  <c r="X106" i="20"/>
  <c r="R107" i="20"/>
  <c r="S107" i="20"/>
  <c r="T107" i="20"/>
  <c r="U107" i="20"/>
  <c r="V107" i="20"/>
  <c r="X107" i="20"/>
  <c r="R108" i="20"/>
  <c r="S108" i="20"/>
  <c r="T108" i="20"/>
  <c r="U108" i="20"/>
  <c r="V108" i="20"/>
  <c r="X108" i="20"/>
  <c r="R109" i="20"/>
  <c r="S109" i="20"/>
  <c r="T109" i="20"/>
  <c r="U109" i="20"/>
  <c r="V109" i="20"/>
  <c r="X109" i="20"/>
  <c r="R110" i="20"/>
  <c r="S110" i="20"/>
  <c r="T110" i="20"/>
  <c r="U110" i="20"/>
  <c r="V110" i="20"/>
  <c r="X110" i="20"/>
  <c r="R111" i="20"/>
  <c r="S111" i="20"/>
  <c r="T111" i="20"/>
  <c r="U111" i="20"/>
  <c r="V111" i="20"/>
  <c r="X111" i="20"/>
  <c r="R112" i="20"/>
  <c r="S112" i="20"/>
  <c r="T112" i="20"/>
  <c r="U112" i="20"/>
  <c r="V112" i="20"/>
  <c r="X112" i="20"/>
  <c r="R113" i="20"/>
  <c r="S113" i="20"/>
  <c r="T113" i="20"/>
  <c r="U113" i="20"/>
  <c r="V113" i="20"/>
  <c r="X113" i="20"/>
  <c r="R114" i="20"/>
  <c r="S114" i="20"/>
  <c r="T114" i="20"/>
  <c r="U114" i="20"/>
  <c r="V114" i="20"/>
  <c r="X114" i="20"/>
  <c r="R115" i="20"/>
  <c r="S115" i="20"/>
  <c r="T115" i="20"/>
  <c r="U115" i="20"/>
  <c r="V115" i="20"/>
  <c r="X115" i="20"/>
  <c r="R116" i="20"/>
  <c r="S116" i="20"/>
  <c r="T116" i="20"/>
  <c r="U116" i="20"/>
  <c r="V116" i="20"/>
  <c r="X116" i="20"/>
  <c r="R117" i="20"/>
  <c r="S117" i="20"/>
  <c r="T117" i="20"/>
  <c r="U117" i="20"/>
  <c r="V117" i="20"/>
  <c r="X117" i="20"/>
  <c r="R118" i="20"/>
  <c r="S118" i="20"/>
  <c r="T118" i="20"/>
  <c r="U118" i="20"/>
  <c r="V118" i="20"/>
  <c r="X118" i="20"/>
  <c r="R119" i="20"/>
  <c r="S119" i="20"/>
  <c r="T119" i="20"/>
  <c r="U119" i="20"/>
  <c r="V119" i="20"/>
  <c r="X119" i="20"/>
  <c r="R120" i="20"/>
  <c r="S120" i="20"/>
  <c r="T120" i="20"/>
  <c r="U120" i="20"/>
  <c r="V120" i="20"/>
  <c r="X120" i="20"/>
  <c r="R121" i="20"/>
  <c r="S121" i="20"/>
  <c r="T121" i="20"/>
  <c r="U121" i="20"/>
  <c r="V121" i="20"/>
  <c r="X121" i="20"/>
  <c r="R122" i="20"/>
  <c r="S122" i="20"/>
  <c r="T122" i="20"/>
  <c r="U122" i="20"/>
  <c r="V122" i="20"/>
  <c r="X122" i="20"/>
  <c r="R123" i="20"/>
  <c r="S123" i="20"/>
  <c r="T123" i="20"/>
  <c r="U123" i="20"/>
  <c r="V123" i="20"/>
  <c r="X123" i="20"/>
  <c r="R124" i="20"/>
  <c r="S124" i="20"/>
  <c r="T124" i="20"/>
  <c r="U124" i="20"/>
  <c r="V124" i="20"/>
  <c r="X124" i="20"/>
  <c r="R125" i="20"/>
  <c r="S125" i="20"/>
  <c r="T125" i="20"/>
  <c r="U125" i="20"/>
  <c r="V125" i="20"/>
  <c r="X125" i="20"/>
  <c r="R126" i="20"/>
  <c r="S126" i="20"/>
  <c r="T126" i="20"/>
  <c r="U126" i="20"/>
  <c r="V126" i="20"/>
  <c r="X126" i="20"/>
  <c r="R127" i="20"/>
  <c r="S127" i="20"/>
  <c r="T127" i="20"/>
  <c r="U127" i="20"/>
  <c r="V127" i="20"/>
  <c r="X127" i="20"/>
  <c r="R128" i="20"/>
  <c r="S128" i="20"/>
  <c r="T128" i="20"/>
  <c r="U128" i="20"/>
  <c r="V128" i="20"/>
  <c r="X128" i="20"/>
  <c r="R129" i="20"/>
  <c r="S129" i="20"/>
  <c r="T129" i="20"/>
  <c r="U129" i="20"/>
  <c r="V129" i="20"/>
  <c r="X129" i="20"/>
  <c r="R130" i="20"/>
  <c r="S130" i="20"/>
  <c r="T130" i="20"/>
  <c r="U130" i="20"/>
  <c r="V130" i="20"/>
  <c r="X130" i="20"/>
  <c r="R131" i="20"/>
  <c r="S131" i="20"/>
  <c r="T131" i="20"/>
  <c r="U131" i="20"/>
  <c r="V131" i="20"/>
  <c r="X131" i="20"/>
  <c r="R132" i="20"/>
  <c r="S132" i="20"/>
  <c r="T132" i="20"/>
  <c r="U132" i="20"/>
  <c r="V132" i="20"/>
  <c r="X132" i="20"/>
  <c r="R133" i="20"/>
  <c r="S133" i="20"/>
  <c r="T133" i="20"/>
  <c r="U133" i="20"/>
  <c r="V133" i="20"/>
  <c r="X133" i="20"/>
  <c r="R134" i="20"/>
  <c r="S134" i="20"/>
  <c r="T134" i="20"/>
  <c r="U134" i="20"/>
  <c r="V134" i="20"/>
  <c r="X134" i="20"/>
  <c r="R135" i="20"/>
  <c r="S135" i="20"/>
  <c r="T135" i="20"/>
  <c r="U135" i="20"/>
  <c r="V135" i="20"/>
  <c r="X135" i="20"/>
  <c r="R136" i="20"/>
  <c r="S136" i="20"/>
  <c r="T136" i="20"/>
  <c r="U136" i="20"/>
  <c r="V136" i="20"/>
  <c r="X136" i="20"/>
  <c r="R137" i="20"/>
  <c r="S137" i="20"/>
  <c r="T137" i="20"/>
  <c r="U137" i="20"/>
  <c r="V137" i="20"/>
  <c r="X137" i="20"/>
  <c r="R138" i="20"/>
  <c r="S138" i="20"/>
  <c r="T138" i="20"/>
  <c r="U138" i="20"/>
  <c r="V138" i="20"/>
  <c r="X138" i="20"/>
  <c r="R139" i="20"/>
  <c r="S139" i="20"/>
  <c r="T139" i="20"/>
  <c r="U139" i="20"/>
  <c r="V139" i="20"/>
  <c r="X139" i="20"/>
  <c r="R140" i="20"/>
  <c r="S140" i="20"/>
  <c r="T140" i="20"/>
  <c r="U140" i="20"/>
  <c r="V140" i="20"/>
  <c r="X140" i="20"/>
  <c r="R141" i="20"/>
  <c r="S141" i="20"/>
  <c r="T141" i="20"/>
  <c r="U141" i="20"/>
  <c r="V141" i="20"/>
  <c r="X141" i="20"/>
  <c r="R142" i="20"/>
  <c r="S142" i="20"/>
  <c r="T142" i="20"/>
  <c r="U142" i="20"/>
  <c r="V142" i="20"/>
  <c r="X142" i="20"/>
  <c r="R143" i="20"/>
  <c r="S143" i="20"/>
  <c r="T143" i="20"/>
  <c r="U143" i="20"/>
  <c r="V143" i="20"/>
  <c r="X143" i="20"/>
  <c r="R144" i="20"/>
  <c r="S144" i="20"/>
  <c r="T144" i="20"/>
  <c r="U144" i="20"/>
  <c r="V144" i="20"/>
  <c r="X144" i="20"/>
  <c r="R145" i="20"/>
  <c r="S145" i="20"/>
  <c r="T145" i="20"/>
  <c r="U145" i="20"/>
  <c r="V145" i="20"/>
  <c r="X145" i="20"/>
  <c r="R146" i="20"/>
  <c r="S146" i="20"/>
  <c r="T146" i="20"/>
  <c r="U146" i="20"/>
  <c r="V146" i="20"/>
  <c r="X146" i="20"/>
  <c r="R147" i="20"/>
  <c r="S147" i="20"/>
  <c r="T147" i="20"/>
  <c r="U147" i="20"/>
  <c r="V147" i="20"/>
  <c r="X147" i="20"/>
  <c r="R148" i="20"/>
  <c r="S148" i="20"/>
  <c r="T148" i="20"/>
  <c r="U148" i="20"/>
  <c r="V148" i="20"/>
  <c r="X148" i="20"/>
  <c r="R149" i="20"/>
  <c r="S149" i="20"/>
  <c r="T149" i="20"/>
  <c r="U149" i="20"/>
  <c r="V149" i="20"/>
  <c r="X149" i="20"/>
  <c r="R150" i="20"/>
  <c r="S150" i="20"/>
  <c r="T150" i="20"/>
  <c r="U150" i="20"/>
  <c r="V150" i="20"/>
  <c r="X150" i="20"/>
  <c r="R151" i="20"/>
  <c r="S151" i="20"/>
  <c r="T151" i="20"/>
  <c r="U151" i="20"/>
  <c r="V151" i="20"/>
  <c r="X151" i="20"/>
  <c r="R152" i="20"/>
  <c r="S152" i="20"/>
  <c r="T152" i="20"/>
  <c r="U152" i="20"/>
  <c r="V152" i="20"/>
  <c r="X152" i="20"/>
  <c r="R153" i="20"/>
  <c r="S153" i="20"/>
  <c r="T153" i="20"/>
  <c r="U153" i="20"/>
  <c r="V153" i="20"/>
  <c r="X153" i="20"/>
  <c r="R154" i="20"/>
  <c r="S154" i="20"/>
  <c r="T154" i="20"/>
  <c r="U154" i="20"/>
  <c r="V154" i="20"/>
  <c r="X154" i="20"/>
  <c r="R155" i="20"/>
  <c r="S155" i="20"/>
  <c r="T155" i="20"/>
  <c r="U155" i="20"/>
  <c r="V155" i="20"/>
  <c r="X155" i="20"/>
  <c r="R156" i="20"/>
  <c r="S156" i="20"/>
  <c r="T156" i="20"/>
  <c r="U156" i="20"/>
  <c r="V156" i="20"/>
  <c r="X156" i="20"/>
  <c r="R157" i="20"/>
  <c r="S157" i="20"/>
  <c r="T157" i="20"/>
  <c r="U157" i="20"/>
  <c r="V157" i="20"/>
  <c r="X157" i="20"/>
  <c r="R158" i="20"/>
  <c r="S158" i="20"/>
  <c r="T158" i="20"/>
  <c r="U158" i="20"/>
  <c r="V158" i="20"/>
  <c r="X158" i="20"/>
  <c r="R159" i="20"/>
  <c r="S159" i="20"/>
  <c r="T159" i="20"/>
  <c r="U159" i="20"/>
  <c r="V159" i="20"/>
  <c r="X159" i="20"/>
  <c r="R160" i="20"/>
  <c r="S160" i="20"/>
  <c r="T160" i="20"/>
  <c r="U160" i="20"/>
  <c r="V160" i="20"/>
  <c r="X160" i="20"/>
  <c r="R161" i="20"/>
  <c r="S161" i="20"/>
  <c r="T161" i="20"/>
  <c r="U161" i="20"/>
  <c r="V161" i="20"/>
  <c r="X161" i="20"/>
  <c r="R162" i="20"/>
  <c r="S162" i="20"/>
  <c r="T162" i="20"/>
  <c r="U162" i="20"/>
  <c r="V162" i="20"/>
  <c r="X162" i="20"/>
  <c r="R163" i="20"/>
  <c r="S163" i="20"/>
  <c r="T163" i="20"/>
  <c r="U163" i="20"/>
  <c r="V163" i="20"/>
  <c r="X163" i="20"/>
  <c r="R164" i="20"/>
  <c r="S164" i="20"/>
  <c r="T164" i="20"/>
  <c r="U164" i="20"/>
  <c r="V164" i="20"/>
  <c r="X164" i="20"/>
  <c r="R165" i="20"/>
  <c r="S165" i="20"/>
  <c r="T165" i="20"/>
  <c r="U165" i="20"/>
  <c r="V165" i="20"/>
  <c r="X165" i="20"/>
  <c r="R166" i="20"/>
  <c r="S166" i="20"/>
  <c r="T166" i="20"/>
  <c r="U166" i="20"/>
  <c r="V166" i="20"/>
  <c r="X166" i="20"/>
  <c r="R167" i="20"/>
  <c r="S167" i="20"/>
  <c r="T167" i="20"/>
  <c r="U167" i="20"/>
  <c r="V167" i="20"/>
  <c r="X167" i="20"/>
  <c r="R168" i="20"/>
  <c r="S168" i="20"/>
  <c r="T168" i="20"/>
  <c r="U168" i="20"/>
  <c r="V168" i="20"/>
  <c r="X168" i="20"/>
  <c r="R169" i="20"/>
  <c r="S169" i="20"/>
  <c r="T169" i="20"/>
  <c r="U169" i="20"/>
  <c r="V169" i="20"/>
  <c r="X169" i="20"/>
  <c r="R170" i="20"/>
  <c r="S170" i="20"/>
  <c r="T170" i="20"/>
  <c r="U170" i="20"/>
  <c r="V170" i="20"/>
  <c r="X170" i="20"/>
  <c r="R171" i="20"/>
  <c r="S171" i="20"/>
  <c r="T171" i="20"/>
  <c r="U171" i="20"/>
  <c r="V171" i="20"/>
  <c r="X171" i="20"/>
  <c r="R172" i="20"/>
  <c r="S172" i="20"/>
  <c r="T172" i="20"/>
  <c r="U172" i="20"/>
  <c r="V172" i="20"/>
  <c r="X172" i="20"/>
  <c r="R173" i="20"/>
  <c r="S173" i="20"/>
  <c r="T173" i="20"/>
  <c r="U173" i="20"/>
  <c r="V173" i="20"/>
  <c r="X173" i="20"/>
  <c r="R174" i="20"/>
  <c r="S174" i="20"/>
  <c r="T174" i="20"/>
  <c r="U174" i="20"/>
  <c r="V174" i="20"/>
  <c r="X174" i="20"/>
  <c r="R175" i="20"/>
  <c r="S175" i="20"/>
  <c r="T175" i="20"/>
  <c r="U175" i="20"/>
  <c r="V175" i="20"/>
  <c r="X175" i="20"/>
  <c r="R176" i="20"/>
  <c r="S176" i="20"/>
  <c r="T176" i="20"/>
  <c r="U176" i="20"/>
  <c r="V176" i="20"/>
  <c r="X176" i="20"/>
  <c r="R177" i="20"/>
  <c r="S177" i="20"/>
  <c r="T177" i="20"/>
  <c r="U177" i="20"/>
  <c r="V177" i="20"/>
  <c r="X177" i="20"/>
  <c r="R178" i="20"/>
  <c r="S178" i="20"/>
  <c r="T178" i="20"/>
  <c r="U178" i="20"/>
  <c r="V178" i="20"/>
  <c r="X178" i="20"/>
  <c r="R179" i="20"/>
  <c r="S179" i="20"/>
  <c r="T179" i="20"/>
  <c r="U179" i="20"/>
  <c r="V179" i="20"/>
  <c r="X179" i="20"/>
  <c r="R180" i="20"/>
  <c r="S180" i="20"/>
  <c r="T180" i="20"/>
  <c r="U180" i="20"/>
  <c r="V180" i="20"/>
  <c r="X180" i="20"/>
  <c r="R181" i="20"/>
  <c r="S181" i="20"/>
  <c r="T181" i="20"/>
  <c r="U181" i="20"/>
  <c r="V181" i="20"/>
  <c r="X181" i="20"/>
  <c r="R182" i="20"/>
  <c r="S182" i="20"/>
  <c r="T182" i="20"/>
  <c r="U182" i="20"/>
  <c r="V182" i="20"/>
  <c r="X182" i="20"/>
  <c r="R183" i="20"/>
  <c r="S183" i="20"/>
  <c r="T183" i="20"/>
  <c r="U183" i="20"/>
  <c r="V183" i="20"/>
  <c r="X183" i="20"/>
  <c r="R184" i="20"/>
  <c r="S184" i="20"/>
  <c r="T184" i="20"/>
  <c r="U184" i="20"/>
  <c r="V184" i="20"/>
  <c r="X184" i="20"/>
  <c r="R185" i="20"/>
  <c r="S185" i="20"/>
  <c r="T185" i="20"/>
  <c r="U185" i="20"/>
  <c r="V185" i="20"/>
  <c r="X185" i="20"/>
  <c r="R186" i="20"/>
  <c r="S186" i="20"/>
  <c r="T186" i="20"/>
  <c r="U186" i="20"/>
  <c r="V186" i="20"/>
  <c r="X186" i="20"/>
  <c r="R187" i="20"/>
  <c r="S187" i="20"/>
  <c r="T187" i="20"/>
  <c r="U187" i="20"/>
  <c r="V187" i="20"/>
  <c r="X187" i="20"/>
  <c r="R188" i="20"/>
  <c r="S188" i="20"/>
  <c r="T188" i="20"/>
  <c r="U188" i="20"/>
  <c r="V188" i="20"/>
  <c r="X188" i="20"/>
  <c r="R189" i="20"/>
  <c r="S189" i="20"/>
  <c r="T189" i="20"/>
  <c r="U189" i="20"/>
  <c r="V189" i="20"/>
  <c r="X189" i="20"/>
  <c r="R190" i="20"/>
  <c r="S190" i="20"/>
  <c r="T190" i="20"/>
  <c r="U190" i="20"/>
  <c r="V190" i="20"/>
  <c r="X190" i="20"/>
  <c r="R191" i="20"/>
  <c r="S191" i="20"/>
  <c r="T191" i="20"/>
  <c r="U191" i="20"/>
  <c r="V191" i="20"/>
  <c r="X191" i="20"/>
  <c r="R192" i="20"/>
  <c r="S192" i="20"/>
  <c r="T192" i="20"/>
  <c r="U192" i="20"/>
  <c r="V192" i="20"/>
  <c r="X192" i="20"/>
  <c r="R193" i="20"/>
  <c r="S193" i="20"/>
  <c r="T193" i="20"/>
  <c r="U193" i="20"/>
  <c r="V193" i="20"/>
  <c r="X193" i="20"/>
  <c r="R194" i="20"/>
  <c r="S194" i="20"/>
  <c r="T194" i="20"/>
  <c r="U194" i="20"/>
  <c r="V194" i="20"/>
  <c r="X194" i="20"/>
  <c r="R195" i="20"/>
  <c r="S195" i="20"/>
  <c r="T195" i="20"/>
  <c r="U195" i="20"/>
  <c r="V195" i="20"/>
  <c r="X195" i="20"/>
  <c r="R196" i="20"/>
  <c r="S196" i="20"/>
  <c r="T196" i="20"/>
  <c r="U196" i="20"/>
  <c r="V196" i="20"/>
  <c r="X196" i="20"/>
  <c r="R197" i="20"/>
  <c r="S197" i="20"/>
  <c r="T197" i="20"/>
  <c r="U197" i="20"/>
  <c r="V197" i="20"/>
  <c r="X197" i="20"/>
  <c r="R198" i="20"/>
  <c r="S198" i="20"/>
  <c r="T198" i="20"/>
  <c r="U198" i="20"/>
  <c r="V198" i="20"/>
  <c r="X198" i="20"/>
  <c r="R199" i="20"/>
  <c r="S199" i="20"/>
  <c r="T199" i="20"/>
  <c r="U199" i="20"/>
  <c r="V199" i="20"/>
  <c r="X199" i="20"/>
  <c r="R200" i="20"/>
  <c r="S200" i="20"/>
  <c r="T200" i="20"/>
  <c r="U200" i="20"/>
  <c r="V200" i="20"/>
  <c r="X200" i="20"/>
  <c r="R201" i="20"/>
  <c r="S201" i="20"/>
  <c r="T201" i="20"/>
  <c r="U201" i="20"/>
  <c r="V201" i="20"/>
  <c r="X201" i="20"/>
  <c r="R202" i="20"/>
  <c r="S202" i="20"/>
  <c r="T202" i="20"/>
  <c r="U202" i="20"/>
  <c r="V202" i="20"/>
  <c r="X202" i="20"/>
  <c r="R203" i="20"/>
  <c r="S203" i="20"/>
  <c r="T203" i="20"/>
  <c r="U203" i="20"/>
  <c r="V203" i="20"/>
  <c r="X203" i="20"/>
  <c r="R204" i="20"/>
  <c r="S204" i="20"/>
  <c r="T204" i="20"/>
  <c r="U204" i="20"/>
  <c r="V204" i="20"/>
  <c r="X204" i="20"/>
  <c r="R205" i="20"/>
  <c r="S205" i="20"/>
  <c r="T205" i="20"/>
  <c r="U205" i="20"/>
  <c r="V205" i="20"/>
  <c r="X205" i="20"/>
  <c r="C113" i="20"/>
  <c r="F10" i="20"/>
  <c r="F13" i="20"/>
  <c r="J6" i="20"/>
  <c r="K6" i="20"/>
  <c r="L6" i="20"/>
  <c r="F9" i="20"/>
  <c r="M6" i="20"/>
  <c r="N6" i="20"/>
  <c r="O6" i="20"/>
  <c r="J7" i="20"/>
  <c r="K7" i="20"/>
  <c r="L7" i="20"/>
  <c r="M7" i="20"/>
  <c r="N7" i="20"/>
  <c r="O7" i="20"/>
  <c r="J8" i="20"/>
  <c r="K8" i="20"/>
  <c r="L8" i="20"/>
  <c r="M8" i="20"/>
  <c r="N8" i="20"/>
  <c r="O8" i="20"/>
  <c r="J9" i="20"/>
  <c r="K9" i="20"/>
  <c r="L9" i="20"/>
  <c r="M9" i="20"/>
  <c r="N9" i="20"/>
  <c r="O9" i="20"/>
  <c r="J10" i="20"/>
  <c r="K10" i="20"/>
  <c r="L10" i="20"/>
  <c r="M10" i="20"/>
  <c r="N10" i="20"/>
  <c r="O10" i="20"/>
  <c r="J11" i="20"/>
  <c r="K11" i="20"/>
  <c r="L11" i="20"/>
  <c r="M11" i="20"/>
  <c r="N11" i="20"/>
  <c r="O11" i="20"/>
  <c r="J12" i="20"/>
  <c r="K12" i="20"/>
  <c r="L12" i="20"/>
  <c r="M12" i="20"/>
  <c r="N12" i="20"/>
  <c r="O12" i="20"/>
  <c r="J13" i="20"/>
  <c r="K13" i="20"/>
  <c r="L13" i="20"/>
  <c r="M13" i="20"/>
  <c r="N13" i="20"/>
  <c r="O13" i="20"/>
  <c r="J14" i="20"/>
  <c r="K14" i="20"/>
  <c r="L14" i="20"/>
  <c r="M14" i="20"/>
  <c r="N14" i="20"/>
  <c r="O14" i="20"/>
  <c r="J15" i="20"/>
  <c r="K15" i="20"/>
  <c r="L15" i="20"/>
  <c r="M15" i="20"/>
  <c r="N15" i="20"/>
  <c r="O15" i="20"/>
  <c r="J16" i="20"/>
  <c r="K16" i="20"/>
  <c r="L16" i="20"/>
  <c r="M16" i="20"/>
  <c r="N16" i="20"/>
  <c r="O16" i="20"/>
  <c r="J17" i="20"/>
  <c r="K17" i="20"/>
  <c r="L17" i="20"/>
  <c r="M17" i="20"/>
  <c r="N17" i="20"/>
  <c r="O17" i="20"/>
  <c r="J18" i="20"/>
  <c r="K18" i="20"/>
  <c r="L18" i="20"/>
  <c r="M18" i="20"/>
  <c r="N18" i="20"/>
  <c r="O18" i="20"/>
  <c r="J19" i="20"/>
  <c r="K19" i="20"/>
  <c r="L19" i="20"/>
  <c r="M19" i="20"/>
  <c r="N19" i="20"/>
  <c r="O19" i="20"/>
  <c r="J20" i="20"/>
  <c r="K20" i="20"/>
  <c r="L20" i="20"/>
  <c r="M20" i="20"/>
  <c r="N20" i="20"/>
  <c r="O20" i="20"/>
  <c r="J21" i="20"/>
  <c r="K21" i="20"/>
  <c r="L21" i="20"/>
  <c r="M21" i="20"/>
  <c r="N21" i="20"/>
  <c r="O21" i="20"/>
  <c r="J22" i="20"/>
  <c r="K22" i="20"/>
  <c r="L22" i="20"/>
  <c r="M22" i="20"/>
  <c r="N22" i="20"/>
  <c r="O22" i="20"/>
  <c r="J23" i="20"/>
  <c r="K23" i="20"/>
  <c r="L23" i="20"/>
  <c r="M23" i="20"/>
  <c r="N23" i="20"/>
  <c r="O23" i="20"/>
  <c r="J24" i="20"/>
  <c r="K24" i="20"/>
  <c r="L24" i="20"/>
  <c r="M24" i="20"/>
  <c r="N24" i="20"/>
  <c r="O24" i="20"/>
  <c r="J25" i="20"/>
  <c r="K25" i="20"/>
  <c r="L25" i="20"/>
  <c r="M25" i="20"/>
  <c r="N25" i="20"/>
  <c r="O25" i="20"/>
  <c r="J26" i="20"/>
  <c r="K26" i="20"/>
  <c r="L26" i="20"/>
  <c r="M26" i="20"/>
  <c r="N26" i="20"/>
  <c r="O26" i="20"/>
  <c r="J27" i="20"/>
  <c r="K27" i="20"/>
  <c r="L27" i="20"/>
  <c r="M27" i="20"/>
  <c r="N27" i="20"/>
  <c r="O27" i="20"/>
  <c r="J28" i="20"/>
  <c r="K28" i="20"/>
  <c r="L28" i="20"/>
  <c r="M28" i="20"/>
  <c r="N28" i="20"/>
  <c r="O28" i="20"/>
  <c r="J29" i="20"/>
  <c r="K29" i="20"/>
  <c r="L29" i="20"/>
  <c r="M29" i="20"/>
  <c r="N29" i="20"/>
  <c r="O29" i="20"/>
  <c r="J30" i="20"/>
  <c r="K30" i="20"/>
  <c r="L30" i="20"/>
  <c r="M30" i="20"/>
  <c r="N30" i="20"/>
  <c r="O30" i="20"/>
  <c r="J31" i="20"/>
  <c r="K31" i="20"/>
  <c r="L31" i="20"/>
  <c r="M31" i="20"/>
  <c r="N31" i="20"/>
  <c r="O31" i="20"/>
  <c r="J32" i="20"/>
  <c r="K32" i="20"/>
  <c r="L32" i="20"/>
  <c r="M32" i="20"/>
  <c r="N32" i="20"/>
  <c r="O32" i="20"/>
  <c r="J33" i="20"/>
  <c r="K33" i="20"/>
  <c r="L33" i="20"/>
  <c r="M33" i="20"/>
  <c r="N33" i="20"/>
  <c r="O33" i="20"/>
  <c r="J34" i="20"/>
  <c r="K34" i="20"/>
  <c r="L34" i="20"/>
  <c r="M34" i="20"/>
  <c r="N34" i="20"/>
  <c r="O34" i="20"/>
  <c r="J35" i="20"/>
  <c r="K35" i="20"/>
  <c r="L35" i="20"/>
  <c r="M35" i="20"/>
  <c r="N35" i="20"/>
  <c r="O35" i="20"/>
  <c r="J36" i="20"/>
  <c r="K36" i="20"/>
  <c r="L36" i="20"/>
  <c r="M36" i="20"/>
  <c r="N36" i="20"/>
  <c r="O36" i="20"/>
  <c r="J37" i="20"/>
  <c r="K37" i="20"/>
  <c r="L37" i="20"/>
  <c r="M37" i="20"/>
  <c r="N37" i="20"/>
  <c r="O37" i="20"/>
  <c r="J38" i="20"/>
  <c r="K38" i="20"/>
  <c r="L38" i="20"/>
  <c r="M38" i="20"/>
  <c r="N38" i="20"/>
  <c r="O38" i="20"/>
  <c r="J39" i="20"/>
  <c r="K39" i="20"/>
  <c r="L39" i="20"/>
  <c r="M39" i="20"/>
  <c r="N39" i="20"/>
  <c r="O39" i="20"/>
  <c r="J40" i="20"/>
  <c r="K40" i="20"/>
  <c r="L40" i="20"/>
  <c r="M40" i="20"/>
  <c r="N40" i="20"/>
  <c r="O40" i="20"/>
  <c r="J41" i="20"/>
  <c r="K41" i="20"/>
  <c r="L41" i="20"/>
  <c r="M41" i="20"/>
  <c r="N41" i="20"/>
  <c r="O41" i="20"/>
  <c r="J42" i="20"/>
  <c r="K42" i="20"/>
  <c r="L42" i="20"/>
  <c r="M42" i="20"/>
  <c r="N42" i="20"/>
  <c r="O42" i="20"/>
  <c r="J43" i="20"/>
  <c r="K43" i="20"/>
  <c r="L43" i="20"/>
  <c r="M43" i="20"/>
  <c r="N43" i="20"/>
  <c r="O43" i="20"/>
  <c r="J44" i="20"/>
  <c r="K44" i="20"/>
  <c r="L44" i="20"/>
  <c r="M44" i="20"/>
  <c r="N44" i="20"/>
  <c r="O44" i="20"/>
  <c r="J45" i="20"/>
  <c r="K45" i="20"/>
  <c r="L45" i="20"/>
  <c r="M45" i="20"/>
  <c r="N45" i="20"/>
  <c r="O45" i="20"/>
  <c r="J46" i="20"/>
  <c r="K46" i="20"/>
  <c r="L46" i="20"/>
  <c r="M46" i="20"/>
  <c r="N46" i="20"/>
  <c r="O46" i="20"/>
  <c r="J47" i="20"/>
  <c r="K47" i="20"/>
  <c r="L47" i="20"/>
  <c r="M47" i="20"/>
  <c r="N47" i="20"/>
  <c r="O47" i="20"/>
  <c r="J48" i="20"/>
  <c r="K48" i="20"/>
  <c r="L48" i="20"/>
  <c r="M48" i="20"/>
  <c r="N48" i="20"/>
  <c r="O48" i="20"/>
  <c r="J49" i="20"/>
  <c r="K49" i="20"/>
  <c r="L49" i="20"/>
  <c r="M49" i="20"/>
  <c r="N49" i="20"/>
  <c r="O49" i="20"/>
  <c r="J50" i="20"/>
  <c r="K50" i="20"/>
  <c r="L50" i="20"/>
  <c r="M50" i="20"/>
  <c r="N50" i="20"/>
  <c r="O50" i="20"/>
  <c r="J51" i="20"/>
  <c r="K51" i="20"/>
  <c r="L51" i="20"/>
  <c r="M51" i="20"/>
  <c r="N51" i="20"/>
  <c r="O51" i="20"/>
  <c r="J52" i="20"/>
  <c r="K52" i="20"/>
  <c r="L52" i="20"/>
  <c r="M52" i="20"/>
  <c r="N52" i="20"/>
  <c r="O52" i="20"/>
  <c r="J53" i="20"/>
  <c r="K53" i="20"/>
  <c r="L53" i="20"/>
  <c r="M53" i="20"/>
  <c r="N53" i="20"/>
  <c r="O53" i="20"/>
  <c r="J54" i="20"/>
  <c r="K54" i="20"/>
  <c r="L54" i="20"/>
  <c r="M54" i="20"/>
  <c r="N54" i="20"/>
  <c r="O54" i="20"/>
  <c r="J55" i="20"/>
  <c r="K55" i="20"/>
  <c r="L55" i="20"/>
  <c r="M55" i="20"/>
  <c r="N55" i="20"/>
  <c r="O55" i="20"/>
  <c r="J56" i="20"/>
  <c r="K56" i="20"/>
  <c r="L56" i="20"/>
  <c r="M56" i="20"/>
  <c r="N56" i="20"/>
  <c r="O56" i="20"/>
  <c r="J57" i="20"/>
  <c r="K57" i="20"/>
  <c r="L57" i="20"/>
  <c r="M57" i="20"/>
  <c r="N57" i="20"/>
  <c r="O57" i="20"/>
  <c r="J58" i="20"/>
  <c r="K58" i="20"/>
  <c r="L58" i="20"/>
  <c r="M58" i="20"/>
  <c r="N58" i="20"/>
  <c r="O58" i="20"/>
  <c r="J59" i="20"/>
  <c r="K59" i="20"/>
  <c r="L59" i="20"/>
  <c r="M59" i="20"/>
  <c r="N59" i="20"/>
  <c r="O59" i="20"/>
  <c r="J60" i="20"/>
  <c r="K60" i="20"/>
  <c r="L60" i="20"/>
  <c r="M60" i="20"/>
  <c r="N60" i="20"/>
  <c r="O60" i="20"/>
  <c r="J61" i="20"/>
  <c r="K61" i="20"/>
  <c r="L61" i="20"/>
  <c r="M61" i="20"/>
  <c r="N61" i="20"/>
  <c r="O61" i="20"/>
  <c r="J62" i="20"/>
  <c r="K62" i="20"/>
  <c r="L62" i="20"/>
  <c r="M62" i="20"/>
  <c r="N62" i="20"/>
  <c r="O62" i="20"/>
  <c r="J63" i="20"/>
  <c r="K63" i="20"/>
  <c r="L63" i="20"/>
  <c r="M63" i="20"/>
  <c r="N63" i="20"/>
  <c r="O63" i="20"/>
  <c r="J64" i="20"/>
  <c r="K64" i="20"/>
  <c r="L64" i="20"/>
  <c r="M64" i="20"/>
  <c r="N64" i="20"/>
  <c r="O64" i="20"/>
  <c r="J65" i="20"/>
  <c r="K65" i="20"/>
  <c r="L65" i="20"/>
  <c r="M65" i="20"/>
  <c r="N65" i="20"/>
  <c r="O65" i="20"/>
  <c r="J66" i="20"/>
  <c r="K66" i="20"/>
  <c r="L66" i="20"/>
  <c r="M66" i="20"/>
  <c r="N66" i="20"/>
  <c r="O66" i="20"/>
  <c r="J67" i="20"/>
  <c r="K67" i="20"/>
  <c r="L67" i="20"/>
  <c r="M67" i="20"/>
  <c r="N67" i="20"/>
  <c r="O67" i="20"/>
  <c r="J68" i="20"/>
  <c r="K68" i="20"/>
  <c r="L68" i="20"/>
  <c r="M68" i="20"/>
  <c r="N68" i="20"/>
  <c r="O68" i="20"/>
  <c r="J69" i="20"/>
  <c r="K69" i="20"/>
  <c r="L69" i="20"/>
  <c r="M69" i="20"/>
  <c r="N69" i="20"/>
  <c r="O69" i="20"/>
  <c r="J70" i="20"/>
  <c r="K70" i="20"/>
  <c r="L70" i="20"/>
  <c r="M70" i="20"/>
  <c r="N70" i="20"/>
  <c r="O70" i="20"/>
  <c r="J71" i="20"/>
  <c r="K71" i="20"/>
  <c r="L71" i="20"/>
  <c r="M71" i="20"/>
  <c r="N71" i="20"/>
  <c r="O71" i="20"/>
  <c r="J72" i="20"/>
  <c r="K72" i="20"/>
  <c r="L72" i="20"/>
  <c r="M72" i="20"/>
  <c r="N72" i="20"/>
  <c r="O72" i="20"/>
  <c r="J73" i="20"/>
  <c r="K73" i="20"/>
  <c r="L73" i="20"/>
  <c r="M73" i="20"/>
  <c r="N73" i="20"/>
  <c r="O73" i="20"/>
  <c r="J74" i="20"/>
  <c r="K74" i="20"/>
  <c r="L74" i="20"/>
  <c r="M74" i="20"/>
  <c r="N74" i="20"/>
  <c r="O74" i="20"/>
  <c r="J75" i="20"/>
  <c r="K75" i="20"/>
  <c r="L75" i="20"/>
  <c r="M75" i="20"/>
  <c r="N75" i="20"/>
  <c r="O75" i="20"/>
  <c r="J76" i="20"/>
  <c r="K76" i="20"/>
  <c r="L76" i="20"/>
  <c r="M76" i="20"/>
  <c r="N76" i="20"/>
  <c r="O76" i="20"/>
  <c r="J77" i="20"/>
  <c r="K77" i="20"/>
  <c r="L77" i="20"/>
  <c r="M77" i="20"/>
  <c r="N77" i="20"/>
  <c r="O77" i="20"/>
  <c r="J78" i="20"/>
  <c r="K78" i="20"/>
  <c r="L78" i="20"/>
  <c r="M78" i="20"/>
  <c r="N78" i="20"/>
  <c r="O78" i="20"/>
  <c r="J79" i="20"/>
  <c r="K79" i="20"/>
  <c r="L79" i="20"/>
  <c r="M79" i="20"/>
  <c r="N79" i="20"/>
  <c r="O79" i="20"/>
  <c r="J80" i="20"/>
  <c r="K80" i="20"/>
  <c r="L80" i="20"/>
  <c r="M80" i="20"/>
  <c r="N80" i="20"/>
  <c r="O80" i="20"/>
  <c r="J81" i="20"/>
  <c r="K81" i="20"/>
  <c r="L81" i="20"/>
  <c r="M81" i="20"/>
  <c r="N81" i="20"/>
  <c r="O81" i="20"/>
  <c r="J82" i="20"/>
  <c r="K82" i="20"/>
  <c r="L82" i="20"/>
  <c r="M82" i="20"/>
  <c r="N82" i="20"/>
  <c r="O82" i="20"/>
  <c r="J83" i="20"/>
  <c r="K83" i="20"/>
  <c r="L83" i="20"/>
  <c r="M83" i="20"/>
  <c r="N83" i="20"/>
  <c r="O83" i="20"/>
  <c r="J84" i="20"/>
  <c r="K84" i="20"/>
  <c r="L84" i="20"/>
  <c r="M84" i="20"/>
  <c r="N84" i="20"/>
  <c r="O84" i="20"/>
  <c r="J85" i="20"/>
  <c r="K85" i="20"/>
  <c r="L85" i="20"/>
  <c r="M85" i="20"/>
  <c r="N85" i="20"/>
  <c r="O85" i="20"/>
  <c r="J86" i="20"/>
  <c r="K86" i="20"/>
  <c r="L86" i="20"/>
  <c r="M86" i="20"/>
  <c r="N86" i="20"/>
  <c r="O86" i="20"/>
  <c r="J87" i="20"/>
  <c r="K87" i="20"/>
  <c r="L87" i="20"/>
  <c r="M87" i="20"/>
  <c r="N87" i="20"/>
  <c r="O87" i="20"/>
  <c r="J88" i="20"/>
  <c r="K88" i="20"/>
  <c r="L88" i="20"/>
  <c r="M88" i="20"/>
  <c r="N88" i="20"/>
  <c r="O88" i="20"/>
  <c r="J89" i="20"/>
  <c r="K89" i="20"/>
  <c r="L89" i="20"/>
  <c r="M89" i="20"/>
  <c r="N89" i="20"/>
  <c r="O89" i="20"/>
  <c r="J90" i="20"/>
  <c r="K90" i="20"/>
  <c r="L90" i="20"/>
  <c r="M90" i="20"/>
  <c r="N90" i="20"/>
  <c r="O90" i="20"/>
  <c r="J91" i="20"/>
  <c r="K91" i="20"/>
  <c r="L91" i="20"/>
  <c r="M91" i="20"/>
  <c r="N91" i="20"/>
  <c r="O91" i="20"/>
  <c r="J92" i="20"/>
  <c r="K92" i="20"/>
  <c r="L92" i="20"/>
  <c r="M92" i="20"/>
  <c r="N92" i="20"/>
  <c r="O92" i="20"/>
  <c r="J93" i="20"/>
  <c r="K93" i="20"/>
  <c r="L93" i="20"/>
  <c r="M93" i="20"/>
  <c r="N93" i="20"/>
  <c r="O93" i="20"/>
  <c r="J94" i="20"/>
  <c r="K94" i="20"/>
  <c r="L94" i="20"/>
  <c r="M94" i="20"/>
  <c r="N94" i="20"/>
  <c r="O94" i="20"/>
  <c r="J95" i="20"/>
  <c r="K95" i="20"/>
  <c r="L95" i="20"/>
  <c r="M95" i="20"/>
  <c r="N95" i="20"/>
  <c r="O95" i="20"/>
  <c r="J96" i="20"/>
  <c r="K96" i="20"/>
  <c r="L96" i="20"/>
  <c r="M96" i="20"/>
  <c r="N96" i="20"/>
  <c r="O96" i="20"/>
  <c r="J97" i="20"/>
  <c r="K97" i="20"/>
  <c r="L97" i="20"/>
  <c r="M97" i="20"/>
  <c r="N97" i="20"/>
  <c r="O97" i="20"/>
  <c r="J98" i="20"/>
  <c r="K98" i="20"/>
  <c r="L98" i="20"/>
  <c r="M98" i="20"/>
  <c r="N98" i="20"/>
  <c r="O98" i="20"/>
  <c r="J99" i="20"/>
  <c r="K99" i="20"/>
  <c r="L99" i="20"/>
  <c r="M99" i="20"/>
  <c r="N99" i="20"/>
  <c r="O99" i="20"/>
  <c r="J100" i="20"/>
  <c r="K100" i="20"/>
  <c r="L100" i="20"/>
  <c r="M100" i="20"/>
  <c r="N100" i="20"/>
  <c r="O100" i="20"/>
  <c r="J101" i="20"/>
  <c r="K101" i="20"/>
  <c r="L101" i="20"/>
  <c r="M101" i="20"/>
  <c r="N101" i="20"/>
  <c r="O101" i="20"/>
  <c r="J102" i="20"/>
  <c r="K102" i="20"/>
  <c r="L102" i="20"/>
  <c r="M102" i="20"/>
  <c r="N102" i="20"/>
  <c r="O102" i="20"/>
  <c r="J103" i="20"/>
  <c r="K103" i="20"/>
  <c r="L103" i="20"/>
  <c r="M103" i="20"/>
  <c r="N103" i="20"/>
  <c r="O103" i="20"/>
  <c r="J104" i="20"/>
  <c r="K104" i="20"/>
  <c r="L104" i="20"/>
  <c r="M104" i="20"/>
  <c r="N104" i="20"/>
  <c r="O104" i="20"/>
  <c r="J105" i="20"/>
  <c r="K105" i="20"/>
  <c r="L105" i="20"/>
  <c r="M105" i="20"/>
  <c r="N105" i="20"/>
  <c r="O105" i="20"/>
  <c r="J106" i="20"/>
  <c r="K106" i="20"/>
  <c r="L106" i="20"/>
  <c r="M106" i="20"/>
  <c r="N106" i="20"/>
  <c r="O106" i="20"/>
  <c r="J107" i="20"/>
  <c r="K107" i="20"/>
  <c r="L107" i="20"/>
  <c r="M107" i="20"/>
  <c r="N107" i="20"/>
  <c r="O107" i="20"/>
  <c r="J108" i="20"/>
  <c r="K108" i="20"/>
  <c r="L108" i="20"/>
  <c r="M108" i="20"/>
  <c r="N108" i="20"/>
  <c r="O108" i="20"/>
  <c r="J109" i="20"/>
  <c r="K109" i="20"/>
  <c r="L109" i="20"/>
  <c r="M109" i="20"/>
  <c r="N109" i="20"/>
  <c r="O109" i="20"/>
  <c r="J110" i="20"/>
  <c r="K110" i="20"/>
  <c r="L110" i="20"/>
  <c r="M110" i="20"/>
  <c r="N110" i="20"/>
  <c r="O110" i="20"/>
  <c r="J111" i="20"/>
  <c r="K111" i="20"/>
  <c r="L111" i="20"/>
  <c r="M111" i="20"/>
  <c r="N111" i="20"/>
  <c r="O111" i="20"/>
  <c r="J112" i="20"/>
  <c r="K112" i="20"/>
  <c r="L112" i="20"/>
  <c r="M112" i="20"/>
  <c r="N112" i="20"/>
  <c r="O112" i="20"/>
  <c r="J113" i="20"/>
  <c r="K113" i="20"/>
  <c r="L113" i="20"/>
  <c r="M113" i="20"/>
  <c r="N113" i="20"/>
  <c r="O113" i="20"/>
  <c r="J114" i="20"/>
  <c r="K114" i="20"/>
  <c r="L114" i="20"/>
  <c r="M114" i="20"/>
  <c r="N114" i="20"/>
  <c r="O114" i="20"/>
  <c r="J115" i="20"/>
  <c r="K115" i="20"/>
  <c r="L115" i="20"/>
  <c r="M115" i="20"/>
  <c r="N115" i="20"/>
  <c r="O115" i="20"/>
  <c r="J116" i="20"/>
  <c r="K116" i="20"/>
  <c r="L116" i="20"/>
  <c r="M116" i="20"/>
  <c r="N116" i="20"/>
  <c r="O116" i="20"/>
  <c r="J117" i="20"/>
  <c r="K117" i="20"/>
  <c r="L117" i="20"/>
  <c r="M117" i="20"/>
  <c r="N117" i="20"/>
  <c r="O117" i="20"/>
  <c r="J118" i="20"/>
  <c r="K118" i="20"/>
  <c r="L118" i="20"/>
  <c r="M118" i="20"/>
  <c r="N118" i="20"/>
  <c r="O118" i="20"/>
  <c r="J119" i="20"/>
  <c r="K119" i="20"/>
  <c r="L119" i="20"/>
  <c r="M119" i="20"/>
  <c r="N119" i="20"/>
  <c r="O119" i="20"/>
  <c r="J120" i="20"/>
  <c r="K120" i="20"/>
  <c r="L120" i="20"/>
  <c r="M120" i="20"/>
  <c r="N120" i="20"/>
  <c r="O120" i="20"/>
  <c r="J121" i="20"/>
  <c r="K121" i="20"/>
  <c r="L121" i="20"/>
  <c r="M121" i="20"/>
  <c r="N121" i="20"/>
  <c r="O121" i="20"/>
  <c r="J122" i="20"/>
  <c r="K122" i="20"/>
  <c r="L122" i="20"/>
  <c r="M122" i="20"/>
  <c r="N122" i="20"/>
  <c r="O122" i="20"/>
  <c r="J123" i="20"/>
  <c r="K123" i="20"/>
  <c r="L123" i="20"/>
  <c r="M123" i="20"/>
  <c r="N123" i="20"/>
  <c r="O123" i="20"/>
  <c r="J124" i="20"/>
  <c r="K124" i="20"/>
  <c r="L124" i="20"/>
  <c r="M124" i="20"/>
  <c r="N124" i="20"/>
  <c r="O124" i="20"/>
  <c r="J125" i="20"/>
  <c r="K125" i="20"/>
  <c r="L125" i="20"/>
  <c r="M125" i="20"/>
  <c r="N125" i="20"/>
  <c r="O125" i="20"/>
  <c r="J126" i="20"/>
  <c r="K126" i="20"/>
  <c r="L126" i="20"/>
  <c r="M126" i="20"/>
  <c r="N126" i="20"/>
  <c r="O126" i="20"/>
  <c r="J127" i="20"/>
  <c r="K127" i="20"/>
  <c r="L127" i="20"/>
  <c r="M127" i="20"/>
  <c r="N127" i="20"/>
  <c r="O127" i="20"/>
  <c r="J128" i="20"/>
  <c r="K128" i="20"/>
  <c r="L128" i="20"/>
  <c r="M128" i="20"/>
  <c r="N128" i="20"/>
  <c r="O128" i="20"/>
  <c r="J129" i="20"/>
  <c r="K129" i="20"/>
  <c r="L129" i="20"/>
  <c r="M129" i="20"/>
  <c r="N129" i="20"/>
  <c r="O129" i="20"/>
  <c r="J130" i="20"/>
  <c r="K130" i="20"/>
  <c r="L130" i="20"/>
  <c r="M130" i="20"/>
  <c r="N130" i="20"/>
  <c r="O130" i="20"/>
  <c r="J131" i="20"/>
  <c r="K131" i="20"/>
  <c r="L131" i="20"/>
  <c r="M131" i="20"/>
  <c r="N131" i="20"/>
  <c r="O131" i="20"/>
  <c r="J132" i="20"/>
  <c r="K132" i="20"/>
  <c r="L132" i="20"/>
  <c r="M132" i="20"/>
  <c r="N132" i="20"/>
  <c r="O132" i="20"/>
  <c r="J133" i="20"/>
  <c r="K133" i="20"/>
  <c r="L133" i="20"/>
  <c r="M133" i="20"/>
  <c r="N133" i="20"/>
  <c r="O133" i="20"/>
  <c r="J134" i="20"/>
  <c r="K134" i="20"/>
  <c r="L134" i="20"/>
  <c r="M134" i="20"/>
  <c r="N134" i="20"/>
  <c r="O134" i="20"/>
  <c r="J135" i="20"/>
  <c r="K135" i="20"/>
  <c r="L135" i="20"/>
  <c r="M135" i="20"/>
  <c r="N135" i="20"/>
  <c r="O135" i="20"/>
  <c r="J136" i="20"/>
  <c r="K136" i="20"/>
  <c r="L136" i="20"/>
  <c r="M136" i="20"/>
  <c r="N136" i="20"/>
  <c r="O136" i="20"/>
  <c r="J137" i="20"/>
  <c r="K137" i="20"/>
  <c r="L137" i="20"/>
  <c r="M137" i="20"/>
  <c r="N137" i="20"/>
  <c r="O137" i="20"/>
  <c r="J138" i="20"/>
  <c r="K138" i="20"/>
  <c r="L138" i="20"/>
  <c r="M138" i="20"/>
  <c r="N138" i="20"/>
  <c r="O138" i="20"/>
  <c r="J139" i="20"/>
  <c r="K139" i="20"/>
  <c r="L139" i="20"/>
  <c r="M139" i="20"/>
  <c r="N139" i="20"/>
  <c r="O139" i="20"/>
  <c r="J140" i="20"/>
  <c r="K140" i="20"/>
  <c r="L140" i="20"/>
  <c r="M140" i="20"/>
  <c r="N140" i="20"/>
  <c r="O140" i="20"/>
  <c r="J141" i="20"/>
  <c r="K141" i="20"/>
  <c r="L141" i="20"/>
  <c r="M141" i="20"/>
  <c r="N141" i="20"/>
  <c r="O141" i="20"/>
  <c r="J142" i="20"/>
  <c r="K142" i="20"/>
  <c r="L142" i="20"/>
  <c r="M142" i="20"/>
  <c r="N142" i="20"/>
  <c r="O142" i="20"/>
  <c r="J143" i="20"/>
  <c r="K143" i="20"/>
  <c r="L143" i="20"/>
  <c r="M143" i="20"/>
  <c r="N143" i="20"/>
  <c r="O143" i="20"/>
  <c r="J144" i="20"/>
  <c r="K144" i="20"/>
  <c r="L144" i="20"/>
  <c r="M144" i="20"/>
  <c r="N144" i="20"/>
  <c r="O144" i="20"/>
  <c r="J145" i="20"/>
  <c r="K145" i="20"/>
  <c r="L145" i="20"/>
  <c r="M145" i="20"/>
  <c r="N145" i="20"/>
  <c r="O145" i="20"/>
  <c r="J146" i="20"/>
  <c r="K146" i="20"/>
  <c r="L146" i="20"/>
  <c r="M146" i="20"/>
  <c r="N146" i="20"/>
  <c r="O146" i="20"/>
  <c r="J147" i="20"/>
  <c r="K147" i="20"/>
  <c r="L147" i="20"/>
  <c r="M147" i="20"/>
  <c r="N147" i="20"/>
  <c r="O147" i="20"/>
  <c r="J148" i="20"/>
  <c r="K148" i="20"/>
  <c r="L148" i="20"/>
  <c r="M148" i="20"/>
  <c r="N148" i="20"/>
  <c r="O148" i="20"/>
  <c r="J149" i="20"/>
  <c r="K149" i="20"/>
  <c r="L149" i="20"/>
  <c r="M149" i="20"/>
  <c r="N149" i="20"/>
  <c r="O149" i="20"/>
  <c r="J150" i="20"/>
  <c r="K150" i="20"/>
  <c r="L150" i="20"/>
  <c r="M150" i="20"/>
  <c r="N150" i="20"/>
  <c r="O150" i="20"/>
  <c r="J151" i="20"/>
  <c r="K151" i="20"/>
  <c r="L151" i="20"/>
  <c r="M151" i="20"/>
  <c r="N151" i="20"/>
  <c r="O151" i="20"/>
  <c r="J152" i="20"/>
  <c r="K152" i="20"/>
  <c r="L152" i="20"/>
  <c r="M152" i="20"/>
  <c r="N152" i="20"/>
  <c r="O152" i="20"/>
  <c r="J153" i="20"/>
  <c r="K153" i="20"/>
  <c r="L153" i="20"/>
  <c r="M153" i="20"/>
  <c r="N153" i="20"/>
  <c r="O153" i="20"/>
  <c r="J154" i="20"/>
  <c r="K154" i="20"/>
  <c r="L154" i="20"/>
  <c r="M154" i="20"/>
  <c r="N154" i="20"/>
  <c r="O154" i="20"/>
  <c r="J155" i="20"/>
  <c r="K155" i="20"/>
  <c r="L155" i="20"/>
  <c r="M155" i="20"/>
  <c r="N155" i="20"/>
  <c r="O155" i="20"/>
  <c r="J156" i="20"/>
  <c r="K156" i="20"/>
  <c r="L156" i="20"/>
  <c r="M156" i="20"/>
  <c r="N156" i="20"/>
  <c r="O156" i="20"/>
  <c r="J157" i="20"/>
  <c r="K157" i="20"/>
  <c r="L157" i="20"/>
  <c r="M157" i="20"/>
  <c r="N157" i="20"/>
  <c r="O157" i="20"/>
  <c r="J158" i="20"/>
  <c r="K158" i="20"/>
  <c r="L158" i="20"/>
  <c r="M158" i="20"/>
  <c r="N158" i="20"/>
  <c r="O158" i="20"/>
  <c r="J159" i="20"/>
  <c r="K159" i="20"/>
  <c r="L159" i="20"/>
  <c r="M159" i="20"/>
  <c r="N159" i="20"/>
  <c r="O159" i="20"/>
  <c r="J160" i="20"/>
  <c r="K160" i="20"/>
  <c r="L160" i="20"/>
  <c r="M160" i="20"/>
  <c r="N160" i="20"/>
  <c r="O160" i="20"/>
  <c r="J161" i="20"/>
  <c r="K161" i="20"/>
  <c r="L161" i="20"/>
  <c r="M161" i="20"/>
  <c r="N161" i="20"/>
  <c r="O161" i="20"/>
  <c r="J162" i="20"/>
  <c r="K162" i="20"/>
  <c r="L162" i="20"/>
  <c r="M162" i="20"/>
  <c r="N162" i="20"/>
  <c r="O162" i="20"/>
  <c r="J163" i="20"/>
  <c r="K163" i="20"/>
  <c r="L163" i="20"/>
  <c r="M163" i="20"/>
  <c r="N163" i="20"/>
  <c r="O163" i="20"/>
  <c r="J164" i="20"/>
  <c r="K164" i="20"/>
  <c r="L164" i="20"/>
  <c r="M164" i="20"/>
  <c r="N164" i="20"/>
  <c r="O164" i="20"/>
  <c r="J165" i="20"/>
  <c r="K165" i="20"/>
  <c r="L165" i="20"/>
  <c r="M165" i="20"/>
  <c r="N165" i="20"/>
  <c r="O165" i="20"/>
  <c r="J166" i="20"/>
  <c r="K166" i="20"/>
  <c r="L166" i="20"/>
  <c r="M166" i="20"/>
  <c r="N166" i="20"/>
  <c r="O166" i="20"/>
  <c r="J167" i="20"/>
  <c r="K167" i="20"/>
  <c r="L167" i="20"/>
  <c r="M167" i="20"/>
  <c r="N167" i="20"/>
  <c r="O167" i="20"/>
  <c r="J168" i="20"/>
  <c r="K168" i="20"/>
  <c r="L168" i="20"/>
  <c r="M168" i="20"/>
  <c r="N168" i="20"/>
  <c r="O168" i="20"/>
  <c r="J169" i="20"/>
  <c r="K169" i="20"/>
  <c r="L169" i="20"/>
  <c r="M169" i="20"/>
  <c r="N169" i="20"/>
  <c r="O169" i="20"/>
  <c r="J170" i="20"/>
  <c r="K170" i="20"/>
  <c r="L170" i="20"/>
  <c r="M170" i="20"/>
  <c r="N170" i="20"/>
  <c r="O170" i="20"/>
  <c r="J171" i="20"/>
  <c r="K171" i="20"/>
  <c r="L171" i="20"/>
  <c r="M171" i="20"/>
  <c r="N171" i="20"/>
  <c r="O171" i="20"/>
  <c r="J172" i="20"/>
  <c r="K172" i="20"/>
  <c r="L172" i="20"/>
  <c r="M172" i="20"/>
  <c r="N172" i="20"/>
  <c r="O172" i="20"/>
  <c r="J173" i="20"/>
  <c r="K173" i="20"/>
  <c r="L173" i="20"/>
  <c r="M173" i="20"/>
  <c r="N173" i="20"/>
  <c r="O173" i="20"/>
  <c r="J174" i="20"/>
  <c r="K174" i="20"/>
  <c r="L174" i="20"/>
  <c r="M174" i="20"/>
  <c r="N174" i="20"/>
  <c r="O174" i="20"/>
  <c r="J175" i="20"/>
  <c r="K175" i="20"/>
  <c r="L175" i="20"/>
  <c r="M175" i="20"/>
  <c r="N175" i="20"/>
  <c r="O175" i="20"/>
  <c r="J176" i="20"/>
  <c r="K176" i="20"/>
  <c r="L176" i="20"/>
  <c r="M176" i="20"/>
  <c r="N176" i="20"/>
  <c r="O176" i="20"/>
  <c r="J177" i="20"/>
  <c r="K177" i="20"/>
  <c r="L177" i="20"/>
  <c r="M177" i="20"/>
  <c r="N177" i="20"/>
  <c r="O177" i="20"/>
  <c r="J178" i="20"/>
  <c r="K178" i="20"/>
  <c r="L178" i="20"/>
  <c r="M178" i="20"/>
  <c r="N178" i="20"/>
  <c r="O178" i="20"/>
  <c r="J179" i="20"/>
  <c r="K179" i="20"/>
  <c r="L179" i="20"/>
  <c r="M179" i="20"/>
  <c r="N179" i="20"/>
  <c r="O179" i="20"/>
  <c r="J180" i="20"/>
  <c r="K180" i="20"/>
  <c r="L180" i="20"/>
  <c r="M180" i="20"/>
  <c r="N180" i="20"/>
  <c r="O180" i="20"/>
  <c r="J181" i="20"/>
  <c r="K181" i="20"/>
  <c r="L181" i="20"/>
  <c r="M181" i="20"/>
  <c r="N181" i="20"/>
  <c r="O181" i="20"/>
  <c r="J182" i="20"/>
  <c r="K182" i="20"/>
  <c r="L182" i="20"/>
  <c r="M182" i="20"/>
  <c r="N182" i="20"/>
  <c r="O182" i="20"/>
  <c r="J183" i="20"/>
  <c r="K183" i="20"/>
  <c r="L183" i="20"/>
  <c r="M183" i="20"/>
  <c r="N183" i="20"/>
  <c r="O183" i="20"/>
  <c r="J184" i="20"/>
  <c r="K184" i="20"/>
  <c r="L184" i="20"/>
  <c r="M184" i="20"/>
  <c r="N184" i="20"/>
  <c r="O184" i="20"/>
  <c r="J185" i="20"/>
  <c r="K185" i="20"/>
  <c r="L185" i="20"/>
  <c r="M185" i="20"/>
  <c r="N185" i="20"/>
  <c r="O185" i="20"/>
  <c r="J186" i="20"/>
  <c r="K186" i="20"/>
  <c r="L186" i="20"/>
  <c r="M186" i="20"/>
  <c r="N186" i="20"/>
  <c r="O186" i="20"/>
  <c r="J187" i="20"/>
  <c r="K187" i="20"/>
  <c r="L187" i="20"/>
  <c r="M187" i="20"/>
  <c r="N187" i="20"/>
  <c r="O187" i="20"/>
  <c r="J188" i="20"/>
  <c r="K188" i="20"/>
  <c r="L188" i="20"/>
  <c r="M188" i="20"/>
  <c r="N188" i="20"/>
  <c r="O188" i="20"/>
  <c r="J189" i="20"/>
  <c r="K189" i="20"/>
  <c r="L189" i="20"/>
  <c r="M189" i="20"/>
  <c r="N189" i="20"/>
  <c r="O189" i="20"/>
  <c r="J190" i="20"/>
  <c r="K190" i="20"/>
  <c r="L190" i="20"/>
  <c r="M190" i="20"/>
  <c r="N190" i="20"/>
  <c r="O190" i="20"/>
  <c r="J191" i="20"/>
  <c r="K191" i="20"/>
  <c r="L191" i="20"/>
  <c r="M191" i="20"/>
  <c r="N191" i="20"/>
  <c r="O191" i="20"/>
  <c r="J192" i="20"/>
  <c r="K192" i="20"/>
  <c r="L192" i="20"/>
  <c r="M192" i="20"/>
  <c r="N192" i="20"/>
  <c r="O192" i="20"/>
  <c r="J193" i="20"/>
  <c r="K193" i="20"/>
  <c r="L193" i="20"/>
  <c r="M193" i="20"/>
  <c r="N193" i="20"/>
  <c r="O193" i="20"/>
  <c r="J194" i="20"/>
  <c r="K194" i="20"/>
  <c r="L194" i="20"/>
  <c r="M194" i="20"/>
  <c r="N194" i="20"/>
  <c r="O194" i="20"/>
  <c r="J195" i="20"/>
  <c r="K195" i="20"/>
  <c r="L195" i="20"/>
  <c r="M195" i="20"/>
  <c r="N195" i="20"/>
  <c r="O195" i="20"/>
  <c r="J196" i="20"/>
  <c r="K196" i="20"/>
  <c r="L196" i="20"/>
  <c r="M196" i="20"/>
  <c r="N196" i="20"/>
  <c r="O196" i="20"/>
  <c r="J197" i="20"/>
  <c r="K197" i="20"/>
  <c r="L197" i="20"/>
  <c r="M197" i="20"/>
  <c r="N197" i="20"/>
  <c r="O197" i="20"/>
  <c r="J198" i="20"/>
  <c r="K198" i="20"/>
  <c r="L198" i="20"/>
  <c r="M198" i="20"/>
  <c r="N198" i="20"/>
  <c r="O198" i="20"/>
  <c r="J199" i="20"/>
  <c r="K199" i="20"/>
  <c r="L199" i="20"/>
  <c r="M199" i="20"/>
  <c r="N199" i="20"/>
  <c r="O199" i="20"/>
  <c r="J200" i="20"/>
  <c r="K200" i="20"/>
  <c r="L200" i="20"/>
  <c r="M200" i="20"/>
  <c r="N200" i="20"/>
  <c r="O200" i="20"/>
  <c r="J201" i="20"/>
  <c r="K201" i="20"/>
  <c r="L201" i="20"/>
  <c r="M201" i="20"/>
  <c r="N201" i="20"/>
  <c r="O201" i="20"/>
  <c r="J202" i="20"/>
  <c r="K202" i="20"/>
  <c r="L202" i="20"/>
  <c r="M202" i="20"/>
  <c r="N202" i="20"/>
  <c r="O202" i="20"/>
  <c r="J203" i="20"/>
  <c r="K203" i="20"/>
  <c r="L203" i="20"/>
  <c r="M203" i="20"/>
  <c r="N203" i="20"/>
  <c r="O203" i="20"/>
  <c r="J204" i="20"/>
  <c r="K204" i="20"/>
  <c r="L204" i="20"/>
  <c r="M204" i="20"/>
  <c r="N204" i="20"/>
  <c r="O204" i="20"/>
  <c r="J205" i="20"/>
  <c r="K205" i="20"/>
  <c r="L205" i="20"/>
  <c r="M205" i="20"/>
  <c r="N205" i="20"/>
  <c r="O205" i="20"/>
  <c r="D113" i="20"/>
  <c r="E113" i="20"/>
  <c r="Y35" i="20"/>
  <c r="E114" i="20"/>
  <c r="C127" i="20"/>
  <c r="H21" i="24"/>
  <c r="Q6" i="26"/>
  <c r="R6" i="26"/>
  <c r="S6" i="26"/>
  <c r="T6" i="26"/>
  <c r="U6" i="26"/>
  <c r="F6" i="26"/>
  <c r="V6" i="26"/>
  <c r="X6" i="26"/>
  <c r="Q7" i="26"/>
  <c r="R7" i="26"/>
  <c r="S7" i="26"/>
  <c r="T7" i="26"/>
  <c r="U7" i="26"/>
  <c r="V7" i="26"/>
  <c r="X7" i="26"/>
  <c r="Q8" i="26"/>
  <c r="R8" i="26"/>
  <c r="S8" i="26"/>
  <c r="T8" i="26"/>
  <c r="U8" i="26"/>
  <c r="V8" i="26"/>
  <c r="X8" i="26"/>
  <c r="Q9" i="26"/>
  <c r="R9" i="26"/>
  <c r="S9" i="26"/>
  <c r="T9" i="26"/>
  <c r="U9" i="26"/>
  <c r="V9" i="26"/>
  <c r="X9" i="26"/>
  <c r="Q10" i="26"/>
  <c r="R10" i="26"/>
  <c r="S10" i="26"/>
  <c r="T10" i="26"/>
  <c r="U10" i="26"/>
  <c r="V10" i="26"/>
  <c r="X10" i="26"/>
  <c r="Q11" i="26"/>
  <c r="R11" i="26"/>
  <c r="S11" i="26"/>
  <c r="T11" i="26"/>
  <c r="U11" i="26"/>
  <c r="V11" i="26"/>
  <c r="X11" i="26"/>
  <c r="Q12" i="26"/>
  <c r="R12" i="26"/>
  <c r="S12" i="26"/>
  <c r="T12" i="26"/>
  <c r="U12" i="26"/>
  <c r="V12" i="26"/>
  <c r="X12" i="26"/>
  <c r="Q13" i="26"/>
  <c r="R13" i="26"/>
  <c r="S13" i="26"/>
  <c r="T13" i="26"/>
  <c r="U13" i="26"/>
  <c r="V13" i="26"/>
  <c r="X13" i="26"/>
  <c r="Q14" i="26"/>
  <c r="R14" i="26"/>
  <c r="S14" i="26"/>
  <c r="T14" i="26"/>
  <c r="U14" i="26"/>
  <c r="V14" i="26"/>
  <c r="X14" i="26"/>
  <c r="Q15" i="26"/>
  <c r="R15" i="26"/>
  <c r="S15" i="26"/>
  <c r="T15" i="26"/>
  <c r="U15" i="26"/>
  <c r="V15" i="26"/>
  <c r="X15" i="26"/>
  <c r="Q16" i="26"/>
  <c r="R16" i="26"/>
  <c r="S16" i="26"/>
  <c r="T16" i="26"/>
  <c r="U16" i="26"/>
  <c r="V16" i="26"/>
  <c r="X16" i="26"/>
  <c r="Q17" i="26"/>
  <c r="R17" i="26"/>
  <c r="S17" i="26"/>
  <c r="T17" i="26"/>
  <c r="U17" i="26"/>
  <c r="V17" i="26"/>
  <c r="X17" i="26"/>
  <c r="Q18" i="26"/>
  <c r="R18" i="26"/>
  <c r="S18" i="26"/>
  <c r="T18" i="26"/>
  <c r="U18" i="26"/>
  <c r="V18" i="26"/>
  <c r="X18" i="26"/>
  <c r="Q19" i="26"/>
  <c r="R19" i="26"/>
  <c r="S19" i="26"/>
  <c r="T19" i="26"/>
  <c r="U19" i="26"/>
  <c r="V19" i="26"/>
  <c r="X19" i="26"/>
  <c r="Q20" i="26"/>
  <c r="R20" i="26"/>
  <c r="S20" i="26"/>
  <c r="T20" i="26"/>
  <c r="U20" i="26"/>
  <c r="V20" i="26"/>
  <c r="X20" i="26"/>
  <c r="Q21" i="26"/>
  <c r="R21" i="26"/>
  <c r="S21" i="26"/>
  <c r="T21" i="26"/>
  <c r="U21" i="26"/>
  <c r="V21" i="26"/>
  <c r="X21" i="26"/>
  <c r="Q22" i="26"/>
  <c r="R22" i="26"/>
  <c r="S22" i="26"/>
  <c r="T22" i="26"/>
  <c r="U22" i="26"/>
  <c r="V22" i="26"/>
  <c r="X22" i="26"/>
  <c r="Q23" i="26"/>
  <c r="R23" i="26"/>
  <c r="S23" i="26"/>
  <c r="T23" i="26"/>
  <c r="U23" i="26"/>
  <c r="V23" i="26"/>
  <c r="X23" i="26"/>
  <c r="Q24" i="26"/>
  <c r="R24" i="26"/>
  <c r="S24" i="26"/>
  <c r="T24" i="26"/>
  <c r="U24" i="26"/>
  <c r="V24" i="26"/>
  <c r="X24" i="26"/>
  <c r="Q25" i="26"/>
  <c r="R25" i="26"/>
  <c r="S25" i="26"/>
  <c r="T25" i="26"/>
  <c r="U25" i="26"/>
  <c r="V25" i="26"/>
  <c r="X25" i="26"/>
  <c r="Q26" i="26"/>
  <c r="R26" i="26"/>
  <c r="S26" i="26"/>
  <c r="T26" i="26"/>
  <c r="U26" i="26"/>
  <c r="V26" i="26"/>
  <c r="X26" i="26"/>
  <c r="Q27" i="26"/>
  <c r="R27" i="26"/>
  <c r="S27" i="26"/>
  <c r="T27" i="26"/>
  <c r="U27" i="26"/>
  <c r="V27" i="26"/>
  <c r="X27" i="26"/>
  <c r="Q28" i="26"/>
  <c r="R28" i="26"/>
  <c r="S28" i="26"/>
  <c r="T28" i="26"/>
  <c r="U28" i="26"/>
  <c r="V28" i="26"/>
  <c r="X28" i="26"/>
  <c r="Q29" i="26"/>
  <c r="R29" i="26"/>
  <c r="S29" i="26"/>
  <c r="T29" i="26"/>
  <c r="U29" i="26"/>
  <c r="V29" i="26"/>
  <c r="X29" i="26"/>
  <c r="Q30" i="26"/>
  <c r="R30" i="26"/>
  <c r="S30" i="26"/>
  <c r="T30" i="26"/>
  <c r="U30" i="26"/>
  <c r="V30" i="26"/>
  <c r="X30" i="26"/>
  <c r="Q31" i="26"/>
  <c r="R31" i="26"/>
  <c r="S31" i="26"/>
  <c r="T31" i="26"/>
  <c r="U31" i="26"/>
  <c r="V31" i="26"/>
  <c r="X31" i="26"/>
  <c r="Q32" i="26"/>
  <c r="R32" i="26"/>
  <c r="S32" i="26"/>
  <c r="T32" i="26"/>
  <c r="U32" i="26"/>
  <c r="V32" i="26"/>
  <c r="X32" i="26"/>
  <c r="Q33" i="26"/>
  <c r="R33" i="26"/>
  <c r="S33" i="26"/>
  <c r="T33" i="26"/>
  <c r="U33" i="26"/>
  <c r="V33" i="26"/>
  <c r="X33" i="26"/>
  <c r="Q34" i="26"/>
  <c r="R34" i="26"/>
  <c r="S34" i="26"/>
  <c r="T34" i="26"/>
  <c r="U34" i="26"/>
  <c r="V34" i="26"/>
  <c r="X34" i="26"/>
  <c r="Q35" i="26"/>
  <c r="R35" i="26"/>
  <c r="S35" i="26"/>
  <c r="T35" i="26"/>
  <c r="U35" i="26"/>
  <c r="V35" i="26"/>
  <c r="X35" i="26"/>
  <c r="Q36" i="26"/>
  <c r="R36" i="26"/>
  <c r="S36" i="26"/>
  <c r="T36" i="26"/>
  <c r="U36" i="26"/>
  <c r="V36" i="26"/>
  <c r="X36" i="26"/>
  <c r="Q37" i="26"/>
  <c r="R37" i="26"/>
  <c r="S37" i="26"/>
  <c r="T37" i="26"/>
  <c r="U37" i="26"/>
  <c r="V37" i="26"/>
  <c r="X37" i="26"/>
  <c r="Q38" i="26"/>
  <c r="R38" i="26"/>
  <c r="S38" i="26"/>
  <c r="T38" i="26"/>
  <c r="U38" i="26"/>
  <c r="V38" i="26"/>
  <c r="X38" i="26"/>
  <c r="Q39" i="26"/>
  <c r="R39" i="26"/>
  <c r="S39" i="26"/>
  <c r="T39" i="26"/>
  <c r="U39" i="26"/>
  <c r="V39" i="26"/>
  <c r="X39" i="26"/>
  <c r="Q40" i="26"/>
  <c r="R40" i="26"/>
  <c r="S40" i="26"/>
  <c r="T40" i="26"/>
  <c r="U40" i="26"/>
  <c r="V40" i="26"/>
  <c r="X40" i="26"/>
  <c r="Q41" i="26"/>
  <c r="R41" i="26"/>
  <c r="S41" i="26"/>
  <c r="T41" i="26"/>
  <c r="U41" i="26"/>
  <c r="V41" i="26"/>
  <c r="X41" i="26"/>
  <c r="Q42" i="26"/>
  <c r="R42" i="26"/>
  <c r="S42" i="26"/>
  <c r="T42" i="26"/>
  <c r="U42" i="26"/>
  <c r="V42" i="26"/>
  <c r="X42" i="26"/>
  <c r="Q43" i="26"/>
  <c r="R43" i="26"/>
  <c r="S43" i="26"/>
  <c r="T43" i="26"/>
  <c r="U43" i="26"/>
  <c r="V43" i="26"/>
  <c r="X43" i="26"/>
  <c r="Q44" i="26"/>
  <c r="R44" i="26"/>
  <c r="S44" i="26"/>
  <c r="T44" i="26"/>
  <c r="U44" i="26"/>
  <c r="V44" i="26"/>
  <c r="X44" i="26"/>
  <c r="Q45" i="26"/>
  <c r="R45" i="26"/>
  <c r="S45" i="26"/>
  <c r="T45" i="26"/>
  <c r="U45" i="26"/>
  <c r="V45" i="26"/>
  <c r="X45" i="26"/>
  <c r="Q46" i="26"/>
  <c r="R46" i="26"/>
  <c r="S46" i="26"/>
  <c r="T46" i="26"/>
  <c r="U46" i="26"/>
  <c r="V46" i="26"/>
  <c r="X46" i="26"/>
  <c r="Q47" i="26"/>
  <c r="R47" i="26"/>
  <c r="S47" i="26"/>
  <c r="T47" i="26"/>
  <c r="U47" i="26"/>
  <c r="V47" i="26"/>
  <c r="X47" i="26"/>
  <c r="Q48" i="26"/>
  <c r="R48" i="26"/>
  <c r="S48" i="26"/>
  <c r="T48" i="26"/>
  <c r="U48" i="26"/>
  <c r="V48" i="26"/>
  <c r="X48" i="26"/>
  <c r="Q49" i="26"/>
  <c r="R49" i="26"/>
  <c r="S49" i="26"/>
  <c r="T49" i="26"/>
  <c r="U49" i="26"/>
  <c r="V49" i="26"/>
  <c r="X49" i="26"/>
  <c r="Q50" i="26"/>
  <c r="R50" i="26"/>
  <c r="S50" i="26"/>
  <c r="T50" i="26"/>
  <c r="U50" i="26"/>
  <c r="V50" i="26"/>
  <c r="X50" i="26"/>
  <c r="Q51" i="26"/>
  <c r="R51" i="26"/>
  <c r="S51" i="26"/>
  <c r="T51" i="26"/>
  <c r="U51" i="26"/>
  <c r="V51" i="26"/>
  <c r="X51" i="26"/>
  <c r="Q52" i="26"/>
  <c r="R52" i="26"/>
  <c r="S52" i="26"/>
  <c r="T52" i="26"/>
  <c r="U52" i="26"/>
  <c r="V52" i="26"/>
  <c r="X52" i="26"/>
  <c r="Q53" i="26"/>
  <c r="R53" i="26"/>
  <c r="S53" i="26"/>
  <c r="T53" i="26"/>
  <c r="U53" i="26"/>
  <c r="V53" i="26"/>
  <c r="X53" i="26"/>
  <c r="Q54" i="26"/>
  <c r="R54" i="26"/>
  <c r="S54" i="26"/>
  <c r="T54" i="26"/>
  <c r="U54" i="26"/>
  <c r="V54" i="26"/>
  <c r="X54" i="26"/>
  <c r="Q55" i="26"/>
  <c r="R55" i="26"/>
  <c r="S55" i="26"/>
  <c r="T55" i="26"/>
  <c r="U55" i="26"/>
  <c r="V55" i="26"/>
  <c r="X55" i="26"/>
  <c r="Q56" i="26"/>
  <c r="R56" i="26"/>
  <c r="S56" i="26"/>
  <c r="T56" i="26"/>
  <c r="U56" i="26"/>
  <c r="V56" i="26"/>
  <c r="X56" i="26"/>
  <c r="Q57" i="26"/>
  <c r="R57" i="26"/>
  <c r="S57" i="26"/>
  <c r="T57" i="26"/>
  <c r="U57" i="26"/>
  <c r="V57" i="26"/>
  <c r="X57" i="26"/>
  <c r="Q58" i="26"/>
  <c r="R58" i="26"/>
  <c r="S58" i="26"/>
  <c r="T58" i="26"/>
  <c r="U58" i="26"/>
  <c r="V58" i="26"/>
  <c r="X58" i="26"/>
  <c r="Q59" i="26"/>
  <c r="R59" i="26"/>
  <c r="S59" i="26"/>
  <c r="T59" i="26"/>
  <c r="U59" i="26"/>
  <c r="V59" i="26"/>
  <c r="X59" i="26"/>
  <c r="Q60" i="26"/>
  <c r="R60" i="26"/>
  <c r="S60" i="26"/>
  <c r="T60" i="26"/>
  <c r="U60" i="26"/>
  <c r="V60" i="26"/>
  <c r="X60" i="26"/>
  <c r="Q61" i="26"/>
  <c r="R61" i="26"/>
  <c r="S61" i="26"/>
  <c r="T61" i="26"/>
  <c r="U61" i="26"/>
  <c r="V61" i="26"/>
  <c r="X61" i="26"/>
  <c r="Q62" i="26"/>
  <c r="R62" i="26"/>
  <c r="S62" i="26"/>
  <c r="T62" i="26"/>
  <c r="U62" i="26"/>
  <c r="V62" i="26"/>
  <c r="X62" i="26"/>
  <c r="Q63" i="26"/>
  <c r="R63" i="26"/>
  <c r="S63" i="26"/>
  <c r="T63" i="26"/>
  <c r="U63" i="26"/>
  <c r="V63" i="26"/>
  <c r="X63" i="26"/>
  <c r="Q64" i="26"/>
  <c r="R64" i="26"/>
  <c r="S64" i="26"/>
  <c r="T64" i="26"/>
  <c r="U64" i="26"/>
  <c r="V64" i="26"/>
  <c r="X64" i="26"/>
  <c r="Q65" i="26"/>
  <c r="R65" i="26"/>
  <c r="S65" i="26"/>
  <c r="T65" i="26"/>
  <c r="U65" i="26"/>
  <c r="V65" i="26"/>
  <c r="X65" i="26"/>
  <c r="Q66" i="26"/>
  <c r="R66" i="26"/>
  <c r="S66" i="26"/>
  <c r="T66" i="26"/>
  <c r="U66" i="26"/>
  <c r="V66" i="26"/>
  <c r="X66" i="26"/>
  <c r="Q67" i="26"/>
  <c r="R67" i="26"/>
  <c r="S67" i="26"/>
  <c r="T67" i="26"/>
  <c r="U67" i="26"/>
  <c r="V67" i="26"/>
  <c r="X67" i="26"/>
  <c r="Q68" i="26"/>
  <c r="R68" i="26"/>
  <c r="S68" i="26"/>
  <c r="T68" i="26"/>
  <c r="U68" i="26"/>
  <c r="V68" i="26"/>
  <c r="X68" i="26"/>
  <c r="Q69" i="26"/>
  <c r="R69" i="26"/>
  <c r="S69" i="26"/>
  <c r="T69" i="26"/>
  <c r="U69" i="26"/>
  <c r="V69" i="26"/>
  <c r="X69" i="26"/>
  <c r="Q70" i="26"/>
  <c r="R70" i="26"/>
  <c r="S70" i="26"/>
  <c r="T70" i="26"/>
  <c r="U70" i="26"/>
  <c r="V70" i="26"/>
  <c r="X70" i="26"/>
  <c r="Q71" i="26"/>
  <c r="R71" i="26"/>
  <c r="S71" i="26"/>
  <c r="T71" i="26"/>
  <c r="U71" i="26"/>
  <c r="V71" i="26"/>
  <c r="X71" i="26"/>
  <c r="Q72" i="26"/>
  <c r="R72" i="26"/>
  <c r="S72" i="26"/>
  <c r="T72" i="26"/>
  <c r="U72" i="26"/>
  <c r="V72" i="26"/>
  <c r="X72" i="26"/>
  <c r="Q73" i="26"/>
  <c r="R73" i="26"/>
  <c r="S73" i="26"/>
  <c r="T73" i="26"/>
  <c r="U73" i="26"/>
  <c r="V73" i="26"/>
  <c r="X73" i="26"/>
  <c r="Q74" i="26"/>
  <c r="R74" i="26"/>
  <c r="S74" i="26"/>
  <c r="T74" i="26"/>
  <c r="U74" i="26"/>
  <c r="V74" i="26"/>
  <c r="X74" i="26"/>
  <c r="Q75" i="26"/>
  <c r="R75" i="26"/>
  <c r="S75" i="26"/>
  <c r="T75" i="26"/>
  <c r="U75" i="26"/>
  <c r="V75" i="26"/>
  <c r="X75" i="26"/>
  <c r="Q76" i="26"/>
  <c r="R76" i="26"/>
  <c r="S76" i="26"/>
  <c r="T76" i="26"/>
  <c r="U76" i="26"/>
  <c r="V76" i="26"/>
  <c r="X76" i="26"/>
  <c r="Q77" i="26"/>
  <c r="R77" i="26"/>
  <c r="S77" i="26"/>
  <c r="T77" i="26"/>
  <c r="U77" i="26"/>
  <c r="V77" i="26"/>
  <c r="X77" i="26"/>
  <c r="Q78" i="26"/>
  <c r="R78" i="26"/>
  <c r="S78" i="26"/>
  <c r="T78" i="26"/>
  <c r="U78" i="26"/>
  <c r="V78" i="26"/>
  <c r="X78" i="26"/>
  <c r="Q79" i="26"/>
  <c r="R79" i="26"/>
  <c r="S79" i="26"/>
  <c r="T79" i="26"/>
  <c r="U79" i="26"/>
  <c r="V79" i="26"/>
  <c r="X79" i="26"/>
  <c r="Q80" i="26"/>
  <c r="R80" i="26"/>
  <c r="S80" i="26"/>
  <c r="T80" i="26"/>
  <c r="U80" i="26"/>
  <c r="V80" i="26"/>
  <c r="X80" i="26"/>
  <c r="Q81" i="26"/>
  <c r="R81" i="26"/>
  <c r="S81" i="26"/>
  <c r="T81" i="26"/>
  <c r="U81" i="26"/>
  <c r="V81" i="26"/>
  <c r="X81" i="26"/>
  <c r="Q82" i="26"/>
  <c r="R82" i="26"/>
  <c r="S82" i="26"/>
  <c r="T82" i="26"/>
  <c r="U82" i="26"/>
  <c r="V82" i="26"/>
  <c r="X82" i="26"/>
  <c r="Q83" i="26"/>
  <c r="R83" i="26"/>
  <c r="S83" i="26"/>
  <c r="T83" i="26"/>
  <c r="U83" i="26"/>
  <c r="V83" i="26"/>
  <c r="X83" i="26"/>
  <c r="Q84" i="26"/>
  <c r="R84" i="26"/>
  <c r="S84" i="26"/>
  <c r="T84" i="26"/>
  <c r="U84" i="26"/>
  <c r="V84" i="26"/>
  <c r="X84" i="26"/>
  <c r="Q85" i="26"/>
  <c r="R85" i="26"/>
  <c r="S85" i="26"/>
  <c r="T85" i="26"/>
  <c r="U85" i="26"/>
  <c r="V85" i="26"/>
  <c r="X85" i="26"/>
  <c r="Q86" i="26"/>
  <c r="R86" i="26"/>
  <c r="S86" i="26"/>
  <c r="T86" i="26"/>
  <c r="U86" i="26"/>
  <c r="V86" i="26"/>
  <c r="X86" i="26"/>
  <c r="Q87" i="26"/>
  <c r="R87" i="26"/>
  <c r="S87" i="26"/>
  <c r="T87" i="26"/>
  <c r="U87" i="26"/>
  <c r="V87" i="26"/>
  <c r="X87" i="26"/>
  <c r="Q88" i="26"/>
  <c r="R88" i="26"/>
  <c r="S88" i="26"/>
  <c r="T88" i="26"/>
  <c r="U88" i="26"/>
  <c r="V88" i="26"/>
  <c r="X88" i="26"/>
  <c r="Q89" i="26"/>
  <c r="R89" i="26"/>
  <c r="S89" i="26"/>
  <c r="T89" i="26"/>
  <c r="U89" i="26"/>
  <c r="V89" i="26"/>
  <c r="X89" i="26"/>
  <c r="Q90" i="26"/>
  <c r="R90" i="26"/>
  <c r="S90" i="26"/>
  <c r="T90" i="26"/>
  <c r="U90" i="26"/>
  <c r="V90" i="26"/>
  <c r="X90" i="26"/>
  <c r="Q91" i="26"/>
  <c r="R91" i="26"/>
  <c r="S91" i="26"/>
  <c r="T91" i="26"/>
  <c r="U91" i="26"/>
  <c r="V91" i="26"/>
  <c r="X91" i="26"/>
  <c r="Q92" i="26"/>
  <c r="R92" i="26"/>
  <c r="S92" i="26"/>
  <c r="T92" i="26"/>
  <c r="U92" i="26"/>
  <c r="V92" i="26"/>
  <c r="X92" i="26"/>
  <c r="Q93" i="26"/>
  <c r="R93" i="26"/>
  <c r="S93" i="26"/>
  <c r="T93" i="26"/>
  <c r="U93" i="26"/>
  <c r="V93" i="26"/>
  <c r="X93" i="26"/>
  <c r="Q94" i="26"/>
  <c r="R94" i="26"/>
  <c r="S94" i="26"/>
  <c r="T94" i="26"/>
  <c r="U94" i="26"/>
  <c r="V94" i="26"/>
  <c r="X94" i="26"/>
  <c r="Q95" i="26"/>
  <c r="R95" i="26"/>
  <c r="S95" i="26"/>
  <c r="T95" i="26"/>
  <c r="U95" i="26"/>
  <c r="V95" i="26"/>
  <c r="X95" i="26"/>
  <c r="Q96" i="26"/>
  <c r="R96" i="26"/>
  <c r="S96" i="26"/>
  <c r="T96" i="26"/>
  <c r="U96" i="26"/>
  <c r="V96" i="26"/>
  <c r="X96" i="26"/>
  <c r="Q97" i="26"/>
  <c r="R97" i="26"/>
  <c r="S97" i="26"/>
  <c r="T97" i="26"/>
  <c r="U97" i="26"/>
  <c r="V97" i="26"/>
  <c r="X97" i="26"/>
  <c r="Q98" i="26"/>
  <c r="R98" i="26"/>
  <c r="S98" i="26"/>
  <c r="T98" i="26"/>
  <c r="U98" i="26"/>
  <c r="V98" i="26"/>
  <c r="X98" i="26"/>
  <c r="Q99" i="26"/>
  <c r="R99" i="26"/>
  <c r="S99" i="26"/>
  <c r="T99" i="26"/>
  <c r="U99" i="26"/>
  <c r="V99" i="26"/>
  <c r="X99" i="26"/>
  <c r="Q100" i="26"/>
  <c r="R100" i="26"/>
  <c r="S100" i="26"/>
  <c r="T100" i="26"/>
  <c r="U100" i="26"/>
  <c r="V100" i="26"/>
  <c r="X100" i="26"/>
  <c r="Q101" i="26"/>
  <c r="R101" i="26"/>
  <c r="S101" i="26"/>
  <c r="T101" i="26"/>
  <c r="U101" i="26"/>
  <c r="V101" i="26"/>
  <c r="X101" i="26"/>
  <c r="Q102" i="26"/>
  <c r="R102" i="26"/>
  <c r="S102" i="26"/>
  <c r="T102" i="26"/>
  <c r="U102" i="26"/>
  <c r="V102" i="26"/>
  <c r="X102" i="26"/>
  <c r="Q103" i="26"/>
  <c r="R103" i="26"/>
  <c r="S103" i="26"/>
  <c r="T103" i="26"/>
  <c r="U103" i="26"/>
  <c r="V103" i="26"/>
  <c r="X103" i="26"/>
  <c r="Q104" i="26"/>
  <c r="R104" i="26"/>
  <c r="S104" i="26"/>
  <c r="T104" i="26"/>
  <c r="U104" i="26"/>
  <c r="V104" i="26"/>
  <c r="X104" i="26"/>
  <c r="Q105" i="26"/>
  <c r="R105" i="26"/>
  <c r="S105" i="26"/>
  <c r="T105" i="26"/>
  <c r="U105" i="26"/>
  <c r="V105" i="26"/>
  <c r="X105" i="26"/>
  <c r="Q106" i="26"/>
  <c r="R106" i="26"/>
  <c r="S106" i="26"/>
  <c r="T106" i="26"/>
  <c r="U106" i="26"/>
  <c r="V106" i="26"/>
  <c r="X106" i="26"/>
  <c r="Q107" i="26"/>
  <c r="R107" i="26"/>
  <c r="S107" i="26"/>
  <c r="T107" i="26"/>
  <c r="U107" i="26"/>
  <c r="V107" i="26"/>
  <c r="X107" i="26"/>
  <c r="Q108" i="26"/>
  <c r="R108" i="26"/>
  <c r="S108" i="26"/>
  <c r="T108" i="26"/>
  <c r="U108" i="26"/>
  <c r="V108" i="26"/>
  <c r="X108" i="26"/>
  <c r="Q109" i="26"/>
  <c r="R109" i="26"/>
  <c r="S109" i="26"/>
  <c r="T109" i="26"/>
  <c r="U109" i="26"/>
  <c r="V109" i="26"/>
  <c r="X109" i="26"/>
  <c r="Q110" i="26"/>
  <c r="R110" i="26"/>
  <c r="S110" i="26"/>
  <c r="T110" i="26"/>
  <c r="U110" i="26"/>
  <c r="V110" i="26"/>
  <c r="X110" i="26"/>
  <c r="Q111" i="26"/>
  <c r="R111" i="26"/>
  <c r="S111" i="26"/>
  <c r="T111" i="26"/>
  <c r="U111" i="26"/>
  <c r="V111" i="26"/>
  <c r="X111" i="26"/>
  <c r="Q112" i="26"/>
  <c r="R112" i="26"/>
  <c r="S112" i="26"/>
  <c r="T112" i="26"/>
  <c r="U112" i="26"/>
  <c r="V112" i="26"/>
  <c r="X112" i="26"/>
  <c r="Q113" i="26"/>
  <c r="R113" i="26"/>
  <c r="S113" i="26"/>
  <c r="T113" i="26"/>
  <c r="U113" i="26"/>
  <c r="V113" i="26"/>
  <c r="X113" i="26"/>
  <c r="Q114" i="26"/>
  <c r="R114" i="26"/>
  <c r="S114" i="26"/>
  <c r="T114" i="26"/>
  <c r="U114" i="26"/>
  <c r="V114" i="26"/>
  <c r="X114" i="26"/>
  <c r="Q115" i="26"/>
  <c r="R115" i="26"/>
  <c r="S115" i="26"/>
  <c r="T115" i="26"/>
  <c r="U115" i="26"/>
  <c r="V115" i="26"/>
  <c r="X115" i="26"/>
  <c r="Q116" i="26"/>
  <c r="R116" i="26"/>
  <c r="S116" i="26"/>
  <c r="T116" i="26"/>
  <c r="U116" i="26"/>
  <c r="V116" i="26"/>
  <c r="X116" i="26"/>
  <c r="Q117" i="26"/>
  <c r="R117" i="26"/>
  <c r="S117" i="26"/>
  <c r="T117" i="26"/>
  <c r="U117" i="26"/>
  <c r="V117" i="26"/>
  <c r="X117" i="26"/>
  <c r="Q118" i="26"/>
  <c r="R118" i="26"/>
  <c r="S118" i="26"/>
  <c r="T118" i="26"/>
  <c r="U118" i="26"/>
  <c r="V118" i="26"/>
  <c r="X118" i="26"/>
  <c r="Q119" i="26"/>
  <c r="R119" i="26"/>
  <c r="S119" i="26"/>
  <c r="T119" i="26"/>
  <c r="U119" i="26"/>
  <c r="V119" i="26"/>
  <c r="X119" i="26"/>
  <c r="Q120" i="26"/>
  <c r="R120" i="26"/>
  <c r="S120" i="26"/>
  <c r="T120" i="26"/>
  <c r="U120" i="26"/>
  <c r="V120" i="26"/>
  <c r="X120" i="26"/>
  <c r="Q121" i="26"/>
  <c r="R121" i="26"/>
  <c r="S121" i="26"/>
  <c r="T121" i="26"/>
  <c r="U121" i="26"/>
  <c r="V121" i="26"/>
  <c r="X121" i="26"/>
  <c r="Q122" i="26"/>
  <c r="R122" i="26"/>
  <c r="S122" i="26"/>
  <c r="T122" i="26"/>
  <c r="U122" i="26"/>
  <c r="V122" i="26"/>
  <c r="X122" i="26"/>
  <c r="Q123" i="26"/>
  <c r="R123" i="26"/>
  <c r="S123" i="26"/>
  <c r="T123" i="26"/>
  <c r="U123" i="26"/>
  <c r="V123" i="26"/>
  <c r="X123" i="26"/>
  <c r="Q124" i="26"/>
  <c r="R124" i="26"/>
  <c r="S124" i="26"/>
  <c r="T124" i="26"/>
  <c r="U124" i="26"/>
  <c r="V124" i="26"/>
  <c r="X124" i="26"/>
  <c r="Q125" i="26"/>
  <c r="R125" i="26"/>
  <c r="S125" i="26"/>
  <c r="T125" i="26"/>
  <c r="U125" i="26"/>
  <c r="V125" i="26"/>
  <c r="X125" i="26"/>
  <c r="Q126" i="26"/>
  <c r="R126" i="26"/>
  <c r="S126" i="26"/>
  <c r="T126" i="26"/>
  <c r="U126" i="26"/>
  <c r="V126" i="26"/>
  <c r="X126" i="26"/>
  <c r="Q127" i="26"/>
  <c r="R127" i="26"/>
  <c r="S127" i="26"/>
  <c r="T127" i="26"/>
  <c r="U127" i="26"/>
  <c r="V127" i="26"/>
  <c r="X127" i="26"/>
  <c r="Q128" i="26"/>
  <c r="R128" i="26"/>
  <c r="S128" i="26"/>
  <c r="T128" i="26"/>
  <c r="U128" i="26"/>
  <c r="V128" i="26"/>
  <c r="X128" i="26"/>
  <c r="Q129" i="26"/>
  <c r="R129" i="26"/>
  <c r="S129" i="26"/>
  <c r="T129" i="26"/>
  <c r="U129" i="26"/>
  <c r="V129" i="26"/>
  <c r="X129" i="26"/>
  <c r="Q130" i="26"/>
  <c r="R130" i="26"/>
  <c r="S130" i="26"/>
  <c r="T130" i="26"/>
  <c r="U130" i="26"/>
  <c r="V130" i="26"/>
  <c r="X130" i="26"/>
  <c r="Q131" i="26"/>
  <c r="R131" i="26"/>
  <c r="S131" i="26"/>
  <c r="T131" i="26"/>
  <c r="U131" i="26"/>
  <c r="V131" i="26"/>
  <c r="X131" i="26"/>
  <c r="Q132" i="26"/>
  <c r="R132" i="26"/>
  <c r="S132" i="26"/>
  <c r="T132" i="26"/>
  <c r="U132" i="26"/>
  <c r="V132" i="26"/>
  <c r="X132" i="26"/>
  <c r="Q133" i="26"/>
  <c r="R133" i="26"/>
  <c r="S133" i="26"/>
  <c r="T133" i="26"/>
  <c r="U133" i="26"/>
  <c r="V133" i="26"/>
  <c r="X133" i="26"/>
  <c r="Q134" i="26"/>
  <c r="R134" i="26"/>
  <c r="S134" i="26"/>
  <c r="T134" i="26"/>
  <c r="U134" i="26"/>
  <c r="V134" i="26"/>
  <c r="X134" i="26"/>
  <c r="Q135" i="26"/>
  <c r="R135" i="26"/>
  <c r="S135" i="26"/>
  <c r="T135" i="26"/>
  <c r="U135" i="26"/>
  <c r="V135" i="26"/>
  <c r="X135" i="26"/>
  <c r="Q136" i="26"/>
  <c r="R136" i="26"/>
  <c r="S136" i="26"/>
  <c r="T136" i="26"/>
  <c r="U136" i="26"/>
  <c r="V136" i="26"/>
  <c r="X136" i="26"/>
  <c r="Q137" i="26"/>
  <c r="R137" i="26"/>
  <c r="S137" i="26"/>
  <c r="T137" i="26"/>
  <c r="U137" i="26"/>
  <c r="V137" i="26"/>
  <c r="X137" i="26"/>
  <c r="Q138" i="26"/>
  <c r="R138" i="26"/>
  <c r="S138" i="26"/>
  <c r="T138" i="26"/>
  <c r="U138" i="26"/>
  <c r="V138" i="26"/>
  <c r="X138" i="26"/>
  <c r="Q139" i="26"/>
  <c r="R139" i="26"/>
  <c r="S139" i="26"/>
  <c r="T139" i="26"/>
  <c r="U139" i="26"/>
  <c r="V139" i="26"/>
  <c r="X139" i="26"/>
  <c r="Q140" i="26"/>
  <c r="R140" i="26"/>
  <c r="S140" i="26"/>
  <c r="T140" i="26"/>
  <c r="U140" i="26"/>
  <c r="V140" i="26"/>
  <c r="X140" i="26"/>
  <c r="Q141" i="26"/>
  <c r="R141" i="26"/>
  <c r="S141" i="26"/>
  <c r="T141" i="26"/>
  <c r="U141" i="26"/>
  <c r="V141" i="26"/>
  <c r="X141" i="26"/>
  <c r="Q142" i="26"/>
  <c r="R142" i="26"/>
  <c r="S142" i="26"/>
  <c r="T142" i="26"/>
  <c r="U142" i="26"/>
  <c r="V142" i="26"/>
  <c r="X142" i="26"/>
  <c r="Q143" i="26"/>
  <c r="R143" i="26"/>
  <c r="S143" i="26"/>
  <c r="T143" i="26"/>
  <c r="U143" i="26"/>
  <c r="V143" i="26"/>
  <c r="X143" i="26"/>
  <c r="Q144" i="26"/>
  <c r="R144" i="26"/>
  <c r="S144" i="26"/>
  <c r="T144" i="26"/>
  <c r="U144" i="26"/>
  <c r="V144" i="26"/>
  <c r="X144" i="26"/>
  <c r="Q145" i="26"/>
  <c r="R145" i="26"/>
  <c r="S145" i="26"/>
  <c r="T145" i="26"/>
  <c r="U145" i="26"/>
  <c r="V145" i="26"/>
  <c r="X145" i="26"/>
  <c r="Q146" i="26"/>
  <c r="R146" i="26"/>
  <c r="S146" i="26"/>
  <c r="T146" i="26"/>
  <c r="U146" i="26"/>
  <c r="V146" i="26"/>
  <c r="X146" i="26"/>
  <c r="Q147" i="26"/>
  <c r="R147" i="26"/>
  <c r="S147" i="26"/>
  <c r="T147" i="26"/>
  <c r="U147" i="26"/>
  <c r="V147" i="26"/>
  <c r="X147" i="26"/>
  <c r="Q148" i="26"/>
  <c r="R148" i="26"/>
  <c r="S148" i="26"/>
  <c r="T148" i="26"/>
  <c r="U148" i="26"/>
  <c r="V148" i="26"/>
  <c r="X148" i="26"/>
  <c r="Q149" i="26"/>
  <c r="R149" i="26"/>
  <c r="S149" i="26"/>
  <c r="T149" i="26"/>
  <c r="U149" i="26"/>
  <c r="V149" i="26"/>
  <c r="X149" i="26"/>
  <c r="Q150" i="26"/>
  <c r="R150" i="26"/>
  <c r="S150" i="26"/>
  <c r="T150" i="26"/>
  <c r="U150" i="26"/>
  <c r="V150" i="26"/>
  <c r="X150" i="26"/>
  <c r="Q151" i="26"/>
  <c r="R151" i="26"/>
  <c r="S151" i="26"/>
  <c r="T151" i="26"/>
  <c r="U151" i="26"/>
  <c r="V151" i="26"/>
  <c r="X151" i="26"/>
  <c r="Q152" i="26"/>
  <c r="R152" i="26"/>
  <c r="S152" i="26"/>
  <c r="T152" i="26"/>
  <c r="U152" i="26"/>
  <c r="V152" i="26"/>
  <c r="X152" i="26"/>
  <c r="Q153" i="26"/>
  <c r="R153" i="26"/>
  <c r="S153" i="26"/>
  <c r="T153" i="26"/>
  <c r="U153" i="26"/>
  <c r="V153" i="26"/>
  <c r="X153" i="26"/>
  <c r="Q154" i="26"/>
  <c r="R154" i="26"/>
  <c r="S154" i="26"/>
  <c r="T154" i="26"/>
  <c r="U154" i="26"/>
  <c r="V154" i="26"/>
  <c r="X154" i="26"/>
  <c r="Q155" i="26"/>
  <c r="R155" i="26"/>
  <c r="S155" i="26"/>
  <c r="T155" i="26"/>
  <c r="U155" i="26"/>
  <c r="V155" i="26"/>
  <c r="X155" i="26"/>
  <c r="R156" i="26"/>
  <c r="S156" i="26"/>
  <c r="T156" i="26"/>
  <c r="U156" i="26"/>
  <c r="V156" i="26"/>
  <c r="X156" i="26"/>
  <c r="R157" i="26"/>
  <c r="S157" i="26"/>
  <c r="T157" i="26"/>
  <c r="U157" i="26"/>
  <c r="V157" i="26"/>
  <c r="X157" i="26"/>
  <c r="R158" i="26"/>
  <c r="S158" i="26"/>
  <c r="T158" i="26"/>
  <c r="U158" i="26"/>
  <c r="V158" i="26"/>
  <c r="X158" i="26"/>
  <c r="R159" i="26"/>
  <c r="S159" i="26"/>
  <c r="T159" i="26"/>
  <c r="U159" i="26"/>
  <c r="V159" i="26"/>
  <c r="X159" i="26"/>
  <c r="R160" i="26"/>
  <c r="S160" i="26"/>
  <c r="T160" i="26"/>
  <c r="U160" i="26"/>
  <c r="V160" i="26"/>
  <c r="X160" i="26"/>
  <c r="R161" i="26"/>
  <c r="S161" i="26"/>
  <c r="T161" i="26"/>
  <c r="U161" i="26"/>
  <c r="V161" i="26"/>
  <c r="X161" i="26"/>
  <c r="R162" i="26"/>
  <c r="S162" i="26"/>
  <c r="T162" i="26"/>
  <c r="U162" i="26"/>
  <c r="V162" i="26"/>
  <c r="X162" i="26"/>
  <c r="R163" i="26"/>
  <c r="S163" i="26"/>
  <c r="T163" i="26"/>
  <c r="U163" i="26"/>
  <c r="V163" i="26"/>
  <c r="X163" i="26"/>
  <c r="R164" i="26"/>
  <c r="S164" i="26"/>
  <c r="T164" i="26"/>
  <c r="U164" i="26"/>
  <c r="V164" i="26"/>
  <c r="X164" i="26"/>
  <c r="R165" i="26"/>
  <c r="S165" i="26"/>
  <c r="T165" i="26"/>
  <c r="U165" i="26"/>
  <c r="V165" i="26"/>
  <c r="X165" i="26"/>
  <c r="R166" i="26"/>
  <c r="S166" i="26"/>
  <c r="T166" i="26"/>
  <c r="U166" i="26"/>
  <c r="V166" i="26"/>
  <c r="X166" i="26"/>
  <c r="R167" i="26"/>
  <c r="S167" i="26"/>
  <c r="T167" i="26"/>
  <c r="U167" i="26"/>
  <c r="V167" i="26"/>
  <c r="X167" i="26"/>
  <c r="R168" i="26"/>
  <c r="S168" i="26"/>
  <c r="T168" i="26"/>
  <c r="U168" i="26"/>
  <c r="V168" i="26"/>
  <c r="X168" i="26"/>
  <c r="R169" i="26"/>
  <c r="S169" i="26"/>
  <c r="T169" i="26"/>
  <c r="U169" i="26"/>
  <c r="V169" i="26"/>
  <c r="X169" i="26"/>
  <c r="R170" i="26"/>
  <c r="S170" i="26"/>
  <c r="T170" i="26"/>
  <c r="U170" i="26"/>
  <c r="V170" i="26"/>
  <c r="X170" i="26"/>
  <c r="R171" i="26"/>
  <c r="S171" i="26"/>
  <c r="T171" i="26"/>
  <c r="U171" i="26"/>
  <c r="V171" i="26"/>
  <c r="X171" i="26"/>
  <c r="R172" i="26"/>
  <c r="S172" i="26"/>
  <c r="T172" i="26"/>
  <c r="U172" i="26"/>
  <c r="V172" i="26"/>
  <c r="X172" i="26"/>
  <c r="R173" i="26"/>
  <c r="S173" i="26"/>
  <c r="T173" i="26"/>
  <c r="U173" i="26"/>
  <c r="V173" i="26"/>
  <c r="X173" i="26"/>
  <c r="R174" i="26"/>
  <c r="S174" i="26"/>
  <c r="T174" i="26"/>
  <c r="U174" i="26"/>
  <c r="V174" i="26"/>
  <c r="X174" i="26"/>
  <c r="R175" i="26"/>
  <c r="S175" i="26"/>
  <c r="T175" i="26"/>
  <c r="U175" i="26"/>
  <c r="V175" i="26"/>
  <c r="X175" i="26"/>
  <c r="R176" i="26"/>
  <c r="S176" i="26"/>
  <c r="T176" i="26"/>
  <c r="U176" i="26"/>
  <c r="V176" i="26"/>
  <c r="X176" i="26"/>
  <c r="R177" i="26"/>
  <c r="S177" i="26"/>
  <c r="T177" i="26"/>
  <c r="U177" i="26"/>
  <c r="V177" i="26"/>
  <c r="X177" i="26"/>
  <c r="R178" i="26"/>
  <c r="S178" i="26"/>
  <c r="T178" i="26"/>
  <c r="U178" i="26"/>
  <c r="V178" i="26"/>
  <c r="X178" i="26"/>
  <c r="R179" i="26"/>
  <c r="S179" i="26"/>
  <c r="T179" i="26"/>
  <c r="U179" i="26"/>
  <c r="V179" i="26"/>
  <c r="X179" i="26"/>
  <c r="R180" i="26"/>
  <c r="S180" i="26"/>
  <c r="T180" i="26"/>
  <c r="U180" i="26"/>
  <c r="V180" i="26"/>
  <c r="X180" i="26"/>
  <c r="R181" i="26"/>
  <c r="S181" i="26"/>
  <c r="T181" i="26"/>
  <c r="U181" i="26"/>
  <c r="V181" i="26"/>
  <c r="X181" i="26"/>
  <c r="R182" i="26"/>
  <c r="S182" i="26"/>
  <c r="T182" i="26"/>
  <c r="U182" i="26"/>
  <c r="V182" i="26"/>
  <c r="X182" i="26"/>
  <c r="R183" i="26"/>
  <c r="S183" i="26"/>
  <c r="T183" i="26"/>
  <c r="U183" i="26"/>
  <c r="V183" i="26"/>
  <c r="X183" i="26"/>
  <c r="R184" i="26"/>
  <c r="S184" i="26"/>
  <c r="T184" i="26"/>
  <c r="U184" i="26"/>
  <c r="V184" i="26"/>
  <c r="X184" i="26"/>
  <c r="R185" i="26"/>
  <c r="S185" i="26"/>
  <c r="T185" i="26"/>
  <c r="U185" i="26"/>
  <c r="V185" i="26"/>
  <c r="X185" i="26"/>
  <c r="R186" i="26"/>
  <c r="S186" i="26"/>
  <c r="T186" i="26"/>
  <c r="U186" i="26"/>
  <c r="V186" i="26"/>
  <c r="X186" i="26"/>
  <c r="R187" i="26"/>
  <c r="S187" i="26"/>
  <c r="T187" i="26"/>
  <c r="U187" i="26"/>
  <c r="V187" i="26"/>
  <c r="X187" i="26"/>
  <c r="R188" i="26"/>
  <c r="S188" i="26"/>
  <c r="T188" i="26"/>
  <c r="U188" i="26"/>
  <c r="V188" i="26"/>
  <c r="X188" i="26"/>
  <c r="R189" i="26"/>
  <c r="S189" i="26"/>
  <c r="T189" i="26"/>
  <c r="U189" i="26"/>
  <c r="V189" i="26"/>
  <c r="X189" i="26"/>
  <c r="R190" i="26"/>
  <c r="S190" i="26"/>
  <c r="T190" i="26"/>
  <c r="U190" i="26"/>
  <c r="V190" i="26"/>
  <c r="X190" i="26"/>
  <c r="R191" i="26"/>
  <c r="S191" i="26"/>
  <c r="T191" i="26"/>
  <c r="U191" i="26"/>
  <c r="V191" i="26"/>
  <c r="X191" i="26"/>
  <c r="R192" i="26"/>
  <c r="S192" i="26"/>
  <c r="T192" i="26"/>
  <c r="U192" i="26"/>
  <c r="V192" i="26"/>
  <c r="X192" i="26"/>
  <c r="R193" i="26"/>
  <c r="S193" i="26"/>
  <c r="T193" i="26"/>
  <c r="U193" i="26"/>
  <c r="V193" i="26"/>
  <c r="X193" i="26"/>
  <c r="R194" i="26"/>
  <c r="S194" i="26"/>
  <c r="T194" i="26"/>
  <c r="U194" i="26"/>
  <c r="V194" i="26"/>
  <c r="X194" i="26"/>
  <c r="R195" i="26"/>
  <c r="S195" i="26"/>
  <c r="T195" i="26"/>
  <c r="U195" i="26"/>
  <c r="V195" i="26"/>
  <c r="X195" i="26"/>
  <c r="R196" i="26"/>
  <c r="S196" i="26"/>
  <c r="T196" i="26"/>
  <c r="U196" i="26"/>
  <c r="V196" i="26"/>
  <c r="X196" i="26"/>
  <c r="R197" i="26"/>
  <c r="S197" i="26"/>
  <c r="T197" i="26"/>
  <c r="U197" i="26"/>
  <c r="V197" i="26"/>
  <c r="X197" i="26"/>
  <c r="R198" i="26"/>
  <c r="S198" i="26"/>
  <c r="T198" i="26"/>
  <c r="U198" i="26"/>
  <c r="V198" i="26"/>
  <c r="X198" i="26"/>
  <c r="R199" i="26"/>
  <c r="S199" i="26"/>
  <c r="T199" i="26"/>
  <c r="U199" i="26"/>
  <c r="V199" i="26"/>
  <c r="X199" i="26"/>
  <c r="R200" i="26"/>
  <c r="S200" i="26"/>
  <c r="T200" i="26"/>
  <c r="U200" i="26"/>
  <c r="V200" i="26"/>
  <c r="X200" i="26"/>
  <c r="R201" i="26"/>
  <c r="S201" i="26"/>
  <c r="T201" i="26"/>
  <c r="U201" i="26"/>
  <c r="V201" i="26"/>
  <c r="X201" i="26"/>
  <c r="R202" i="26"/>
  <c r="S202" i="26"/>
  <c r="T202" i="26"/>
  <c r="U202" i="26"/>
  <c r="V202" i="26"/>
  <c r="X202" i="26"/>
  <c r="R203" i="26"/>
  <c r="S203" i="26"/>
  <c r="T203" i="26"/>
  <c r="U203" i="26"/>
  <c r="V203" i="26"/>
  <c r="X203" i="26"/>
  <c r="R204" i="26"/>
  <c r="S204" i="26"/>
  <c r="T204" i="26"/>
  <c r="U204" i="26"/>
  <c r="V204" i="26"/>
  <c r="X204" i="26"/>
  <c r="R205" i="26"/>
  <c r="S205" i="26"/>
  <c r="T205" i="26"/>
  <c r="U205" i="26"/>
  <c r="V205" i="26"/>
  <c r="X205" i="26"/>
  <c r="C113" i="26"/>
  <c r="F10" i="26"/>
  <c r="F13" i="26"/>
  <c r="J6" i="26"/>
  <c r="K6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J35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113" i="26"/>
  <c r="Y35" i="26"/>
  <c r="E114" i="26"/>
  <c r="C127" i="26"/>
  <c r="J21" i="24"/>
  <c r="Q6" i="21"/>
  <c r="R6" i="21"/>
  <c r="S6" i="21"/>
  <c r="T6" i="21"/>
  <c r="U6" i="21"/>
  <c r="F6" i="21"/>
  <c r="V6" i="21"/>
  <c r="X6" i="21"/>
  <c r="Q7" i="21"/>
  <c r="R7" i="21"/>
  <c r="S7" i="21"/>
  <c r="T7" i="21"/>
  <c r="U7" i="21"/>
  <c r="V7" i="21"/>
  <c r="X7" i="21"/>
  <c r="Q8" i="21"/>
  <c r="R8" i="21"/>
  <c r="S8" i="21"/>
  <c r="T8" i="21"/>
  <c r="U8" i="21"/>
  <c r="V8" i="21"/>
  <c r="X8" i="21"/>
  <c r="Q9" i="21"/>
  <c r="R9" i="21"/>
  <c r="S9" i="21"/>
  <c r="T9" i="21"/>
  <c r="U9" i="21"/>
  <c r="V9" i="21"/>
  <c r="X9" i="21"/>
  <c r="Q10" i="21"/>
  <c r="R10" i="21"/>
  <c r="S10" i="21"/>
  <c r="T10" i="21"/>
  <c r="U10" i="21"/>
  <c r="V10" i="21"/>
  <c r="X10" i="21"/>
  <c r="Q11" i="21"/>
  <c r="R11" i="21"/>
  <c r="S11" i="21"/>
  <c r="T11" i="21"/>
  <c r="U11" i="21"/>
  <c r="V11" i="21"/>
  <c r="X11" i="21"/>
  <c r="Q12" i="21"/>
  <c r="R12" i="21"/>
  <c r="S12" i="21"/>
  <c r="T12" i="21"/>
  <c r="U12" i="21"/>
  <c r="V12" i="21"/>
  <c r="X12" i="21"/>
  <c r="Q13" i="21"/>
  <c r="R13" i="21"/>
  <c r="S13" i="21"/>
  <c r="T13" i="21"/>
  <c r="U13" i="21"/>
  <c r="V13" i="21"/>
  <c r="X13" i="21"/>
  <c r="Q14" i="21"/>
  <c r="R14" i="21"/>
  <c r="S14" i="21"/>
  <c r="T14" i="21"/>
  <c r="U14" i="21"/>
  <c r="V14" i="21"/>
  <c r="X14" i="21"/>
  <c r="Q15" i="21"/>
  <c r="R15" i="21"/>
  <c r="S15" i="21"/>
  <c r="T15" i="21"/>
  <c r="U15" i="21"/>
  <c r="V15" i="21"/>
  <c r="X15" i="21"/>
  <c r="Q16" i="21"/>
  <c r="R16" i="21"/>
  <c r="S16" i="21"/>
  <c r="T16" i="21"/>
  <c r="U16" i="21"/>
  <c r="V16" i="21"/>
  <c r="X16" i="21"/>
  <c r="Q17" i="21"/>
  <c r="R17" i="21"/>
  <c r="S17" i="21"/>
  <c r="T17" i="21"/>
  <c r="U17" i="21"/>
  <c r="V17" i="21"/>
  <c r="X17" i="21"/>
  <c r="Q18" i="21"/>
  <c r="R18" i="21"/>
  <c r="S18" i="21"/>
  <c r="T18" i="21"/>
  <c r="U18" i="21"/>
  <c r="V18" i="21"/>
  <c r="X18" i="21"/>
  <c r="Q19" i="21"/>
  <c r="R19" i="21"/>
  <c r="S19" i="21"/>
  <c r="T19" i="21"/>
  <c r="U19" i="21"/>
  <c r="V19" i="21"/>
  <c r="X19" i="21"/>
  <c r="Q20" i="21"/>
  <c r="R20" i="21"/>
  <c r="S20" i="21"/>
  <c r="T20" i="21"/>
  <c r="U20" i="21"/>
  <c r="V20" i="21"/>
  <c r="X20" i="21"/>
  <c r="Q21" i="21"/>
  <c r="R21" i="21"/>
  <c r="S21" i="21"/>
  <c r="T21" i="21"/>
  <c r="U21" i="21"/>
  <c r="V21" i="21"/>
  <c r="X21" i="21"/>
  <c r="Q22" i="21"/>
  <c r="R22" i="21"/>
  <c r="S22" i="21"/>
  <c r="T22" i="21"/>
  <c r="U22" i="21"/>
  <c r="V22" i="21"/>
  <c r="X22" i="21"/>
  <c r="Q23" i="21"/>
  <c r="R23" i="21"/>
  <c r="S23" i="21"/>
  <c r="T23" i="21"/>
  <c r="U23" i="21"/>
  <c r="V23" i="21"/>
  <c r="X23" i="21"/>
  <c r="Q24" i="21"/>
  <c r="R24" i="21"/>
  <c r="S24" i="21"/>
  <c r="T24" i="21"/>
  <c r="U24" i="21"/>
  <c r="V24" i="21"/>
  <c r="X24" i="21"/>
  <c r="Q25" i="21"/>
  <c r="R25" i="21"/>
  <c r="S25" i="21"/>
  <c r="T25" i="21"/>
  <c r="U25" i="21"/>
  <c r="V25" i="21"/>
  <c r="X25" i="21"/>
  <c r="Q26" i="21"/>
  <c r="R26" i="21"/>
  <c r="S26" i="21"/>
  <c r="T26" i="21"/>
  <c r="U26" i="21"/>
  <c r="V26" i="21"/>
  <c r="X26" i="21"/>
  <c r="Q27" i="21"/>
  <c r="R27" i="21"/>
  <c r="S27" i="21"/>
  <c r="T27" i="21"/>
  <c r="U27" i="21"/>
  <c r="V27" i="21"/>
  <c r="X27" i="21"/>
  <c r="Q28" i="21"/>
  <c r="R28" i="21"/>
  <c r="S28" i="21"/>
  <c r="T28" i="21"/>
  <c r="U28" i="21"/>
  <c r="V28" i="21"/>
  <c r="X28" i="21"/>
  <c r="Q29" i="21"/>
  <c r="R29" i="21"/>
  <c r="S29" i="21"/>
  <c r="T29" i="21"/>
  <c r="U29" i="21"/>
  <c r="V29" i="21"/>
  <c r="X29" i="21"/>
  <c r="Q30" i="21"/>
  <c r="R30" i="21"/>
  <c r="S30" i="21"/>
  <c r="T30" i="21"/>
  <c r="U30" i="21"/>
  <c r="V30" i="21"/>
  <c r="X30" i="21"/>
  <c r="R31" i="21"/>
  <c r="S31" i="21"/>
  <c r="T31" i="21"/>
  <c r="U31" i="21"/>
  <c r="V31" i="21"/>
  <c r="X31" i="21"/>
  <c r="R32" i="21"/>
  <c r="S32" i="21"/>
  <c r="T32" i="21"/>
  <c r="U32" i="21"/>
  <c r="V32" i="21"/>
  <c r="X32" i="21"/>
  <c r="R33" i="21"/>
  <c r="S33" i="21"/>
  <c r="T33" i="21"/>
  <c r="U33" i="21"/>
  <c r="V33" i="21"/>
  <c r="X33" i="21"/>
  <c r="R34" i="21"/>
  <c r="S34" i="21"/>
  <c r="T34" i="21"/>
  <c r="U34" i="21"/>
  <c r="V34" i="21"/>
  <c r="X34" i="21"/>
  <c r="R35" i="21"/>
  <c r="S35" i="21"/>
  <c r="T35" i="21"/>
  <c r="U35" i="21"/>
  <c r="V35" i="21"/>
  <c r="X35" i="21"/>
  <c r="R36" i="21"/>
  <c r="S36" i="21"/>
  <c r="T36" i="21"/>
  <c r="U36" i="21"/>
  <c r="V36" i="21"/>
  <c r="X36" i="21"/>
  <c r="R37" i="21"/>
  <c r="S37" i="21"/>
  <c r="T37" i="21"/>
  <c r="U37" i="21"/>
  <c r="V37" i="21"/>
  <c r="X37" i="21"/>
  <c r="R38" i="21"/>
  <c r="S38" i="21"/>
  <c r="T38" i="21"/>
  <c r="U38" i="21"/>
  <c r="V38" i="21"/>
  <c r="X38" i="21"/>
  <c r="R39" i="21"/>
  <c r="S39" i="21"/>
  <c r="T39" i="21"/>
  <c r="U39" i="21"/>
  <c r="V39" i="21"/>
  <c r="X39" i="21"/>
  <c r="R40" i="21"/>
  <c r="S40" i="21"/>
  <c r="T40" i="21"/>
  <c r="U40" i="21"/>
  <c r="V40" i="21"/>
  <c r="X40" i="21"/>
  <c r="R41" i="21"/>
  <c r="S41" i="21"/>
  <c r="T41" i="21"/>
  <c r="U41" i="21"/>
  <c r="V41" i="21"/>
  <c r="X41" i="21"/>
  <c r="R42" i="21"/>
  <c r="S42" i="21"/>
  <c r="T42" i="21"/>
  <c r="U42" i="21"/>
  <c r="V42" i="21"/>
  <c r="X42" i="21"/>
  <c r="R43" i="21"/>
  <c r="S43" i="21"/>
  <c r="T43" i="21"/>
  <c r="U43" i="21"/>
  <c r="V43" i="21"/>
  <c r="X43" i="21"/>
  <c r="R44" i="21"/>
  <c r="S44" i="21"/>
  <c r="T44" i="21"/>
  <c r="U44" i="21"/>
  <c r="V44" i="21"/>
  <c r="X44" i="21"/>
  <c r="R45" i="21"/>
  <c r="S45" i="21"/>
  <c r="T45" i="21"/>
  <c r="U45" i="21"/>
  <c r="V45" i="21"/>
  <c r="X45" i="21"/>
  <c r="R46" i="21"/>
  <c r="S46" i="21"/>
  <c r="T46" i="21"/>
  <c r="U46" i="21"/>
  <c r="V46" i="21"/>
  <c r="X46" i="21"/>
  <c r="R47" i="21"/>
  <c r="S47" i="21"/>
  <c r="T47" i="21"/>
  <c r="U47" i="21"/>
  <c r="V47" i="21"/>
  <c r="X47" i="21"/>
  <c r="R48" i="21"/>
  <c r="S48" i="21"/>
  <c r="T48" i="21"/>
  <c r="U48" i="21"/>
  <c r="V48" i="21"/>
  <c r="X48" i="21"/>
  <c r="R49" i="21"/>
  <c r="S49" i="21"/>
  <c r="T49" i="21"/>
  <c r="U49" i="21"/>
  <c r="V49" i="21"/>
  <c r="X49" i="21"/>
  <c r="R50" i="21"/>
  <c r="S50" i="21"/>
  <c r="T50" i="21"/>
  <c r="U50" i="21"/>
  <c r="V50" i="21"/>
  <c r="X50" i="21"/>
  <c r="R51" i="21"/>
  <c r="S51" i="21"/>
  <c r="T51" i="21"/>
  <c r="U51" i="21"/>
  <c r="V51" i="21"/>
  <c r="X51" i="21"/>
  <c r="R52" i="21"/>
  <c r="S52" i="21"/>
  <c r="T52" i="21"/>
  <c r="U52" i="21"/>
  <c r="V52" i="21"/>
  <c r="X52" i="21"/>
  <c r="R53" i="21"/>
  <c r="S53" i="21"/>
  <c r="T53" i="21"/>
  <c r="U53" i="21"/>
  <c r="V53" i="21"/>
  <c r="X53" i="21"/>
  <c r="R54" i="21"/>
  <c r="S54" i="21"/>
  <c r="T54" i="21"/>
  <c r="U54" i="21"/>
  <c r="V54" i="21"/>
  <c r="X54" i="21"/>
  <c r="R55" i="21"/>
  <c r="S55" i="21"/>
  <c r="T55" i="21"/>
  <c r="U55" i="21"/>
  <c r="V55" i="21"/>
  <c r="X55" i="21"/>
  <c r="R56" i="21"/>
  <c r="S56" i="21"/>
  <c r="T56" i="21"/>
  <c r="U56" i="21"/>
  <c r="V56" i="21"/>
  <c r="X56" i="21"/>
  <c r="R57" i="21"/>
  <c r="S57" i="21"/>
  <c r="T57" i="21"/>
  <c r="U57" i="21"/>
  <c r="V57" i="21"/>
  <c r="X57" i="21"/>
  <c r="R58" i="21"/>
  <c r="S58" i="21"/>
  <c r="T58" i="21"/>
  <c r="U58" i="21"/>
  <c r="V58" i="21"/>
  <c r="X58" i="21"/>
  <c r="R59" i="21"/>
  <c r="S59" i="21"/>
  <c r="T59" i="21"/>
  <c r="U59" i="21"/>
  <c r="V59" i="21"/>
  <c r="X59" i="21"/>
  <c r="R60" i="21"/>
  <c r="S60" i="21"/>
  <c r="T60" i="21"/>
  <c r="U60" i="21"/>
  <c r="V60" i="21"/>
  <c r="X60" i="21"/>
  <c r="R61" i="21"/>
  <c r="S61" i="21"/>
  <c r="T61" i="21"/>
  <c r="U61" i="21"/>
  <c r="V61" i="21"/>
  <c r="X61" i="21"/>
  <c r="R62" i="21"/>
  <c r="S62" i="21"/>
  <c r="T62" i="21"/>
  <c r="U62" i="21"/>
  <c r="V62" i="21"/>
  <c r="X62" i="21"/>
  <c r="R63" i="21"/>
  <c r="S63" i="21"/>
  <c r="T63" i="21"/>
  <c r="U63" i="21"/>
  <c r="V63" i="21"/>
  <c r="X63" i="21"/>
  <c r="R64" i="21"/>
  <c r="S64" i="21"/>
  <c r="T64" i="21"/>
  <c r="U64" i="21"/>
  <c r="V64" i="21"/>
  <c r="X64" i="21"/>
  <c r="R65" i="21"/>
  <c r="S65" i="21"/>
  <c r="T65" i="21"/>
  <c r="U65" i="21"/>
  <c r="V65" i="21"/>
  <c r="X65" i="21"/>
  <c r="R66" i="21"/>
  <c r="S66" i="21"/>
  <c r="T66" i="21"/>
  <c r="U66" i="21"/>
  <c r="V66" i="21"/>
  <c r="X66" i="21"/>
  <c r="R67" i="21"/>
  <c r="S67" i="21"/>
  <c r="T67" i="21"/>
  <c r="U67" i="21"/>
  <c r="V67" i="21"/>
  <c r="X67" i="21"/>
  <c r="R68" i="21"/>
  <c r="S68" i="21"/>
  <c r="T68" i="21"/>
  <c r="U68" i="21"/>
  <c r="V68" i="21"/>
  <c r="X68" i="21"/>
  <c r="R69" i="21"/>
  <c r="S69" i="21"/>
  <c r="T69" i="21"/>
  <c r="U69" i="21"/>
  <c r="V69" i="21"/>
  <c r="X69" i="21"/>
  <c r="R70" i="21"/>
  <c r="S70" i="21"/>
  <c r="T70" i="21"/>
  <c r="U70" i="21"/>
  <c r="V70" i="21"/>
  <c r="X70" i="21"/>
  <c r="R71" i="21"/>
  <c r="S71" i="21"/>
  <c r="T71" i="21"/>
  <c r="U71" i="21"/>
  <c r="V71" i="21"/>
  <c r="X71" i="21"/>
  <c r="R72" i="21"/>
  <c r="S72" i="21"/>
  <c r="T72" i="21"/>
  <c r="U72" i="21"/>
  <c r="V72" i="21"/>
  <c r="X72" i="21"/>
  <c r="R73" i="21"/>
  <c r="S73" i="21"/>
  <c r="T73" i="21"/>
  <c r="U73" i="21"/>
  <c r="V73" i="21"/>
  <c r="X73" i="21"/>
  <c r="R74" i="21"/>
  <c r="S74" i="21"/>
  <c r="T74" i="21"/>
  <c r="U74" i="21"/>
  <c r="V74" i="21"/>
  <c r="X74" i="21"/>
  <c r="R75" i="21"/>
  <c r="S75" i="21"/>
  <c r="T75" i="21"/>
  <c r="U75" i="21"/>
  <c r="V75" i="21"/>
  <c r="X75" i="21"/>
  <c r="R76" i="21"/>
  <c r="S76" i="21"/>
  <c r="T76" i="21"/>
  <c r="U76" i="21"/>
  <c r="V76" i="21"/>
  <c r="X76" i="21"/>
  <c r="R77" i="21"/>
  <c r="S77" i="21"/>
  <c r="T77" i="21"/>
  <c r="U77" i="21"/>
  <c r="V77" i="21"/>
  <c r="X77" i="21"/>
  <c r="R78" i="21"/>
  <c r="S78" i="21"/>
  <c r="T78" i="21"/>
  <c r="U78" i="21"/>
  <c r="V78" i="21"/>
  <c r="X78" i="21"/>
  <c r="R79" i="21"/>
  <c r="S79" i="21"/>
  <c r="T79" i="21"/>
  <c r="U79" i="21"/>
  <c r="V79" i="21"/>
  <c r="X79" i="21"/>
  <c r="R80" i="21"/>
  <c r="S80" i="21"/>
  <c r="T80" i="21"/>
  <c r="U80" i="21"/>
  <c r="V80" i="21"/>
  <c r="X80" i="21"/>
  <c r="R81" i="21"/>
  <c r="S81" i="21"/>
  <c r="T81" i="21"/>
  <c r="U81" i="21"/>
  <c r="V81" i="21"/>
  <c r="X81" i="21"/>
  <c r="R82" i="21"/>
  <c r="S82" i="21"/>
  <c r="T82" i="21"/>
  <c r="U82" i="21"/>
  <c r="V82" i="21"/>
  <c r="X82" i="21"/>
  <c r="R83" i="21"/>
  <c r="S83" i="21"/>
  <c r="T83" i="21"/>
  <c r="U83" i="21"/>
  <c r="V83" i="21"/>
  <c r="X83" i="21"/>
  <c r="R84" i="21"/>
  <c r="S84" i="21"/>
  <c r="T84" i="21"/>
  <c r="U84" i="21"/>
  <c r="V84" i="21"/>
  <c r="X84" i="21"/>
  <c r="R85" i="21"/>
  <c r="S85" i="21"/>
  <c r="T85" i="21"/>
  <c r="U85" i="21"/>
  <c r="V85" i="21"/>
  <c r="X85" i="21"/>
  <c r="R86" i="21"/>
  <c r="S86" i="21"/>
  <c r="T86" i="21"/>
  <c r="U86" i="21"/>
  <c r="V86" i="21"/>
  <c r="X86" i="21"/>
  <c r="R87" i="21"/>
  <c r="S87" i="21"/>
  <c r="T87" i="21"/>
  <c r="U87" i="21"/>
  <c r="V87" i="21"/>
  <c r="X87" i="21"/>
  <c r="R88" i="21"/>
  <c r="S88" i="21"/>
  <c r="T88" i="21"/>
  <c r="U88" i="21"/>
  <c r="V88" i="21"/>
  <c r="X88" i="21"/>
  <c r="R89" i="21"/>
  <c r="S89" i="21"/>
  <c r="T89" i="21"/>
  <c r="U89" i="21"/>
  <c r="V89" i="21"/>
  <c r="X89" i="21"/>
  <c r="R90" i="21"/>
  <c r="S90" i="21"/>
  <c r="T90" i="21"/>
  <c r="U90" i="21"/>
  <c r="V90" i="21"/>
  <c r="X90" i="21"/>
  <c r="R91" i="21"/>
  <c r="S91" i="21"/>
  <c r="T91" i="21"/>
  <c r="U91" i="21"/>
  <c r="V91" i="21"/>
  <c r="X91" i="21"/>
  <c r="R92" i="21"/>
  <c r="S92" i="21"/>
  <c r="T92" i="21"/>
  <c r="U92" i="21"/>
  <c r="V92" i="21"/>
  <c r="X92" i="21"/>
  <c r="R93" i="21"/>
  <c r="S93" i="21"/>
  <c r="T93" i="21"/>
  <c r="U93" i="21"/>
  <c r="V93" i="21"/>
  <c r="X93" i="21"/>
  <c r="R94" i="21"/>
  <c r="S94" i="21"/>
  <c r="T94" i="21"/>
  <c r="U94" i="21"/>
  <c r="V94" i="21"/>
  <c r="X94" i="21"/>
  <c r="R95" i="21"/>
  <c r="S95" i="21"/>
  <c r="T95" i="21"/>
  <c r="U95" i="21"/>
  <c r="V95" i="21"/>
  <c r="X95" i="21"/>
  <c r="R96" i="21"/>
  <c r="S96" i="21"/>
  <c r="T96" i="21"/>
  <c r="U96" i="21"/>
  <c r="V96" i="21"/>
  <c r="X96" i="21"/>
  <c r="R97" i="21"/>
  <c r="S97" i="21"/>
  <c r="T97" i="21"/>
  <c r="U97" i="21"/>
  <c r="V97" i="21"/>
  <c r="X97" i="21"/>
  <c r="R98" i="21"/>
  <c r="S98" i="21"/>
  <c r="T98" i="21"/>
  <c r="U98" i="21"/>
  <c r="V98" i="21"/>
  <c r="X98" i="21"/>
  <c r="R99" i="21"/>
  <c r="S99" i="21"/>
  <c r="T99" i="21"/>
  <c r="U99" i="21"/>
  <c r="V99" i="21"/>
  <c r="X99" i="21"/>
  <c r="R100" i="21"/>
  <c r="S100" i="21"/>
  <c r="T100" i="21"/>
  <c r="U100" i="21"/>
  <c r="V100" i="21"/>
  <c r="X100" i="21"/>
  <c r="R101" i="21"/>
  <c r="S101" i="21"/>
  <c r="T101" i="21"/>
  <c r="U101" i="21"/>
  <c r="V101" i="21"/>
  <c r="X101" i="21"/>
  <c r="R102" i="21"/>
  <c r="S102" i="21"/>
  <c r="T102" i="21"/>
  <c r="U102" i="21"/>
  <c r="V102" i="21"/>
  <c r="X102" i="21"/>
  <c r="R103" i="21"/>
  <c r="S103" i="21"/>
  <c r="T103" i="21"/>
  <c r="U103" i="21"/>
  <c r="V103" i="21"/>
  <c r="X103" i="21"/>
  <c r="R104" i="21"/>
  <c r="S104" i="21"/>
  <c r="T104" i="21"/>
  <c r="U104" i="21"/>
  <c r="V104" i="21"/>
  <c r="X104" i="21"/>
  <c r="R105" i="21"/>
  <c r="S105" i="21"/>
  <c r="T105" i="21"/>
  <c r="U105" i="21"/>
  <c r="V105" i="21"/>
  <c r="X105" i="21"/>
  <c r="R106" i="21"/>
  <c r="S106" i="21"/>
  <c r="T106" i="21"/>
  <c r="U106" i="21"/>
  <c r="V106" i="21"/>
  <c r="X106" i="21"/>
  <c r="R107" i="21"/>
  <c r="S107" i="21"/>
  <c r="T107" i="21"/>
  <c r="U107" i="21"/>
  <c r="V107" i="21"/>
  <c r="X107" i="21"/>
  <c r="R108" i="21"/>
  <c r="S108" i="21"/>
  <c r="T108" i="21"/>
  <c r="U108" i="21"/>
  <c r="V108" i="21"/>
  <c r="X108" i="21"/>
  <c r="R109" i="21"/>
  <c r="S109" i="21"/>
  <c r="T109" i="21"/>
  <c r="U109" i="21"/>
  <c r="V109" i="21"/>
  <c r="X109" i="21"/>
  <c r="R110" i="21"/>
  <c r="S110" i="21"/>
  <c r="T110" i="21"/>
  <c r="U110" i="21"/>
  <c r="V110" i="21"/>
  <c r="X110" i="21"/>
  <c r="R111" i="21"/>
  <c r="S111" i="21"/>
  <c r="T111" i="21"/>
  <c r="U111" i="21"/>
  <c r="V111" i="21"/>
  <c r="X111" i="21"/>
  <c r="R112" i="21"/>
  <c r="S112" i="21"/>
  <c r="T112" i="21"/>
  <c r="U112" i="21"/>
  <c r="V112" i="21"/>
  <c r="X112" i="21"/>
  <c r="R113" i="21"/>
  <c r="S113" i="21"/>
  <c r="T113" i="21"/>
  <c r="U113" i="21"/>
  <c r="V113" i="21"/>
  <c r="X113" i="21"/>
  <c r="R114" i="21"/>
  <c r="S114" i="21"/>
  <c r="T114" i="21"/>
  <c r="U114" i="21"/>
  <c r="V114" i="21"/>
  <c r="X114" i="21"/>
  <c r="R115" i="21"/>
  <c r="S115" i="21"/>
  <c r="T115" i="21"/>
  <c r="U115" i="21"/>
  <c r="V115" i="21"/>
  <c r="X115" i="21"/>
  <c r="R116" i="21"/>
  <c r="S116" i="21"/>
  <c r="T116" i="21"/>
  <c r="U116" i="21"/>
  <c r="V116" i="21"/>
  <c r="X116" i="21"/>
  <c r="R117" i="21"/>
  <c r="S117" i="21"/>
  <c r="T117" i="21"/>
  <c r="U117" i="21"/>
  <c r="V117" i="21"/>
  <c r="X117" i="21"/>
  <c r="R118" i="21"/>
  <c r="S118" i="21"/>
  <c r="T118" i="21"/>
  <c r="U118" i="21"/>
  <c r="V118" i="21"/>
  <c r="X118" i="21"/>
  <c r="R119" i="21"/>
  <c r="S119" i="21"/>
  <c r="T119" i="21"/>
  <c r="U119" i="21"/>
  <c r="V119" i="21"/>
  <c r="X119" i="21"/>
  <c r="R120" i="21"/>
  <c r="S120" i="21"/>
  <c r="T120" i="21"/>
  <c r="U120" i="21"/>
  <c r="V120" i="21"/>
  <c r="X120" i="21"/>
  <c r="R121" i="21"/>
  <c r="S121" i="21"/>
  <c r="T121" i="21"/>
  <c r="U121" i="21"/>
  <c r="V121" i="21"/>
  <c r="X121" i="21"/>
  <c r="R122" i="21"/>
  <c r="S122" i="21"/>
  <c r="T122" i="21"/>
  <c r="U122" i="21"/>
  <c r="V122" i="21"/>
  <c r="X122" i="21"/>
  <c r="R123" i="21"/>
  <c r="S123" i="21"/>
  <c r="T123" i="21"/>
  <c r="U123" i="21"/>
  <c r="V123" i="21"/>
  <c r="X123" i="21"/>
  <c r="R124" i="21"/>
  <c r="S124" i="21"/>
  <c r="T124" i="21"/>
  <c r="U124" i="21"/>
  <c r="V124" i="21"/>
  <c r="X124" i="21"/>
  <c r="R125" i="21"/>
  <c r="S125" i="21"/>
  <c r="T125" i="21"/>
  <c r="U125" i="21"/>
  <c r="V125" i="21"/>
  <c r="X125" i="21"/>
  <c r="R126" i="21"/>
  <c r="S126" i="21"/>
  <c r="T126" i="21"/>
  <c r="U126" i="21"/>
  <c r="V126" i="21"/>
  <c r="X126" i="21"/>
  <c r="R127" i="21"/>
  <c r="S127" i="21"/>
  <c r="T127" i="21"/>
  <c r="U127" i="21"/>
  <c r="V127" i="21"/>
  <c r="X127" i="21"/>
  <c r="R128" i="21"/>
  <c r="S128" i="21"/>
  <c r="T128" i="21"/>
  <c r="U128" i="21"/>
  <c r="V128" i="21"/>
  <c r="X128" i="21"/>
  <c r="R129" i="21"/>
  <c r="S129" i="21"/>
  <c r="T129" i="21"/>
  <c r="U129" i="21"/>
  <c r="V129" i="21"/>
  <c r="X129" i="21"/>
  <c r="R130" i="21"/>
  <c r="S130" i="21"/>
  <c r="T130" i="21"/>
  <c r="U130" i="21"/>
  <c r="V130" i="21"/>
  <c r="X130" i="21"/>
  <c r="R131" i="21"/>
  <c r="S131" i="21"/>
  <c r="T131" i="21"/>
  <c r="U131" i="21"/>
  <c r="V131" i="21"/>
  <c r="X131" i="21"/>
  <c r="R132" i="21"/>
  <c r="S132" i="21"/>
  <c r="T132" i="21"/>
  <c r="U132" i="21"/>
  <c r="V132" i="21"/>
  <c r="X132" i="21"/>
  <c r="R133" i="21"/>
  <c r="S133" i="21"/>
  <c r="T133" i="21"/>
  <c r="U133" i="21"/>
  <c r="V133" i="21"/>
  <c r="X133" i="21"/>
  <c r="R134" i="21"/>
  <c r="S134" i="21"/>
  <c r="T134" i="21"/>
  <c r="U134" i="21"/>
  <c r="V134" i="21"/>
  <c r="X134" i="21"/>
  <c r="R135" i="21"/>
  <c r="S135" i="21"/>
  <c r="T135" i="21"/>
  <c r="U135" i="21"/>
  <c r="V135" i="21"/>
  <c r="X135" i="21"/>
  <c r="R136" i="21"/>
  <c r="S136" i="21"/>
  <c r="T136" i="21"/>
  <c r="U136" i="21"/>
  <c r="V136" i="21"/>
  <c r="X136" i="21"/>
  <c r="R137" i="21"/>
  <c r="S137" i="21"/>
  <c r="T137" i="21"/>
  <c r="U137" i="21"/>
  <c r="V137" i="21"/>
  <c r="X137" i="21"/>
  <c r="R138" i="21"/>
  <c r="S138" i="21"/>
  <c r="T138" i="21"/>
  <c r="U138" i="21"/>
  <c r="V138" i="21"/>
  <c r="X138" i="21"/>
  <c r="R139" i="21"/>
  <c r="S139" i="21"/>
  <c r="T139" i="21"/>
  <c r="U139" i="21"/>
  <c r="V139" i="21"/>
  <c r="X139" i="21"/>
  <c r="R140" i="21"/>
  <c r="S140" i="21"/>
  <c r="T140" i="21"/>
  <c r="U140" i="21"/>
  <c r="V140" i="21"/>
  <c r="X140" i="21"/>
  <c r="R141" i="21"/>
  <c r="S141" i="21"/>
  <c r="T141" i="21"/>
  <c r="U141" i="21"/>
  <c r="V141" i="21"/>
  <c r="X141" i="21"/>
  <c r="R142" i="21"/>
  <c r="S142" i="21"/>
  <c r="T142" i="21"/>
  <c r="U142" i="21"/>
  <c r="V142" i="21"/>
  <c r="X142" i="21"/>
  <c r="R143" i="21"/>
  <c r="S143" i="21"/>
  <c r="T143" i="21"/>
  <c r="U143" i="21"/>
  <c r="V143" i="21"/>
  <c r="X143" i="21"/>
  <c r="R144" i="21"/>
  <c r="S144" i="21"/>
  <c r="T144" i="21"/>
  <c r="U144" i="21"/>
  <c r="V144" i="21"/>
  <c r="X144" i="21"/>
  <c r="R145" i="21"/>
  <c r="S145" i="21"/>
  <c r="T145" i="21"/>
  <c r="U145" i="21"/>
  <c r="V145" i="21"/>
  <c r="X145" i="21"/>
  <c r="R146" i="21"/>
  <c r="S146" i="21"/>
  <c r="T146" i="21"/>
  <c r="U146" i="21"/>
  <c r="V146" i="21"/>
  <c r="X146" i="21"/>
  <c r="R147" i="21"/>
  <c r="S147" i="21"/>
  <c r="T147" i="21"/>
  <c r="U147" i="21"/>
  <c r="V147" i="21"/>
  <c r="X147" i="21"/>
  <c r="R148" i="21"/>
  <c r="S148" i="21"/>
  <c r="T148" i="21"/>
  <c r="U148" i="21"/>
  <c r="V148" i="21"/>
  <c r="X148" i="21"/>
  <c r="R149" i="21"/>
  <c r="S149" i="21"/>
  <c r="T149" i="21"/>
  <c r="U149" i="21"/>
  <c r="V149" i="21"/>
  <c r="X149" i="21"/>
  <c r="R150" i="21"/>
  <c r="S150" i="21"/>
  <c r="T150" i="21"/>
  <c r="U150" i="21"/>
  <c r="V150" i="21"/>
  <c r="X150" i="21"/>
  <c r="R151" i="21"/>
  <c r="S151" i="21"/>
  <c r="T151" i="21"/>
  <c r="U151" i="21"/>
  <c r="V151" i="21"/>
  <c r="X151" i="21"/>
  <c r="R152" i="21"/>
  <c r="S152" i="21"/>
  <c r="T152" i="21"/>
  <c r="U152" i="21"/>
  <c r="V152" i="21"/>
  <c r="X152" i="21"/>
  <c r="R153" i="21"/>
  <c r="S153" i="21"/>
  <c r="T153" i="21"/>
  <c r="U153" i="21"/>
  <c r="V153" i="21"/>
  <c r="X153" i="21"/>
  <c r="R154" i="21"/>
  <c r="S154" i="21"/>
  <c r="T154" i="21"/>
  <c r="U154" i="21"/>
  <c r="V154" i="21"/>
  <c r="X154" i="21"/>
  <c r="R155" i="21"/>
  <c r="S155" i="21"/>
  <c r="T155" i="21"/>
  <c r="U155" i="21"/>
  <c r="V155" i="21"/>
  <c r="X155" i="21"/>
  <c r="R156" i="21"/>
  <c r="S156" i="21"/>
  <c r="T156" i="21"/>
  <c r="U156" i="21"/>
  <c r="V156" i="21"/>
  <c r="X156" i="21"/>
  <c r="R157" i="21"/>
  <c r="S157" i="21"/>
  <c r="T157" i="21"/>
  <c r="U157" i="21"/>
  <c r="V157" i="21"/>
  <c r="X157" i="21"/>
  <c r="R158" i="21"/>
  <c r="S158" i="21"/>
  <c r="T158" i="21"/>
  <c r="U158" i="21"/>
  <c r="V158" i="21"/>
  <c r="X158" i="21"/>
  <c r="R159" i="21"/>
  <c r="S159" i="21"/>
  <c r="T159" i="21"/>
  <c r="U159" i="21"/>
  <c r="V159" i="21"/>
  <c r="X159" i="21"/>
  <c r="R160" i="21"/>
  <c r="S160" i="21"/>
  <c r="T160" i="21"/>
  <c r="U160" i="21"/>
  <c r="V160" i="21"/>
  <c r="X160" i="21"/>
  <c r="R161" i="21"/>
  <c r="S161" i="21"/>
  <c r="T161" i="21"/>
  <c r="U161" i="21"/>
  <c r="V161" i="21"/>
  <c r="X161" i="21"/>
  <c r="R162" i="21"/>
  <c r="S162" i="21"/>
  <c r="T162" i="21"/>
  <c r="U162" i="21"/>
  <c r="V162" i="21"/>
  <c r="X162" i="21"/>
  <c r="R163" i="21"/>
  <c r="S163" i="21"/>
  <c r="T163" i="21"/>
  <c r="U163" i="21"/>
  <c r="V163" i="21"/>
  <c r="X163" i="21"/>
  <c r="R164" i="21"/>
  <c r="S164" i="21"/>
  <c r="T164" i="21"/>
  <c r="U164" i="21"/>
  <c r="V164" i="21"/>
  <c r="X164" i="21"/>
  <c r="R165" i="21"/>
  <c r="S165" i="21"/>
  <c r="T165" i="21"/>
  <c r="U165" i="21"/>
  <c r="V165" i="21"/>
  <c r="X165" i="21"/>
  <c r="R166" i="21"/>
  <c r="S166" i="21"/>
  <c r="T166" i="21"/>
  <c r="U166" i="21"/>
  <c r="V166" i="21"/>
  <c r="X166" i="21"/>
  <c r="R167" i="21"/>
  <c r="S167" i="21"/>
  <c r="T167" i="21"/>
  <c r="U167" i="21"/>
  <c r="V167" i="21"/>
  <c r="X167" i="21"/>
  <c r="R168" i="21"/>
  <c r="S168" i="21"/>
  <c r="T168" i="21"/>
  <c r="U168" i="21"/>
  <c r="V168" i="21"/>
  <c r="X168" i="21"/>
  <c r="R169" i="21"/>
  <c r="S169" i="21"/>
  <c r="T169" i="21"/>
  <c r="U169" i="21"/>
  <c r="V169" i="21"/>
  <c r="X169" i="21"/>
  <c r="R170" i="21"/>
  <c r="S170" i="21"/>
  <c r="T170" i="21"/>
  <c r="U170" i="21"/>
  <c r="V170" i="21"/>
  <c r="X170" i="21"/>
  <c r="R171" i="21"/>
  <c r="S171" i="21"/>
  <c r="T171" i="21"/>
  <c r="U171" i="21"/>
  <c r="V171" i="21"/>
  <c r="X171" i="21"/>
  <c r="R172" i="21"/>
  <c r="S172" i="21"/>
  <c r="T172" i="21"/>
  <c r="U172" i="21"/>
  <c r="V172" i="21"/>
  <c r="X172" i="21"/>
  <c r="R173" i="21"/>
  <c r="S173" i="21"/>
  <c r="T173" i="21"/>
  <c r="U173" i="21"/>
  <c r="V173" i="21"/>
  <c r="X173" i="21"/>
  <c r="R174" i="21"/>
  <c r="S174" i="21"/>
  <c r="T174" i="21"/>
  <c r="U174" i="21"/>
  <c r="V174" i="21"/>
  <c r="X174" i="21"/>
  <c r="R175" i="21"/>
  <c r="S175" i="21"/>
  <c r="T175" i="21"/>
  <c r="U175" i="21"/>
  <c r="V175" i="21"/>
  <c r="X175" i="21"/>
  <c r="R176" i="21"/>
  <c r="S176" i="21"/>
  <c r="T176" i="21"/>
  <c r="U176" i="21"/>
  <c r="V176" i="21"/>
  <c r="X176" i="21"/>
  <c r="R177" i="21"/>
  <c r="S177" i="21"/>
  <c r="T177" i="21"/>
  <c r="U177" i="21"/>
  <c r="V177" i="21"/>
  <c r="X177" i="21"/>
  <c r="R178" i="21"/>
  <c r="S178" i="21"/>
  <c r="T178" i="21"/>
  <c r="U178" i="21"/>
  <c r="V178" i="21"/>
  <c r="X178" i="21"/>
  <c r="R179" i="21"/>
  <c r="S179" i="21"/>
  <c r="T179" i="21"/>
  <c r="U179" i="21"/>
  <c r="V179" i="21"/>
  <c r="X179" i="21"/>
  <c r="R180" i="21"/>
  <c r="S180" i="21"/>
  <c r="T180" i="21"/>
  <c r="U180" i="21"/>
  <c r="V180" i="21"/>
  <c r="X180" i="21"/>
  <c r="R181" i="21"/>
  <c r="S181" i="21"/>
  <c r="T181" i="21"/>
  <c r="U181" i="21"/>
  <c r="V181" i="21"/>
  <c r="X181" i="21"/>
  <c r="R182" i="21"/>
  <c r="S182" i="21"/>
  <c r="T182" i="21"/>
  <c r="U182" i="21"/>
  <c r="V182" i="21"/>
  <c r="X182" i="21"/>
  <c r="R183" i="21"/>
  <c r="S183" i="21"/>
  <c r="T183" i="21"/>
  <c r="U183" i="21"/>
  <c r="V183" i="21"/>
  <c r="X183" i="21"/>
  <c r="R184" i="21"/>
  <c r="S184" i="21"/>
  <c r="T184" i="21"/>
  <c r="U184" i="21"/>
  <c r="V184" i="21"/>
  <c r="X184" i="21"/>
  <c r="R185" i="21"/>
  <c r="S185" i="21"/>
  <c r="T185" i="21"/>
  <c r="U185" i="21"/>
  <c r="V185" i="21"/>
  <c r="X185" i="21"/>
  <c r="R186" i="21"/>
  <c r="S186" i="21"/>
  <c r="T186" i="21"/>
  <c r="U186" i="21"/>
  <c r="V186" i="21"/>
  <c r="X186" i="21"/>
  <c r="R187" i="21"/>
  <c r="S187" i="21"/>
  <c r="T187" i="21"/>
  <c r="U187" i="21"/>
  <c r="V187" i="21"/>
  <c r="X187" i="21"/>
  <c r="R188" i="21"/>
  <c r="S188" i="21"/>
  <c r="T188" i="21"/>
  <c r="U188" i="21"/>
  <c r="V188" i="21"/>
  <c r="X188" i="21"/>
  <c r="R189" i="21"/>
  <c r="S189" i="21"/>
  <c r="T189" i="21"/>
  <c r="U189" i="21"/>
  <c r="V189" i="21"/>
  <c r="X189" i="21"/>
  <c r="R190" i="21"/>
  <c r="S190" i="21"/>
  <c r="T190" i="21"/>
  <c r="U190" i="21"/>
  <c r="V190" i="21"/>
  <c r="X190" i="21"/>
  <c r="R191" i="21"/>
  <c r="S191" i="21"/>
  <c r="T191" i="21"/>
  <c r="U191" i="21"/>
  <c r="V191" i="21"/>
  <c r="X191" i="21"/>
  <c r="R192" i="21"/>
  <c r="S192" i="21"/>
  <c r="T192" i="21"/>
  <c r="U192" i="21"/>
  <c r="V192" i="21"/>
  <c r="X192" i="21"/>
  <c r="R193" i="21"/>
  <c r="S193" i="21"/>
  <c r="T193" i="21"/>
  <c r="U193" i="21"/>
  <c r="V193" i="21"/>
  <c r="X193" i="21"/>
  <c r="R194" i="21"/>
  <c r="S194" i="21"/>
  <c r="T194" i="21"/>
  <c r="U194" i="21"/>
  <c r="V194" i="21"/>
  <c r="X194" i="21"/>
  <c r="R195" i="21"/>
  <c r="S195" i="21"/>
  <c r="T195" i="21"/>
  <c r="U195" i="21"/>
  <c r="V195" i="21"/>
  <c r="X195" i="21"/>
  <c r="R196" i="21"/>
  <c r="S196" i="21"/>
  <c r="T196" i="21"/>
  <c r="U196" i="21"/>
  <c r="V196" i="21"/>
  <c r="X196" i="21"/>
  <c r="R197" i="21"/>
  <c r="S197" i="21"/>
  <c r="T197" i="21"/>
  <c r="U197" i="21"/>
  <c r="V197" i="21"/>
  <c r="X197" i="21"/>
  <c r="R198" i="21"/>
  <c r="S198" i="21"/>
  <c r="T198" i="21"/>
  <c r="U198" i="21"/>
  <c r="V198" i="21"/>
  <c r="X198" i="21"/>
  <c r="R199" i="21"/>
  <c r="S199" i="21"/>
  <c r="T199" i="21"/>
  <c r="U199" i="21"/>
  <c r="V199" i="21"/>
  <c r="X199" i="21"/>
  <c r="R200" i="21"/>
  <c r="S200" i="21"/>
  <c r="T200" i="21"/>
  <c r="U200" i="21"/>
  <c r="V200" i="21"/>
  <c r="X200" i="21"/>
  <c r="R201" i="21"/>
  <c r="S201" i="21"/>
  <c r="T201" i="21"/>
  <c r="U201" i="21"/>
  <c r="V201" i="21"/>
  <c r="X201" i="21"/>
  <c r="R202" i="21"/>
  <c r="S202" i="21"/>
  <c r="T202" i="21"/>
  <c r="U202" i="21"/>
  <c r="V202" i="21"/>
  <c r="X202" i="21"/>
  <c r="R203" i="21"/>
  <c r="S203" i="21"/>
  <c r="T203" i="21"/>
  <c r="U203" i="21"/>
  <c r="V203" i="21"/>
  <c r="X203" i="21"/>
  <c r="R204" i="21"/>
  <c r="S204" i="21"/>
  <c r="T204" i="21"/>
  <c r="U204" i="21"/>
  <c r="V204" i="21"/>
  <c r="X204" i="21"/>
  <c r="R205" i="21"/>
  <c r="S205" i="21"/>
  <c r="T205" i="21"/>
  <c r="U205" i="21"/>
  <c r="V205" i="21"/>
  <c r="X205" i="21"/>
  <c r="C113" i="21"/>
  <c r="F10" i="21"/>
  <c r="F13" i="21"/>
  <c r="J6" i="21"/>
  <c r="K6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J35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E113" i="21"/>
  <c r="C127" i="21"/>
  <c r="I21" i="24"/>
  <c r="R21" i="24"/>
  <c r="F93" i="19"/>
  <c r="E93" i="19"/>
  <c r="F92" i="19"/>
  <c r="E92" i="19"/>
  <c r="F83" i="19"/>
  <c r="E83" i="19"/>
  <c r="F82" i="19"/>
  <c r="E82" i="19"/>
  <c r="F93" i="20"/>
  <c r="E93" i="20"/>
  <c r="F92" i="20"/>
  <c r="E92" i="20"/>
  <c r="F91" i="20"/>
  <c r="E91" i="20"/>
  <c r="F90" i="20"/>
  <c r="E90" i="20"/>
  <c r="F89" i="20"/>
  <c r="E89" i="20"/>
  <c r="F88" i="20"/>
  <c r="E88" i="20"/>
  <c r="F87" i="20"/>
  <c r="E87" i="20"/>
  <c r="F86" i="20"/>
  <c r="E86" i="20"/>
  <c r="F85" i="20"/>
  <c r="E85" i="20"/>
  <c r="F84" i="20"/>
  <c r="E84" i="20"/>
  <c r="F83" i="20"/>
  <c r="E83" i="20"/>
  <c r="F82" i="20"/>
  <c r="E82" i="20"/>
  <c r="F93" i="21"/>
  <c r="E93" i="21"/>
  <c r="F92" i="21"/>
  <c r="E92" i="21"/>
  <c r="F91" i="21"/>
  <c r="E91" i="21"/>
  <c r="F90" i="21"/>
  <c r="E90" i="21"/>
  <c r="F89" i="21"/>
  <c r="E89" i="21"/>
  <c r="F88" i="21"/>
  <c r="E88" i="21"/>
  <c r="F87" i="21"/>
  <c r="E87" i="21"/>
  <c r="F86" i="21"/>
  <c r="E86" i="21"/>
  <c r="F85" i="21"/>
  <c r="E85" i="21"/>
  <c r="F84" i="21"/>
  <c r="E84" i="21"/>
  <c r="F83" i="21"/>
  <c r="E83" i="21"/>
  <c r="F82" i="21"/>
  <c r="E82" i="21"/>
  <c r="C27" i="26"/>
  <c r="C29" i="26"/>
  <c r="C31" i="26"/>
  <c r="C33" i="26"/>
  <c r="C35" i="26"/>
  <c r="C37" i="26"/>
  <c r="C39" i="26"/>
  <c r="C41" i="26"/>
  <c r="C43" i="26"/>
  <c r="C45" i="26"/>
  <c r="C47" i="26"/>
  <c r="C49" i="26"/>
  <c r="F93" i="26"/>
  <c r="E93" i="26"/>
  <c r="F92" i="26"/>
  <c r="E92" i="26"/>
  <c r="F91" i="26"/>
  <c r="E91" i="26"/>
  <c r="F90" i="26"/>
  <c r="E90" i="26"/>
  <c r="F89" i="26"/>
  <c r="E89" i="26"/>
  <c r="F88" i="26"/>
  <c r="E88" i="26"/>
  <c r="F87" i="26"/>
  <c r="E87" i="26"/>
  <c r="F86" i="26"/>
  <c r="E86" i="26"/>
  <c r="F85" i="26"/>
  <c r="E85" i="26"/>
  <c r="F84" i="26"/>
  <c r="E84" i="26"/>
  <c r="F83" i="26"/>
  <c r="E83" i="26"/>
  <c r="F82" i="26"/>
  <c r="E82" i="26"/>
  <c r="E52" i="26"/>
  <c r="F52" i="26"/>
  <c r="E51" i="26"/>
  <c r="F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C50" i="26"/>
  <c r="C52" i="26"/>
  <c r="C51" i="26"/>
  <c r="B52" i="26"/>
  <c r="G52" i="26"/>
  <c r="E50" i="26"/>
  <c r="F50" i="26"/>
  <c r="B51" i="26"/>
  <c r="G51" i="26"/>
  <c r="E49" i="26"/>
  <c r="F49" i="26"/>
  <c r="B50" i="26"/>
  <c r="G50" i="26"/>
  <c r="E48" i="26"/>
  <c r="F48" i="26"/>
  <c r="B49" i="26"/>
  <c r="G49" i="26"/>
  <c r="E47" i="26"/>
  <c r="F47" i="26"/>
  <c r="B48" i="26"/>
  <c r="G48" i="26"/>
  <c r="E46" i="26"/>
  <c r="F46" i="26"/>
  <c r="B47" i="26"/>
  <c r="G47" i="26"/>
  <c r="E45" i="26"/>
  <c r="F45" i="26"/>
  <c r="B46" i="26"/>
  <c r="G46" i="26"/>
  <c r="E44" i="26"/>
  <c r="F44" i="26"/>
  <c r="B45" i="26"/>
  <c r="G45" i="26"/>
  <c r="E43" i="26"/>
  <c r="F43" i="26"/>
  <c r="B44" i="26"/>
  <c r="G44" i="26"/>
  <c r="E42" i="26"/>
  <c r="F42" i="26"/>
  <c r="B43" i="26"/>
  <c r="G43" i="26"/>
  <c r="E41" i="26"/>
  <c r="F41" i="26"/>
  <c r="B42" i="26"/>
  <c r="G42" i="26"/>
  <c r="E40" i="26"/>
  <c r="F40" i="26"/>
  <c r="B41" i="26"/>
  <c r="G41" i="26"/>
  <c r="E39" i="26"/>
  <c r="F39" i="26"/>
  <c r="B40" i="26"/>
  <c r="G40" i="26"/>
  <c r="E38" i="26"/>
  <c r="F38" i="26"/>
  <c r="B39" i="26"/>
  <c r="G39" i="26"/>
  <c r="E37" i="26"/>
  <c r="F37" i="26"/>
  <c r="B38" i="26"/>
  <c r="G38" i="26"/>
  <c r="E36" i="26"/>
  <c r="F36" i="26"/>
  <c r="B37" i="26"/>
  <c r="G37" i="26"/>
  <c r="E35" i="26"/>
  <c r="F35" i="26"/>
  <c r="B36" i="26"/>
  <c r="G36" i="26"/>
  <c r="E34" i="26"/>
  <c r="F34" i="26"/>
  <c r="B35" i="26"/>
  <c r="G35" i="26"/>
  <c r="E33" i="26"/>
  <c r="F33" i="26"/>
  <c r="B34" i="26"/>
  <c r="G34" i="26"/>
  <c r="E32" i="26"/>
  <c r="F32" i="26"/>
  <c r="B33" i="26"/>
  <c r="G33" i="26"/>
  <c r="E31" i="26"/>
  <c r="F31" i="26"/>
  <c r="B32" i="26"/>
  <c r="G32" i="26"/>
  <c r="E30" i="26"/>
  <c r="F30" i="26"/>
  <c r="B31" i="26"/>
  <c r="G31" i="26"/>
  <c r="E29" i="26"/>
  <c r="F29" i="26"/>
  <c r="B30" i="26"/>
  <c r="G30" i="26"/>
  <c r="E28" i="26"/>
  <c r="F28" i="26"/>
  <c r="B29" i="26"/>
  <c r="G29" i="26"/>
  <c r="E27" i="26"/>
  <c r="F27" i="26"/>
  <c r="B28" i="26"/>
  <c r="G28" i="26"/>
  <c r="E26" i="26"/>
  <c r="F26" i="26"/>
  <c r="B27" i="26"/>
  <c r="G27" i="26"/>
  <c r="E25" i="26"/>
  <c r="F25" i="26"/>
  <c r="G26" i="26"/>
  <c r="G25" i="26"/>
  <c r="F93" i="18"/>
  <c r="E93" i="18"/>
  <c r="F92" i="18"/>
  <c r="E92" i="18"/>
  <c r="F91" i="18"/>
  <c r="E91" i="18"/>
  <c r="F90" i="18"/>
  <c r="E90" i="18"/>
  <c r="F89" i="18"/>
  <c r="E89" i="18"/>
  <c r="F88" i="18"/>
  <c r="E88" i="18"/>
  <c r="F87" i="18"/>
  <c r="E87" i="18"/>
  <c r="F86" i="18"/>
  <c r="E86" i="18"/>
  <c r="F85" i="18"/>
  <c r="E85" i="18"/>
  <c r="F84" i="18"/>
  <c r="E84" i="18"/>
  <c r="F83" i="18"/>
  <c r="E83" i="18"/>
  <c r="F82" i="18"/>
  <c r="E82" i="18"/>
  <c r="AB126" i="13"/>
  <c r="AC126" i="13"/>
  <c r="AF126" i="13"/>
  <c r="AD126" i="13"/>
  <c r="AG126" i="13"/>
  <c r="AE126" i="13"/>
  <c r="AH126" i="13"/>
  <c r="AB127" i="13"/>
  <c r="AC127" i="13"/>
  <c r="AF127" i="13"/>
  <c r="AD127" i="13"/>
  <c r="AG127" i="13"/>
  <c r="AE127" i="13"/>
  <c r="AH127" i="13"/>
  <c r="AB128" i="13"/>
  <c r="AC128" i="13"/>
  <c r="AF128" i="13"/>
  <c r="AD128" i="13"/>
  <c r="AG128" i="13"/>
  <c r="AE128" i="13"/>
  <c r="AH128" i="13"/>
  <c r="AB129" i="13"/>
  <c r="AC129" i="13"/>
  <c r="AF129" i="13"/>
  <c r="AD129" i="13"/>
  <c r="AG129" i="13"/>
  <c r="AE129" i="13"/>
  <c r="AH129" i="13"/>
  <c r="AB130" i="13"/>
  <c r="AC130" i="13"/>
  <c r="AF130" i="13"/>
  <c r="AD130" i="13"/>
  <c r="AG130" i="13"/>
  <c r="AE130" i="13"/>
  <c r="AH130" i="13"/>
  <c r="AB131" i="13"/>
  <c r="AC131" i="13"/>
  <c r="AF131" i="13"/>
  <c r="AD131" i="13"/>
  <c r="AG131" i="13"/>
  <c r="AE131" i="13"/>
  <c r="AH131" i="13"/>
  <c r="AB132" i="13"/>
  <c r="AC132" i="13"/>
  <c r="AF132" i="13"/>
  <c r="AD132" i="13"/>
  <c r="AG132" i="13"/>
  <c r="AE132" i="13"/>
  <c r="AH132" i="13"/>
  <c r="AB133" i="13"/>
  <c r="AC133" i="13"/>
  <c r="AF133" i="13"/>
  <c r="AD133" i="13"/>
  <c r="AG133" i="13"/>
  <c r="AE133" i="13"/>
  <c r="AH133" i="13"/>
  <c r="AB134" i="13"/>
  <c r="AC134" i="13"/>
  <c r="AF134" i="13"/>
  <c r="AD134" i="13"/>
  <c r="AG134" i="13"/>
  <c r="AE134" i="13"/>
  <c r="AH134" i="13"/>
  <c r="AB135" i="13"/>
  <c r="AC135" i="13"/>
  <c r="AF135" i="13"/>
  <c r="AD135" i="13"/>
  <c r="AG135" i="13"/>
  <c r="AE135" i="13"/>
  <c r="AH135" i="13"/>
  <c r="AB136" i="13"/>
  <c r="AC136" i="13"/>
  <c r="AF136" i="13"/>
  <c r="AD136" i="13"/>
  <c r="AG136" i="13"/>
  <c r="AE136" i="13"/>
  <c r="AH136" i="13"/>
  <c r="AB137" i="13"/>
  <c r="AC137" i="13"/>
  <c r="AF137" i="13"/>
  <c r="AD137" i="13"/>
  <c r="AG137" i="13"/>
  <c r="AE137" i="13"/>
  <c r="AH137" i="13"/>
  <c r="AB138" i="13"/>
  <c r="AC138" i="13"/>
  <c r="AF138" i="13"/>
  <c r="AD138" i="13"/>
  <c r="AG138" i="13"/>
  <c r="AE138" i="13"/>
  <c r="AH138" i="13"/>
  <c r="AB139" i="13"/>
  <c r="AC139" i="13"/>
  <c r="AF139" i="13"/>
  <c r="AD139" i="13"/>
  <c r="AG139" i="13"/>
  <c r="AE139" i="13"/>
  <c r="AH139" i="13"/>
  <c r="AB140" i="13"/>
  <c r="AC140" i="13"/>
  <c r="AF140" i="13"/>
  <c r="AD140" i="13"/>
  <c r="AG140" i="13"/>
  <c r="AE140" i="13"/>
  <c r="AH140" i="13"/>
  <c r="AB141" i="13"/>
  <c r="AC141" i="13"/>
  <c r="AF141" i="13"/>
  <c r="AD141" i="13"/>
  <c r="AG141" i="13"/>
  <c r="AE141" i="13"/>
  <c r="AH141" i="13"/>
  <c r="AB142" i="13"/>
  <c r="AC142" i="13"/>
  <c r="AF142" i="13"/>
  <c r="AD142" i="13"/>
  <c r="AG142" i="13"/>
  <c r="AE142" i="13"/>
  <c r="AH142" i="13"/>
  <c r="AB143" i="13"/>
  <c r="AC143" i="13"/>
  <c r="AF143" i="13"/>
  <c r="AD143" i="13"/>
  <c r="AG143" i="13"/>
  <c r="AE143" i="13"/>
  <c r="AH143" i="13"/>
  <c r="AB144" i="13"/>
  <c r="AC144" i="13"/>
  <c r="AF144" i="13"/>
  <c r="AD144" i="13"/>
  <c r="AG144" i="13"/>
  <c r="AE144" i="13"/>
  <c r="AH144" i="13"/>
  <c r="AB145" i="13"/>
  <c r="AC145" i="13"/>
  <c r="AF145" i="13"/>
  <c r="AD145" i="13"/>
  <c r="AG145" i="13"/>
  <c r="AE145" i="13"/>
  <c r="AH145" i="13"/>
  <c r="AB146" i="13"/>
  <c r="AC146" i="13"/>
  <c r="AF146" i="13"/>
  <c r="AD146" i="13"/>
  <c r="AG146" i="13"/>
  <c r="AE146" i="13"/>
  <c r="AH146" i="13"/>
  <c r="AB147" i="13"/>
  <c r="AC147" i="13"/>
  <c r="AF147" i="13"/>
  <c r="AD147" i="13"/>
  <c r="AG147" i="13"/>
  <c r="AE147" i="13"/>
  <c r="AH147" i="13"/>
  <c r="AB148" i="13"/>
  <c r="AC148" i="13"/>
  <c r="AF148" i="13"/>
  <c r="AD148" i="13"/>
  <c r="AG148" i="13"/>
  <c r="AE148" i="13"/>
  <c r="AH148" i="13"/>
  <c r="AB149" i="13"/>
  <c r="AC149" i="13"/>
  <c r="AF149" i="13"/>
  <c r="AD149" i="13"/>
  <c r="AG149" i="13"/>
  <c r="AE149" i="13"/>
  <c r="AH149" i="13"/>
  <c r="AB150" i="13"/>
  <c r="AC150" i="13"/>
  <c r="AF150" i="13"/>
  <c r="AD150" i="13"/>
  <c r="AG150" i="13"/>
  <c r="AE150" i="13"/>
  <c r="AH150" i="13"/>
  <c r="AB151" i="13"/>
  <c r="AC151" i="13"/>
  <c r="AF151" i="13"/>
  <c r="AD151" i="13"/>
  <c r="AG151" i="13"/>
  <c r="AE151" i="13"/>
  <c r="AH151" i="13"/>
  <c r="AB152" i="13"/>
  <c r="AC152" i="13"/>
  <c r="AF152" i="13"/>
  <c r="AD152" i="13"/>
  <c r="AG152" i="13"/>
  <c r="AE152" i="13"/>
  <c r="AH152" i="13"/>
  <c r="AB153" i="13"/>
  <c r="AC153" i="13"/>
  <c r="AF153" i="13"/>
  <c r="AD153" i="13"/>
  <c r="AG153" i="13"/>
  <c r="AE153" i="13"/>
  <c r="AH153" i="13"/>
  <c r="AB154" i="13"/>
  <c r="AC154" i="13"/>
  <c r="AF154" i="13"/>
  <c r="AD154" i="13"/>
  <c r="AG154" i="13"/>
  <c r="AE154" i="13"/>
  <c r="AH154" i="13"/>
  <c r="AB155" i="13"/>
  <c r="AC155" i="13"/>
  <c r="AF155" i="13"/>
  <c r="AD155" i="13"/>
  <c r="AG155" i="13"/>
  <c r="AE155" i="13"/>
  <c r="AH155" i="13"/>
  <c r="AB96" i="18"/>
  <c r="AC96" i="18"/>
  <c r="AF96" i="18"/>
  <c r="AD96" i="18"/>
  <c r="AG96" i="18"/>
  <c r="AE96" i="18"/>
  <c r="AH96" i="18"/>
  <c r="AB97" i="18"/>
  <c r="AC97" i="18"/>
  <c r="AF97" i="18"/>
  <c r="AD97" i="18"/>
  <c r="AG97" i="18"/>
  <c r="AE97" i="18"/>
  <c r="AH97" i="18"/>
  <c r="AB98" i="18"/>
  <c r="AC98" i="18"/>
  <c r="AF98" i="18"/>
  <c r="AD98" i="18"/>
  <c r="AG98" i="18"/>
  <c r="AE98" i="18"/>
  <c r="AH98" i="18"/>
  <c r="AB99" i="18"/>
  <c r="AC99" i="18"/>
  <c r="AF99" i="18"/>
  <c r="AD99" i="18"/>
  <c r="AG99" i="18"/>
  <c r="AE99" i="18"/>
  <c r="AH99" i="18"/>
  <c r="AB100" i="18"/>
  <c r="AC100" i="18"/>
  <c r="AF100" i="18"/>
  <c r="AD100" i="18"/>
  <c r="AG100" i="18"/>
  <c r="AE100" i="18"/>
  <c r="AH100" i="18"/>
  <c r="AB101" i="18"/>
  <c r="AC101" i="18"/>
  <c r="AF101" i="18"/>
  <c r="AD101" i="18"/>
  <c r="AG101" i="18"/>
  <c r="AE101" i="18"/>
  <c r="AH101" i="18"/>
  <c r="AB102" i="18"/>
  <c r="AC102" i="18"/>
  <c r="AF102" i="18"/>
  <c r="AD102" i="18"/>
  <c r="AG102" i="18"/>
  <c r="AE102" i="18"/>
  <c r="AH102" i="18"/>
  <c r="AB103" i="18"/>
  <c r="AC103" i="18"/>
  <c r="AF103" i="18"/>
  <c r="AD103" i="18"/>
  <c r="AG103" i="18"/>
  <c r="AE103" i="18"/>
  <c r="AH103" i="18"/>
  <c r="AB104" i="18"/>
  <c r="AC104" i="18"/>
  <c r="AF104" i="18"/>
  <c r="AD104" i="18"/>
  <c r="AG104" i="18"/>
  <c r="AE104" i="18"/>
  <c r="AH104" i="18"/>
  <c r="AB105" i="18"/>
  <c r="AC105" i="18"/>
  <c r="AF105" i="18"/>
  <c r="AD105" i="18"/>
  <c r="AG105" i="18"/>
  <c r="AE105" i="18"/>
  <c r="AH105" i="18"/>
  <c r="AB106" i="18"/>
  <c r="AC106" i="18"/>
  <c r="AF106" i="18"/>
  <c r="AD106" i="18"/>
  <c r="AG106" i="18"/>
  <c r="AE106" i="18"/>
  <c r="AH106" i="18"/>
  <c r="AB107" i="18"/>
  <c r="AC107" i="18"/>
  <c r="AF107" i="18"/>
  <c r="AD107" i="18"/>
  <c r="AG107" i="18"/>
  <c r="AE107" i="18"/>
  <c r="AH107" i="18"/>
  <c r="AB108" i="18"/>
  <c r="AC108" i="18"/>
  <c r="AF108" i="18"/>
  <c r="AD108" i="18"/>
  <c r="AG108" i="18"/>
  <c r="AE108" i="18"/>
  <c r="AH108" i="18"/>
  <c r="AB109" i="18"/>
  <c r="AC109" i="18"/>
  <c r="AF109" i="18"/>
  <c r="AD109" i="18"/>
  <c r="AG109" i="18"/>
  <c r="AE109" i="18"/>
  <c r="AH109" i="18"/>
  <c r="AB110" i="18"/>
  <c r="AC110" i="18"/>
  <c r="AF110" i="18"/>
  <c r="AD110" i="18"/>
  <c r="AG110" i="18"/>
  <c r="AE110" i="18"/>
  <c r="AH110" i="18"/>
  <c r="AB111" i="18"/>
  <c r="AC111" i="18"/>
  <c r="AF111" i="18"/>
  <c r="AD111" i="18"/>
  <c r="AG111" i="18"/>
  <c r="AE111" i="18"/>
  <c r="AH111" i="18"/>
  <c r="AB112" i="18"/>
  <c r="AC112" i="18"/>
  <c r="AF112" i="18"/>
  <c r="AD112" i="18"/>
  <c r="AG112" i="18"/>
  <c r="AE112" i="18"/>
  <c r="AH112" i="18"/>
  <c r="AB113" i="18"/>
  <c r="AC113" i="18"/>
  <c r="AF113" i="18"/>
  <c r="AD113" i="18"/>
  <c r="AG113" i="18"/>
  <c r="AE113" i="18"/>
  <c r="AH113" i="18"/>
  <c r="AB114" i="18"/>
  <c r="AC114" i="18"/>
  <c r="AF114" i="18"/>
  <c r="AD114" i="18"/>
  <c r="AG114" i="18"/>
  <c r="AE114" i="18"/>
  <c r="AH114" i="18"/>
  <c r="AB115" i="18"/>
  <c r="AC115" i="18"/>
  <c r="AF115" i="18"/>
  <c r="AD115" i="18"/>
  <c r="AG115" i="18"/>
  <c r="AE115" i="18"/>
  <c r="AH115" i="18"/>
  <c r="AB116" i="18"/>
  <c r="AC116" i="18"/>
  <c r="AF116" i="18"/>
  <c r="AD116" i="18"/>
  <c r="AG116" i="18"/>
  <c r="AE116" i="18"/>
  <c r="AH116" i="18"/>
  <c r="AB117" i="18"/>
  <c r="AC117" i="18"/>
  <c r="AF117" i="18"/>
  <c r="AD117" i="18"/>
  <c r="AG117" i="18"/>
  <c r="AE117" i="18"/>
  <c r="AH117" i="18"/>
  <c r="AB118" i="18"/>
  <c r="AC118" i="18"/>
  <c r="AF118" i="18"/>
  <c r="AD118" i="18"/>
  <c r="AG118" i="18"/>
  <c r="AE118" i="18"/>
  <c r="AH118" i="18"/>
  <c r="AB119" i="18"/>
  <c r="AC119" i="18"/>
  <c r="AF119" i="18"/>
  <c r="AD119" i="18"/>
  <c r="AG119" i="18"/>
  <c r="AE119" i="18"/>
  <c r="AH119" i="18"/>
  <c r="AB120" i="18"/>
  <c r="AC120" i="18"/>
  <c r="AF120" i="18"/>
  <c r="AD120" i="18"/>
  <c r="AG120" i="18"/>
  <c r="AE120" i="18"/>
  <c r="AH120" i="18"/>
  <c r="AB121" i="18"/>
  <c r="AC121" i="18"/>
  <c r="AF121" i="18"/>
  <c r="AD121" i="18"/>
  <c r="AG121" i="18"/>
  <c r="AE121" i="18"/>
  <c r="AH121" i="18"/>
  <c r="AB122" i="18"/>
  <c r="AC122" i="18"/>
  <c r="AF122" i="18"/>
  <c r="AD122" i="18"/>
  <c r="AG122" i="18"/>
  <c r="AE122" i="18"/>
  <c r="AH122" i="18"/>
  <c r="AB123" i="18"/>
  <c r="AC123" i="18"/>
  <c r="AF123" i="18"/>
  <c r="AD123" i="18"/>
  <c r="AG123" i="18"/>
  <c r="AE123" i="18"/>
  <c r="AH123" i="18"/>
  <c r="AB124" i="18"/>
  <c r="AC124" i="18"/>
  <c r="AF124" i="18"/>
  <c r="AD124" i="18"/>
  <c r="AG124" i="18"/>
  <c r="AE124" i="18"/>
  <c r="AH124" i="18"/>
  <c r="AB125" i="18"/>
  <c r="AC125" i="18"/>
  <c r="AF125" i="18"/>
  <c r="AD125" i="18"/>
  <c r="AG125" i="18"/>
  <c r="AE125" i="18"/>
  <c r="AH125" i="18"/>
  <c r="AB126" i="18"/>
  <c r="AC126" i="18"/>
  <c r="AF126" i="18"/>
  <c r="AD126" i="18"/>
  <c r="AG126" i="18"/>
  <c r="AE126" i="18"/>
  <c r="AH126" i="18"/>
  <c r="AB127" i="18"/>
  <c r="AC127" i="18"/>
  <c r="AF127" i="18"/>
  <c r="AD127" i="18"/>
  <c r="AG127" i="18"/>
  <c r="AE127" i="18"/>
  <c r="AH127" i="18"/>
  <c r="AB128" i="18"/>
  <c r="AC128" i="18"/>
  <c r="AF128" i="18"/>
  <c r="AD128" i="18"/>
  <c r="AG128" i="18"/>
  <c r="AE128" i="18"/>
  <c r="AH128" i="18"/>
  <c r="AB129" i="18"/>
  <c r="AC129" i="18"/>
  <c r="AF129" i="18"/>
  <c r="AD129" i="18"/>
  <c r="AG129" i="18"/>
  <c r="AE129" i="18"/>
  <c r="AH129" i="18"/>
  <c r="AB130" i="18"/>
  <c r="AC130" i="18"/>
  <c r="AF130" i="18"/>
  <c r="AD130" i="18"/>
  <c r="AG130" i="18"/>
  <c r="AE130" i="18"/>
  <c r="AH130" i="18"/>
  <c r="AB131" i="18"/>
  <c r="AC131" i="18"/>
  <c r="AF131" i="18"/>
  <c r="AD131" i="18"/>
  <c r="AG131" i="18"/>
  <c r="AE131" i="18"/>
  <c r="AH131" i="18"/>
  <c r="AB132" i="18"/>
  <c r="AC132" i="18"/>
  <c r="AF132" i="18"/>
  <c r="AD132" i="18"/>
  <c r="AG132" i="18"/>
  <c r="AE132" i="18"/>
  <c r="AH132" i="18"/>
  <c r="AB133" i="18"/>
  <c r="AC133" i="18"/>
  <c r="AF133" i="18"/>
  <c r="AD133" i="18"/>
  <c r="AG133" i="18"/>
  <c r="AE133" i="18"/>
  <c r="AH133" i="18"/>
  <c r="AB134" i="18"/>
  <c r="AC134" i="18"/>
  <c r="AF134" i="18"/>
  <c r="AD134" i="18"/>
  <c r="AG134" i="18"/>
  <c r="AE134" i="18"/>
  <c r="AH134" i="18"/>
  <c r="AB135" i="18"/>
  <c r="AC135" i="18"/>
  <c r="AF135" i="18"/>
  <c r="AD135" i="18"/>
  <c r="AG135" i="18"/>
  <c r="AE135" i="18"/>
  <c r="AH135" i="18"/>
  <c r="AB51" i="20"/>
  <c r="AC51" i="20"/>
  <c r="AF51" i="20"/>
  <c r="AD51" i="20"/>
  <c r="AG51" i="20"/>
  <c r="AE51" i="20"/>
  <c r="AH51" i="20"/>
  <c r="AB52" i="20"/>
  <c r="AC52" i="20"/>
  <c r="AF52" i="20"/>
  <c r="AD52" i="20"/>
  <c r="AG52" i="20"/>
  <c r="AE52" i="20"/>
  <c r="AH52" i="20"/>
  <c r="AB53" i="20"/>
  <c r="AC53" i="20"/>
  <c r="AF53" i="20"/>
  <c r="AD53" i="20"/>
  <c r="AG53" i="20"/>
  <c r="AE53" i="20"/>
  <c r="AH53" i="20"/>
  <c r="AB54" i="20"/>
  <c r="AC54" i="20"/>
  <c r="AF54" i="20"/>
  <c r="AD54" i="20"/>
  <c r="AG54" i="20"/>
  <c r="AE54" i="20"/>
  <c r="AH54" i="20"/>
  <c r="AB55" i="20"/>
  <c r="AC55" i="20"/>
  <c r="AF55" i="20"/>
  <c r="AD55" i="20"/>
  <c r="AG55" i="20"/>
  <c r="AE55" i="20"/>
  <c r="AH55" i="20"/>
  <c r="AB56" i="20"/>
  <c r="AC56" i="20"/>
  <c r="AF56" i="20"/>
  <c r="AD56" i="20"/>
  <c r="AG56" i="20"/>
  <c r="AE56" i="20"/>
  <c r="AH56" i="20"/>
  <c r="AB57" i="20"/>
  <c r="AC57" i="20"/>
  <c r="AF57" i="20"/>
  <c r="AD57" i="20"/>
  <c r="AG57" i="20"/>
  <c r="AE57" i="20"/>
  <c r="AH57" i="20"/>
  <c r="AB58" i="20"/>
  <c r="AC58" i="20"/>
  <c r="AF58" i="20"/>
  <c r="AD58" i="20"/>
  <c r="AG58" i="20"/>
  <c r="AE58" i="20"/>
  <c r="AH58" i="20"/>
  <c r="AB59" i="20"/>
  <c r="AC59" i="20"/>
  <c r="AF59" i="20"/>
  <c r="AD59" i="20"/>
  <c r="AG59" i="20"/>
  <c r="AE59" i="20"/>
  <c r="AH59" i="20"/>
  <c r="AB60" i="20"/>
  <c r="AC60" i="20"/>
  <c r="AF60" i="20"/>
  <c r="AD60" i="20"/>
  <c r="AG60" i="20"/>
  <c r="AE60" i="20"/>
  <c r="AH60" i="20"/>
  <c r="AB61" i="20"/>
  <c r="AC61" i="20"/>
  <c r="AF61" i="20"/>
  <c r="AD61" i="20"/>
  <c r="AG61" i="20"/>
  <c r="AE61" i="20"/>
  <c r="AH61" i="20"/>
  <c r="AB62" i="20"/>
  <c r="AC62" i="20"/>
  <c r="AF62" i="20"/>
  <c r="AD62" i="20"/>
  <c r="AG62" i="20"/>
  <c r="AE62" i="20"/>
  <c r="AH62" i="20"/>
  <c r="AB63" i="20"/>
  <c r="AC63" i="20"/>
  <c r="AF63" i="20"/>
  <c r="AD63" i="20"/>
  <c r="AG63" i="20"/>
  <c r="AE63" i="20"/>
  <c r="AH63" i="20"/>
  <c r="AB64" i="20"/>
  <c r="AC64" i="20"/>
  <c r="AF64" i="20"/>
  <c r="AD64" i="20"/>
  <c r="AG64" i="20"/>
  <c r="AE64" i="20"/>
  <c r="AH64" i="20"/>
  <c r="AB65" i="20"/>
  <c r="AC65" i="20"/>
  <c r="AF65" i="20"/>
  <c r="AD65" i="20"/>
  <c r="AG65" i="20"/>
  <c r="AE65" i="20"/>
  <c r="AH65" i="20"/>
  <c r="AB66" i="20"/>
  <c r="AC66" i="20"/>
  <c r="AF66" i="20"/>
  <c r="AD66" i="20"/>
  <c r="AG66" i="20"/>
  <c r="AE66" i="20"/>
  <c r="AH66" i="20"/>
  <c r="AB67" i="20"/>
  <c r="AC67" i="20"/>
  <c r="AF67" i="20"/>
  <c r="AD67" i="20"/>
  <c r="AG67" i="20"/>
  <c r="AE67" i="20"/>
  <c r="AH67" i="20"/>
  <c r="AB68" i="20"/>
  <c r="AC68" i="20"/>
  <c r="AF68" i="20"/>
  <c r="AD68" i="20"/>
  <c r="AG68" i="20"/>
  <c r="AE68" i="20"/>
  <c r="AH68" i="20"/>
  <c r="AB69" i="20"/>
  <c r="AC69" i="20"/>
  <c r="AF69" i="20"/>
  <c r="AD69" i="20"/>
  <c r="AG69" i="20"/>
  <c r="AE69" i="20"/>
  <c r="AH69" i="20"/>
  <c r="AB70" i="20"/>
  <c r="AC70" i="20"/>
  <c r="AF70" i="20"/>
  <c r="AD70" i="20"/>
  <c r="AG70" i="20"/>
  <c r="AE70" i="20"/>
  <c r="AH70" i="20"/>
  <c r="AB71" i="20"/>
  <c r="AC71" i="20"/>
  <c r="AF71" i="20"/>
  <c r="AD71" i="20"/>
  <c r="AG71" i="20"/>
  <c r="AE71" i="20"/>
  <c r="AH71" i="20"/>
  <c r="AB72" i="20"/>
  <c r="AC72" i="20"/>
  <c r="AF72" i="20"/>
  <c r="AD72" i="20"/>
  <c r="AG72" i="20"/>
  <c r="AE72" i="20"/>
  <c r="AH72" i="20"/>
  <c r="AB73" i="20"/>
  <c r="AC73" i="20"/>
  <c r="AF73" i="20"/>
  <c r="AD73" i="20"/>
  <c r="AG73" i="20"/>
  <c r="AE73" i="20"/>
  <c r="AH73" i="20"/>
  <c r="AB74" i="20"/>
  <c r="AC74" i="20"/>
  <c r="AF74" i="20"/>
  <c r="AD74" i="20"/>
  <c r="AG74" i="20"/>
  <c r="AE74" i="20"/>
  <c r="AH74" i="20"/>
  <c r="AB75" i="20"/>
  <c r="AC75" i="20"/>
  <c r="AF75" i="20"/>
  <c r="AD75" i="20"/>
  <c r="AG75" i="20"/>
  <c r="AE75" i="20"/>
  <c r="AH75" i="20"/>
  <c r="AB76" i="20"/>
  <c r="AC76" i="20"/>
  <c r="AF76" i="20"/>
  <c r="AD76" i="20"/>
  <c r="AG76" i="20"/>
  <c r="AE76" i="20"/>
  <c r="AH76" i="20"/>
  <c r="AB77" i="20"/>
  <c r="AC77" i="20"/>
  <c r="AF77" i="20"/>
  <c r="AD77" i="20"/>
  <c r="AG77" i="20"/>
  <c r="AE77" i="20"/>
  <c r="AH77" i="20"/>
  <c r="AB78" i="20"/>
  <c r="AC78" i="20"/>
  <c r="AF78" i="20"/>
  <c r="AD78" i="20"/>
  <c r="AG78" i="20"/>
  <c r="AE78" i="20"/>
  <c r="AH78" i="20"/>
  <c r="AB79" i="20"/>
  <c r="AC79" i="20"/>
  <c r="AF79" i="20"/>
  <c r="AD79" i="20"/>
  <c r="AG79" i="20"/>
  <c r="AE79" i="20"/>
  <c r="AH79" i="20"/>
  <c r="AB80" i="20"/>
  <c r="AC80" i="20"/>
  <c r="AF80" i="20"/>
  <c r="AD80" i="20"/>
  <c r="AG80" i="20"/>
  <c r="AE80" i="20"/>
  <c r="AH80" i="20"/>
  <c r="AB81" i="20"/>
  <c r="AC81" i="20"/>
  <c r="AF81" i="20"/>
  <c r="AD81" i="20"/>
  <c r="AG81" i="20"/>
  <c r="AE81" i="20"/>
  <c r="AH81" i="20"/>
  <c r="AB82" i="20"/>
  <c r="AC82" i="20"/>
  <c r="AF82" i="20"/>
  <c r="AD82" i="20"/>
  <c r="AG82" i="20"/>
  <c r="AE82" i="20"/>
  <c r="AH82" i="20"/>
  <c r="AB83" i="20"/>
  <c r="AC83" i="20"/>
  <c r="AF83" i="20"/>
  <c r="AD83" i="20"/>
  <c r="AG83" i="20"/>
  <c r="AE83" i="20"/>
  <c r="AH83" i="20"/>
  <c r="AB84" i="20"/>
  <c r="AC84" i="20"/>
  <c r="AF84" i="20"/>
  <c r="AD84" i="20"/>
  <c r="AG84" i="20"/>
  <c r="AE84" i="20"/>
  <c r="AH84" i="20"/>
  <c r="AB85" i="20"/>
  <c r="AC85" i="20"/>
  <c r="AF85" i="20"/>
  <c r="AD85" i="20"/>
  <c r="AG85" i="20"/>
  <c r="AE85" i="20"/>
  <c r="AH85" i="20"/>
  <c r="AB86" i="20"/>
  <c r="AC86" i="20"/>
  <c r="AF86" i="20"/>
  <c r="AD86" i="20"/>
  <c r="AG86" i="20"/>
  <c r="AE86" i="20"/>
  <c r="AH86" i="20"/>
  <c r="AB87" i="20"/>
  <c r="AC87" i="20"/>
  <c r="AF87" i="20"/>
  <c r="AD87" i="20"/>
  <c r="AG87" i="20"/>
  <c r="AE87" i="20"/>
  <c r="AH87" i="20"/>
  <c r="AB88" i="20"/>
  <c r="AC88" i="20"/>
  <c r="AF88" i="20"/>
  <c r="AD88" i="20"/>
  <c r="AG88" i="20"/>
  <c r="AE88" i="20"/>
  <c r="AH88" i="20"/>
  <c r="AB89" i="20"/>
  <c r="AC89" i="20"/>
  <c r="AF89" i="20"/>
  <c r="AD89" i="20"/>
  <c r="AG89" i="20"/>
  <c r="AE89" i="20"/>
  <c r="AH89" i="20"/>
  <c r="AB90" i="20"/>
  <c r="AC90" i="20"/>
  <c r="AF90" i="20"/>
  <c r="AD90" i="20"/>
  <c r="AG90" i="20"/>
  <c r="AE90" i="20"/>
  <c r="AH90" i="20"/>
  <c r="AB91" i="20"/>
  <c r="AC91" i="20"/>
  <c r="AF91" i="20"/>
  <c r="AD91" i="20"/>
  <c r="AG91" i="20"/>
  <c r="AE91" i="20"/>
  <c r="AH91" i="20"/>
  <c r="AB92" i="20"/>
  <c r="AC92" i="20"/>
  <c r="AF92" i="20"/>
  <c r="AD92" i="20"/>
  <c r="AG92" i="20"/>
  <c r="AE92" i="20"/>
  <c r="AH92" i="20"/>
  <c r="AB93" i="20"/>
  <c r="AC93" i="20"/>
  <c r="AF93" i="20"/>
  <c r="AD93" i="20"/>
  <c r="AG93" i="20"/>
  <c r="AE93" i="20"/>
  <c r="AH93" i="20"/>
  <c r="AB94" i="20"/>
  <c r="AC94" i="20"/>
  <c r="AF94" i="20"/>
  <c r="AD94" i="20"/>
  <c r="AG94" i="20"/>
  <c r="AE94" i="20"/>
  <c r="AH94" i="20"/>
  <c r="AB95" i="20"/>
  <c r="AC95" i="20"/>
  <c r="AF95" i="20"/>
  <c r="AD95" i="20"/>
  <c r="AG95" i="20"/>
  <c r="AE95" i="20"/>
  <c r="AH95" i="20"/>
  <c r="AB96" i="20"/>
  <c r="AC96" i="20"/>
  <c r="AF96" i="20"/>
  <c r="AD96" i="20"/>
  <c r="AG96" i="20"/>
  <c r="AE96" i="20"/>
  <c r="AH96" i="20"/>
  <c r="AB97" i="20"/>
  <c r="AC97" i="20"/>
  <c r="AF97" i="20"/>
  <c r="AD97" i="20"/>
  <c r="AG97" i="20"/>
  <c r="AE97" i="20"/>
  <c r="AH97" i="20"/>
  <c r="AB98" i="20"/>
  <c r="AC98" i="20"/>
  <c r="AF98" i="20"/>
  <c r="AD98" i="20"/>
  <c r="AG98" i="20"/>
  <c r="AE98" i="20"/>
  <c r="AH98" i="20"/>
  <c r="AB99" i="20"/>
  <c r="AC99" i="20"/>
  <c r="AF99" i="20"/>
  <c r="AD99" i="20"/>
  <c r="AG99" i="20"/>
  <c r="AE99" i="20"/>
  <c r="AH99" i="20"/>
  <c r="AB100" i="20"/>
  <c r="AC100" i="20"/>
  <c r="AF100" i="20"/>
  <c r="AD100" i="20"/>
  <c r="AG100" i="20"/>
  <c r="AE100" i="20"/>
  <c r="AH100" i="20"/>
  <c r="AB101" i="20"/>
  <c r="AC101" i="20"/>
  <c r="AF101" i="20"/>
  <c r="AD101" i="20"/>
  <c r="AG101" i="20"/>
  <c r="AE101" i="20"/>
  <c r="AH101" i="20"/>
  <c r="AB102" i="20"/>
  <c r="AC102" i="20"/>
  <c r="AF102" i="20"/>
  <c r="AD102" i="20"/>
  <c r="AG102" i="20"/>
  <c r="AE102" i="20"/>
  <c r="AH102" i="20"/>
  <c r="AB103" i="20"/>
  <c r="AC103" i="20"/>
  <c r="AF103" i="20"/>
  <c r="AD103" i="20"/>
  <c r="AG103" i="20"/>
  <c r="AE103" i="20"/>
  <c r="AH103" i="20"/>
  <c r="AB104" i="20"/>
  <c r="AC104" i="20"/>
  <c r="AF104" i="20"/>
  <c r="AD104" i="20"/>
  <c r="AG104" i="20"/>
  <c r="AE104" i="20"/>
  <c r="AH104" i="20"/>
  <c r="AB105" i="20"/>
  <c r="AC105" i="20"/>
  <c r="AF105" i="20"/>
  <c r="AD105" i="20"/>
  <c r="AG105" i="20"/>
  <c r="AE105" i="20"/>
  <c r="AH105" i="20"/>
  <c r="AB106" i="20"/>
  <c r="AC106" i="20"/>
  <c r="AF106" i="20"/>
  <c r="AD106" i="20"/>
  <c r="AG106" i="20"/>
  <c r="AE106" i="20"/>
  <c r="AH106" i="20"/>
  <c r="AB107" i="20"/>
  <c r="AC107" i="20"/>
  <c r="AF107" i="20"/>
  <c r="AD107" i="20"/>
  <c r="AG107" i="20"/>
  <c r="AE107" i="20"/>
  <c r="AH107" i="20"/>
  <c r="AB108" i="20"/>
  <c r="AC108" i="20"/>
  <c r="AF108" i="20"/>
  <c r="AD108" i="20"/>
  <c r="AG108" i="20"/>
  <c r="AE108" i="20"/>
  <c r="AH108" i="20"/>
  <c r="AB109" i="20"/>
  <c r="AC109" i="20"/>
  <c r="AF109" i="20"/>
  <c r="AD109" i="20"/>
  <c r="AG109" i="20"/>
  <c r="AE109" i="20"/>
  <c r="AH109" i="20"/>
  <c r="AB110" i="20"/>
  <c r="AC110" i="20"/>
  <c r="AF110" i="20"/>
  <c r="AD110" i="20"/>
  <c r="AG110" i="20"/>
  <c r="AE110" i="20"/>
  <c r="AH110" i="20"/>
  <c r="AB111" i="20"/>
  <c r="AC111" i="20"/>
  <c r="AF111" i="20"/>
  <c r="AD111" i="20"/>
  <c r="AG111" i="20"/>
  <c r="AE111" i="20"/>
  <c r="AH111" i="20"/>
  <c r="AB112" i="20"/>
  <c r="AC112" i="20"/>
  <c r="AF112" i="20"/>
  <c r="AD112" i="20"/>
  <c r="AG112" i="20"/>
  <c r="AE112" i="20"/>
  <c r="AH112" i="20"/>
  <c r="AB113" i="20"/>
  <c r="AC113" i="20"/>
  <c r="AF113" i="20"/>
  <c r="AD113" i="20"/>
  <c r="AG113" i="20"/>
  <c r="AE113" i="20"/>
  <c r="AH113" i="20"/>
  <c r="AB114" i="20"/>
  <c r="AC114" i="20"/>
  <c r="AF114" i="20"/>
  <c r="AD114" i="20"/>
  <c r="AG114" i="20"/>
  <c r="AE114" i="20"/>
  <c r="AH114" i="20"/>
  <c r="AB115" i="20"/>
  <c r="AC115" i="20"/>
  <c r="AF115" i="20"/>
  <c r="AD115" i="20"/>
  <c r="AG115" i="20"/>
  <c r="AE115" i="20"/>
  <c r="AH115" i="20"/>
  <c r="AB116" i="20"/>
  <c r="AC116" i="20"/>
  <c r="AF116" i="20"/>
  <c r="AD116" i="20"/>
  <c r="AG116" i="20"/>
  <c r="AE116" i="20"/>
  <c r="AH116" i="20"/>
  <c r="AB117" i="20"/>
  <c r="AC117" i="20"/>
  <c r="AF117" i="20"/>
  <c r="AD117" i="20"/>
  <c r="AG117" i="20"/>
  <c r="AE117" i="20"/>
  <c r="AH117" i="20"/>
  <c r="AB118" i="20"/>
  <c r="AC118" i="20"/>
  <c r="AF118" i="20"/>
  <c r="AD118" i="20"/>
  <c r="AG118" i="20"/>
  <c r="AE118" i="20"/>
  <c r="AH118" i="20"/>
  <c r="AB119" i="20"/>
  <c r="AC119" i="20"/>
  <c r="AF119" i="20"/>
  <c r="AD119" i="20"/>
  <c r="AG119" i="20"/>
  <c r="AE119" i="20"/>
  <c r="AH119" i="20"/>
  <c r="AB120" i="20"/>
  <c r="AC120" i="20"/>
  <c r="AF120" i="20"/>
  <c r="AD120" i="20"/>
  <c r="AG120" i="20"/>
  <c r="AE120" i="20"/>
  <c r="AH120" i="20"/>
  <c r="AB121" i="20"/>
  <c r="AC121" i="20"/>
  <c r="AF121" i="20"/>
  <c r="AD121" i="20"/>
  <c r="AG121" i="20"/>
  <c r="AE121" i="20"/>
  <c r="AH121" i="20"/>
  <c r="AB122" i="20"/>
  <c r="AC122" i="20"/>
  <c r="AF122" i="20"/>
  <c r="AD122" i="20"/>
  <c r="AG122" i="20"/>
  <c r="AE122" i="20"/>
  <c r="AH122" i="20"/>
  <c r="AB123" i="20"/>
  <c r="AC123" i="20"/>
  <c r="AF123" i="20"/>
  <c r="AD123" i="20"/>
  <c r="AG123" i="20"/>
  <c r="AE123" i="20"/>
  <c r="AH123" i="20"/>
  <c r="AB124" i="20"/>
  <c r="AC124" i="20"/>
  <c r="AF124" i="20"/>
  <c r="AD124" i="20"/>
  <c r="AG124" i="20"/>
  <c r="AE124" i="20"/>
  <c r="AH124" i="20"/>
  <c r="AB125" i="20"/>
  <c r="AC125" i="20"/>
  <c r="AF125" i="20"/>
  <c r="AD125" i="20"/>
  <c r="AG125" i="20"/>
  <c r="AE125" i="20"/>
  <c r="AH125" i="20"/>
  <c r="AB126" i="20"/>
  <c r="AC126" i="20"/>
  <c r="AF126" i="20"/>
  <c r="AD126" i="20"/>
  <c r="AG126" i="20"/>
  <c r="AE126" i="20"/>
  <c r="AH126" i="20"/>
  <c r="AB127" i="20"/>
  <c r="AC127" i="20"/>
  <c r="AF127" i="20"/>
  <c r="AD127" i="20"/>
  <c r="AG127" i="20"/>
  <c r="AE127" i="20"/>
  <c r="AH127" i="20"/>
  <c r="AB128" i="20"/>
  <c r="AC128" i="20"/>
  <c r="AF128" i="20"/>
  <c r="AD128" i="20"/>
  <c r="AG128" i="20"/>
  <c r="AE128" i="20"/>
  <c r="AH128" i="20"/>
  <c r="AB129" i="20"/>
  <c r="AC129" i="20"/>
  <c r="AF129" i="20"/>
  <c r="AD129" i="20"/>
  <c r="AG129" i="20"/>
  <c r="AE129" i="20"/>
  <c r="AH129" i="20"/>
  <c r="AB130" i="20"/>
  <c r="AC130" i="20"/>
  <c r="AF130" i="20"/>
  <c r="AD130" i="20"/>
  <c r="AG130" i="20"/>
  <c r="AE130" i="20"/>
  <c r="AH130" i="20"/>
  <c r="AB131" i="20"/>
  <c r="AC131" i="20"/>
  <c r="AF131" i="20"/>
  <c r="AD131" i="20"/>
  <c r="AG131" i="20"/>
  <c r="AE131" i="20"/>
  <c r="AH131" i="20"/>
  <c r="AB132" i="20"/>
  <c r="AC132" i="20"/>
  <c r="AF132" i="20"/>
  <c r="AD132" i="20"/>
  <c r="AG132" i="20"/>
  <c r="AE132" i="20"/>
  <c r="AH132" i="20"/>
  <c r="AB133" i="20"/>
  <c r="AC133" i="20"/>
  <c r="AF133" i="20"/>
  <c r="AD133" i="20"/>
  <c r="AG133" i="20"/>
  <c r="AE133" i="20"/>
  <c r="AH133" i="20"/>
  <c r="AB134" i="20"/>
  <c r="AC134" i="20"/>
  <c r="AF134" i="20"/>
  <c r="AD134" i="20"/>
  <c r="AG134" i="20"/>
  <c r="AE134" i="20"/>
  <c r="AH134" i="20"/>
  <c r="AB135" i="20"/>
  <c r="AC135" i="20"/>
  <c r="AF135" i="20"/>
  <c r="AD135" i="20"/>
  <c r="AG135" i="20"/>
  <c r="AE135" i="20"/>
  <c r="AH135" i="20"/>
  <c r="AB51" i="19"/>
  <c r="AC51" i="19"/>
  <c r="AF51" i="19"/>
  <c r="AD51" i="19"/>
  <c r="AG51" i="19"/>
  <c r="AE51" i="19"/>
  <c r="AH51" i="19"/>
  <c r="AB52" i="19"/>
  <c r="AC52" i="19"/>
  <c r="AF52" i="19"/>
  <c r="AD52" i="19"/>
  <c r="AG52" i="19"/>
  <c r="AE52" i="19"/>
  <c r="AH52" i="19"/>
  <c r="AB53" i="19"/>
  <c r="AC53" i="19"/>
  <c r="AF53" i="19"/>
  <c r="AD53" i="19"/>
  <c r="AG53" i="19"/>
  <c r="AE53" i="19"/>
  <c r="AH53" i="19"/>
  <c r="AB54" i="19"/>
  <c r="AC54" i="19"/>
  <c r="AF54" i="19"/>
  <c r="AD54" i="19"/>
  <c r="AG54" i="19"/>
  <c r="AE54" i="19"/>
  <c r="AH54" i="19"/>
  <c r="AB55" i="19"/>
  <c r="AC55" i="19"/>
  <c r="AF55" i="19"/>
  <c r="AD55" i="19"/>
  <c r="AG55" i="19"/>
  <c r="AE55" i="19"/>
  <c r="AH55" i="19"/>
  <c r="AB56" i="19"/>
  <c r="AC56" i="19"/>
  <c r="AF56" i="19"/>
  <c r="AD56" i="19"/>
  <c r="AG56" i="19"/>
  <c r="AE56" i="19"/>
  <c r="AH56" i="19"/>
  <c r="AB57" i="19"/>
  <c r="AC57" i="19"/>
  <c r="AF57" i="19"/>
  <c r="AD57" i="19"/>
  <c r="AG57" i="19"/>
  <c r="AE57" i="19"/>
  <c r="AH57" i="19"/>
  <c r="AB58" i="19"/>
  <c r="AC58" i="19"/>
  <c r="AF58" i="19"/>
  <c r="AD58" i="19"/>
  <c r="AG58" i="19"/>
  <c r="AE58" i="19"/>
  <c r="AH58" i="19"/>
  <c r="AB59" i="19"/>
  <c r="AC59" i="19"/>
  <c r="AF59" i="19"/>
  <c r="AD59" i="19"/>
  <c r="AG59" i="19"/>
  <c r="AE59" i="19"/>
  <c r="AH59" i="19"/>
  <c r="AB60" i="19"/>
  <c r="AC60" i="19"/>
  <c r="AF60" i="19"/>
  <c r="AD60" i="19"/>
  <c r="AG60" i="19"/>
  <c r="AE60" i="19"/>
  <c r="AH60" i="19"/>
  <c r="AB61" i="19"/>
  <c r="AC61" i="19"/>
  <c r="AF61" i="19"/>
  <c r="AD61" i="19"/>
  <c r="AG61" i="19"/>
  <c r="AE61" i="19"/>
  <c r="AH61" i="19"/>
  <c r="AB62" i="19"/>
  <c r="AC62" i="19"/>
  <c r="AF62" i="19"/>
  <c r="AD62" i="19"/>
  <c r="AG62" i="19"/>
  <c r="AE62" i="19"/>
  <c r="AH62" i="19"/>
  <c r="AB63" i="19"/>
  <c r="AC63" i="19"/>
  <c r="AF63" i="19"/>
  <c r="AD63" i="19"/>
  <c r="AG63" i="19"/>
  <c r="AE63" i="19"/>
  <c r="AH63" i="19"/>
  <c r="AB64" i="19"/>
  <c r="AC64" i="19"/>
  <c r="AF64" i="19"/>
  <c r="AD64" i="19"/>
  <c r="AG64" i="19"/>
  <c r="AE64" i="19"/>
  <c r="AH64" i="19"/>
  <c r="AB65" i="19"/>
  <c r="AC65" i="19"/>
  <c r="AF65" i="19"/>
  <c r="AD65" i="19"/>
  <c r="AG65" i="19"/>
  <c r="AE65" i="19"/>
  <c r="AH65" i="19"/>
  <c r="AB66" i="19"/>
  <c r="AC66" i="19"/>
  <c r="AF66" i="19"/>
  <c r="AD66" i="19"/>
  <c r="AG66" i="19"/>
  <c r="AE66" i="19"/>
  <c r="AH66" i="19"/>
  <c r="AB67" i="19"/>
  <c r="AC67" i="19"/>
  <c r="AF67" i="19"/>
  <c r="AD67" i="19"/>
  <c r="AG67" i="19"/>
  <c r="AE67" i="19"/>
  <c r="AH67" i="19"/>
  <c r="AB68" i="19"/>
  <c r="AC68" i="19"/>
  <c r="AF68" i="19"/>
  <c r="AD68" i="19"/>
  <c r="AG68" i="19"/>
  <c r="AE68" i="19"/>
  <c r="AH68" i="19"/>
  <c r="AB69" i="19"/>
  <c r="AC69" i="19"/>
  <c r="AF69" i="19"/>
  <c r="AD69" i="19"/>
  <c r="AG69" i="19"/>
  <c r="AE69" i="19"/>
  <c r="AH69" i="19"/>
  <c r="AB70" i="19"/>
  <c r="AC70" i="19"/>
  <c r="AF70" i="19"/>
  <c r="AD70" i="19"/>
  <c r="AG70" i="19"/>
  <c r="AE70" i="19"/>
  <c r="AH70" i="19"/>
  <c r="AB71" i="19"/>
  <c r="AC71" i="19"/>
  <c r="AF71" i="19"/>
  <c r="AD71" i="19"/>
  <c r="AG71" i="19"/>
  <c r="AE71" i="19"/>
  <c r="AH71" i="19"/>
  <c r="AB72" i="19"/>
  <c r="AC72" i="19"/>
  <c r="AF72" i="19"/>
  <c r="AD72" i="19"/>
  <c r="AG72" i="19"/>
  <c r="AE72" i="19"/>
  <c r="AH72" i="19"/>
  <c r="AB73" i="19"/>
  <c r="AC73" i="19"/>
  <c r="AF73" i="19"/>
  <c r="AD73" i="19"/>
  <c r="AG73" i="19"/>
  <c r="AE73" i="19"/>
  <c r="AH73" i="19"/>
  <c r="AB74" i="19"/>
  <c r="AC74" i="19"/>
  <c r="AF74" i="19"/>
  <c r="AD74" i="19"/>
  <c r="AG74" i="19"/>
  <c r="AE74" i="19"/>
  <c r="AH74" i="19"/>
  <c r="AB75" i="19"/>
  <c r="AC75" i="19"/>
  <c r="AF75" i="19"/>
  <c r="AD75" i="19"/>
  <c r="AG75" i="19"/>
  <c r="AE75" i="19"/>
  <c r="AH75" i="19"/>
  <c r="AB76" i="19"/>
  <c r="AC76" i="19"/>
  <c r="AF76" i="19"/>
  <c r="AD76" i="19"/>
  <c r="AG76" i="19"/>
  <c r="AE76" i="19"/>
  <c r="AH76" i="19"/>
  <c r="AB77" i="19"/>
  <c r="AC77" i="19"/>
  <c r="AF77" i="19"/>
  <c r="AD77" i="19"/>
  <c r="AG77" i="19"/>
  <c r="AE77" i="19"/>
  <c r="AH77" i="19"/>
  <c r="AB78" i="19"/>
  <c r="AC78" i="19"/>
  <c r="AF78" i="19"/>
  <c r="AD78" i="19"/>
  <c r="AG78" i="19"/>
  <c r="AE78" i="19"/>
  <c r="AH78" i="19"/>
  <c r="AB79" i="19"/>
  <c r="AC79" i="19"/>
  <c r="AF79" i="19"/>
  <c r="AD79" i="19"/>
  <c r="AG79" i="19"/>
  <c r="AE79" i="19"/>
  <c r="AH79" i="19"/>
  <c r="AB80" i="19"/>
  <c r="AC80" i="19"/>
  <c r="AF80" i="19"/>
  <c r="AD80" i="19"/>
  <c r="AG80" i="19"/>
  <c r="AE80" i="19"/>
  <c r="AH80" i="19"/>
  <c r="AB81" i="19"/>
  <c r="AC81" i="19"/>
  <c r="AF81" i="19"/>
  <c r="AD81" i="19"/>
  <c r="AG81" i="19"/>
  <c r="AE81" i="19"/>
  <c r="AH81" i="19"/>
  <c r="AB82" i="19"/>
  <c r="AC82" i="19"/>
  <c r="AF82" i="19"/>
  <c r="AD82" i="19"/>
  <c r="AG82" i="19"/>
  <c r="AE82" i="19"/>
  <c r="AH82" i="19"/>
  <c r="AB83" i="19"/>
  <c r="AC83" i="19"/>
  <c r="AF83" i="19"/>
  <c r="AD83" i="19"/>
  <c r="AG83" i="19"/>
  <c r="AE83" i="19"/>
  <c r="AH83" i="19"/>
  <c r="AB84" i="19"/>
  <c r="AC84" i="19"/>
  <c r="AF84" i="19"/>
  <c r="AD84" i="19"/>
  <c r="AG84" i="19"/>
  <c r="AE84" i="19"/>
  <c r="AH84" i="19"/>
  <c r="AB85" i="19"/>
  <c r="AC85" i="19"/>
  <c r="AF85" i="19"/>
  <c r="AD85" i="19"/>
  <c r="AG85" i="19"/>
  <c r="AE85" i="19"/>
  <c r="AH85" i="19"/>
  <c r="AB86" i="19"/>
  <c r="AC86" i="19"/>
  <c r="AF86" i="19"/>
  <c r="AD86" i="19"/>
  <c r="AG86" i="19"/>
  <c r="AE86" i="19"/>
  <c r="AH86" i="19"/>
  <c r="AB87" i="19"/>
  <c r="AC87" i="19"/>
  <c r="AF87" i="19"/>
  <c r="AD87" i="19"/>
  <c r="AG87" i="19"/>
  <c r="AE87" i="19"/>
  <c r="AH87" i="19"/>
  <c r="AB88" i="19"/>
  <c r="AC88" i="19"/>
  <c r="AF88" i="19"/>
  <c r="AD88" i="19"/>
  <c r="AG88" i="19"/>
  <c r="AE88" i="19"/>
  <c r="AH88" i="19"/>
  <c r="AB89" i="19"/>
  <c r="AC89" i="19"/>
  <c r="AF89" i="19"/>
  <c r="AD89" i="19"/>
  <c r="AG89" i="19"/>
  <c r="AE89" i="19"/>
  <c r="AH89" i="19"/>
  <c r="AB90" i="19"/>
  <c r="AC90" i="19"/>
  <c r="AF90" i="19"/>
  <c r="AD90" i="19"/>
  <c r="AG90" i="19"/>
  <c r="AE90" i="19"/>
  <c r="AH90" i="19"/>
  <c r="AB91" i="19"/>
  <c r="AC91" i="19"/>
  <c r="AF91" i="19"/>
  <c r="AD91" i="19"/>
  <c r="AG91" i="19"/>
  <c r="AE91" i="19"/>
  <c r="AH91" i="19"/>
  <c r="AB92" i="19"/>
  <c r="AC92" i="19"/>
  <c r="AF92" i="19"/>
  <c r="AD92" i="19"/>
  <c r="AG92" i="19"/>
  <c r="AE92" i="19"/>
  <c r="AH92" i="19"/>
  <c r="AB93" i="19"/>
  <c r="AC93" i="19"/>
  <c r="AF93" i="19"/>
  <c r="AD93" i="19"/>
  <c r="AG93" i="19"/>
  <c r="AE93" i="19"/>
  <c r="AH93" i="19"/>
  <c r="AB94" i="19"/>
  <c r="AC94" i="19"/>
  <c r="AF94" i="19"/>
  <c r="AD94" i="19"/>
  <c r="AG94" i="19"/>
  <c r="AE94" i="19"/>
  <c r="AH94" i="19"/>
  <c r="AB95" i="19"/>
  <c r="AC95" i="19"/>
  <c r="AF95" i="19"/>
  <c r="AD95" i="19"/>
  <c r="AG95" i="19"/>
  <c r="AE95" i="19"/>
  <c r="AH95" i="19"/>
  <c r="AB96" i="19"/>
  <c r="AC96" i="19"/>
  <c r="AF96" i="19"/>
  <c r="AD96" i="19"/>
  <c r="AG96" i="19"/>
  <c r="AE96" i="19"/>
  <c r="AH96" i="19"/>
  <c r="AB97" i="19"/>
  <c r="AC97" i="19"/>
  <c r="AF97" i="19"/>
  <c r="AD97" i="19"/>
  <c r="AG97" i="19"/>
  <c r="AE97" i="19"/>
  <c r="AH97" i="19"/>
  <c r="AB98" i="19"/>
  <c r="AC98" i="19"/>
  <c r="AF98" i="19"/>
  <c r="AD98" i="19"/>
  <c r="AG98" i="19"/>
  <c r="AE98" i="19"/>
  <c r="AH98" i="19"/>
  <c r="AB99" i="19"/>
  <c r="AC99" i="19"/>
  <c r="AF99" i="19"/>
  <c r="AD99" i="19"/>
  <c r="AG99" i="19"/>
  <c r="AE99" i="19"/>
  <c r="AH99" i="19"/>
  <c r="AB100" i="19"/>
  <c r="AC100" i="19"/>
  <c r="AF100" i="19"/>
  <c r="AD100" i="19"/>
  <c r="AG100" i="19"/>
  <c r="AE100" i="19"/>
  <c r="AH100" i="19"/>
  <c r="AB101" i="19"/>
  <c r="AC101" i="19"/>
  <c r="AF101" i="19"/>
  <c r="AD101" i="19"/>
  <c r="AG101" i="19"/>
  <c r="AE101" i="19"/>
  <c r="AH101" i="19"/>
  <c r="AB102" i="19"/>
  <c r="AC102" i="19"/>
  <c r="AF102" i="19"/>
  <c r="AD102" i="19"/>
  <c r="AG102" i="19"/>
  <c r="AE102" i="19"/>
  <c r="AH102" i="19"/>
  <c r="AB103" i="19"/>
  <c r="AC103" i="19"/>
  <c r="AF103" i="19"/>
  <c r="AD103" i="19"/>
  <c r="AG103" i="19"/>
  <c r="AE103" i="19"/>
  <c r="AH103" i="19"/>
  <c r="AB104" i="19"/>
  <c r="AC104" i="19"/>
  <c r="AF104" i="19"/>
  <c r="AD104" i="19"/>
  <c r="AG104" i="19"/>
  <c r="AE104" i="19"/>
  <c r="AH104" i="19"/>
  <c r="AB105" i="19"/>
  <c r="AC105" i="19"/>
  <c r="AF105" i="19"/>
  <c r="AD105" i="19"/>
  <c r="AG105" i="19"/>
  <c r="AE105" i="19"/>
  <c r="AH105" i="19"/>
  <c r="AB106" i="19"/>
  <c r="AC106" i="19"/>
  <c r="AF106" i="19"/>
  <c r="AD106" i="19"/>
  <c r="AG106" i="19"/>
  <c r="AE106" i="19"/>
  <c r="AH106" i="19"/>
  <c r="AB107" i="19"/>
  <c r="AC107" i="19"/>
  <c r="AF107" i="19"/>
  <c r="AD107" i="19"/>
  <c r="AG107" i="19"/>
  <c r="AE107" i="19"/>
  <c r="AH107" i="19"/>
  <c r="AB108" i="19"/>
  <c r="AC108" i="19"/>
  <c r="AF108" i="19"/>
  <c r="AD108" i="19"/>
  <c r="AG108" i="19"/>
  <c r="AE108" i="19"/>
  <c r="AH108" i="19"/>
  <c r="AB109" i="19"/>
  <c r="AC109" i="19"/>
  <c r="AF109" i="19"/>
  <c r="AD109" i="19"/>
  <c r="AG109" i="19"/>
  <c r="AE109" i="19"/>
  <c r="AH109" i="19"/>
  <c r="AB110" i="19"/>
  <c r="AC110" i="19"/>
  <c r="AF110" i="19"/>
  <c r="AD110" i="19"/>
  <c r="AG110" i="19"/>
  <c r="AE110" i="19"/>
  <c r="AH110" i="19"/>
  <c r="AB111" i="19"/>
  <c r="AC111" i="19"/>
  <c r="AF111" i="19"/>
  <c r="AD111" i="19"/>
  <c r="AG111" i="19"/>
  <c r="AE111" i="19"/>
  <c r="AH111" i="19"/>
  <c r="AB112" i="19"/>
  <c r="AC112" i="19"/>
  <c r="AF112" i="19"/>
  <c r="AD112" i="19"/>
  <c r="AG112" i="19"/>
  <c r="AE112" i="19"/>
  <c r="AH112" i="19"/>
  <c r="AB113" i="19"/>
  <c r="AC113" i="19"/>
  <c r="AF113" i="19"/>
  <c r="AD113" i="19"/>
  <c r="AG113" i="19"/>
  <c r="AE113" i="19"/>
  <c r="AH113" i="19"/>
  <c r="AB114" i="19"/>
  <c r="AC114" i="19"/>
  <c r="AF114" i="19"/>
  <c r="AD114" i="19"/>
  <c r="AG114" i="19"/>
  <c r="AE114" i="19"/>
  <c r="AH114" i="19"/>
  <c r="AB115" i="19"/>
  <c r="AC115" i="19"/>
  <c r="AF115" i="19"/>
  <c r="AD115" i="19"/>
  <c r="AG115" i="19"/>
  <c r="AE115" i="19"/>
  <c r="AH115" i="19"/>
  <c r="AB116" i="19"/>
  <c r="AC116" i="19"/>
  <c r="AF116" i="19"/>
  <c r="AD116" i="19"/>
  <c r="AG116" i="19"/>
  <c r="AE116" i="19"/>
  <c r="AH116" i="19"/>
  <c r="AB117" i="19"/>
  <c r="AC117" i="19"/>
  <c r="AF117" i="19"/>
  <c r="AD117" i="19"/>
  <c r="AG117" i="19"/>
  <c r="AE117" i="19"/>
  <c r="AH117" i="19"/>
  <c r="AB118" i="19"/>
  <c r="AC118" i="19"/>
  <c r="AF118" i="19"/>
  <c r="AD118" i="19"/>
  <c r="AG118" i="19"/>
  <c r="AE118" i="19"/>
  <c r="AH118" i="19"/>
  <c r="AB119" i="19"/>
  <c r="AC119" i="19"/>
  <c r="AF119" i="19"/>
  <c r="AD119" i="19"/>
  <c r="AG119" i="19"/>
  <c r="AE119" i="19"/>
  <c r="AH119" i="19"/>
  <c r="AB120" i="19"/>
  <c r="AC120" i="19"/>
  <c r="AF120" i="19"/>
  <c r="AD120" i="19"/>
  <c r="AG120" i="19"/>
  <c r="AE120" i="19"/>
  <c r="AH120" i="19"/>
  <c r="AB121" i="19"/>
  <c r="AC121" i="19"/>
  <c r="AF121" i="19"/>
  <c r="AD121" i="19"/>
  <c r="AG121" i="19"/>
  <c r="AE121" i="19"/>
  <c r="AH121" i="19"/>
  <c r="AB122" i="19"/>
  <c r="AC122" i="19"/>
  <c r="AF122" i="19"/>
  <c r="AD122" i="19"/>
  <c r="AG122" i="19"/>
  <c r="AE122" i="19"/>
  <c r="AH122" i="19"/>
  <c r="AB123" i="19"/>
  <c r="AC123" i="19"/>
  <c r="AF123" i="19"/>
  <c r="AD123" i="19"/>
  <c r="AG123" i="19"/>
  <c r="AE123" i="19"/>
  <c r="AH123" i="19"/>
  <c r="AB124" i="19"/>
  <c r="AC124" i="19"/>
  <c r="AF124" i="19"/>
  <c r="AD124" i="19"/>
  <c r="AG124" i="19"/>
  <c r="AE124" i="19"/>
  <c r="AH124" i="19"/>
  <c r="AB125" i="19"/>
  <c r="AC125" i="19"/>
  <c r="AF125" i="19"/>
  <c r="AD125" i="19"/>
  <c r="AG125" i="19"/>
  <c r="AE125" i="19"/>
  <c r="AH125" i="19"/>
  <c r="AB126" i="19"/>
  <c r="AC126" i="19"/>
  <c r="AF126" i="19"/>
  <c r="AD126" i="19"/>
  <c r="AG126" i="19"/>
  <c r="AE126" i="19"/>
  <c r="AH126" i="19"/>
  <c r="AB127" i="19"/>
  <c r="AC127" i="19"/>
  <c r="AF127" i="19"/>
  <c r="AD127" i="19"/>
  <c r="AG127" i="19"/>
  <c r="AE127" i="19"/>
  <c r="AH127" i="19"/>
  <c r="AB128" i="19"/>
  <c r="AC128" i="19"/>
  <c r="AF128" i="19"/>
  <c r="AD128" i="19"/>
  <c r="AG128" i="19"/>
  <c r="AE128" i="19"/>
  <c r="AH128" i="19"/>
  <c r="AB129" i="19"/>
  <c r="AC129" i="19"/>
  <c r="AF129" i="19"/>
  <c r="AD129" i="19"/>
  <c r="AG129" i="19"/>
  <c r="AE129" i="19"/>
  <c r="AH129" i="19"/>
  <c r="AB130" i="19"/>
  <c r="AC130" i="19"/>
  <c r="AF130" i="19"/>
  <c r="AD130" i="19"/>
  <c r="AG130" i="19"/>
  <c r="AE130" i="19"/>
  <c r="AH130" i="19"/>
  <c r="AB131" i="19"/>
  <c r="AC131" i="19"/>
  <c r="AF131" i="19"/>
  <c r="AD131" i="19"/>
  <c r="AG131" i="19"/>
  <c r="AE131" i="19"/>
  <c r="AH131" i="19"/>
  <c r="AB132" i="19"/>
  <c r="AC132" i="19"/>
  <c r="AF132" i="19"/>
  <c r="AD132" i="19"/>
  <c r="AG132" i="19"/>
  <c r="AE132" i="19"/>
  <c r="AH132" i="19"/>
  <c r="AB133" i="19"/>
  <c r="AC133" i="19"/>
  <c r="AF133" i="19"/>
  <c r="AD133" i="19"/>
  <c r="AG133" i="19"/>
  <c r="AE133" i="19"/>
  <c r="AH133" i="19"/>
  <c r="AB134" i="19"/>
  <c r="AC134" i="19"/>
  <c r="AF134" i="19"/>
  <c r="AD134" i="19"/>
  <c r="AG134" i="19"/>
  <c r="AE134" i="19"/>
  <c r="AH134" i="19"/>
  <c r="AB135" i="19"/>
  <c r="AC135" i="19"/>
  <c r="AF135" i="19"/>
  <c r="AD135" i="19"/>
  <c r="AG135" i="19"/>
  <c r="AE135" i="19"/>
  <c r="AH135" i="19"/>
  <c r="J33" i="24"/>
  <c r="K33" i="24"/>
  <c r="J34" i="24"/>
  <c r="K34" i="24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147" i="13"/>
  <c r="Q148" i="13"/>
  <c r="Q149" i="13"/>
  <c r="Q150" i="13"/>
  <c r="Q151" i="13"/>
  <c r="Q152" i="13"/>
  <c r="Q153" i="13"/>
  <c r="Q154" i="13"/>
  <c r="Q155" i="13"/>
  <c r="Q96" i="18"/>
  <c r="Q97" i="18"/>
  <c r="Q98" i="18"/>
  <c r="F38" i="18"/>
  <c r="G38" i="18"/>
  <c r="Q99" i="18"/>
  <c r="F39" i="18"/>
  <c r="G39" i="18"/>
  <c r="Q100" i="18"/>
  <c r="Q101" i="18"/>
  <c r="Q102" i="18"/>
  <c r="Q103" i="18"/>
  <c r="Q104" i="18"/>
  <c r="Q105" i="18"/>
  <c r="Q106" i="18"/>
  <c r="Q107" i="18"/>
  <c r="Q108" i="18"/>
  <c r="F40" i="18"/>
  <c r="G40" i="18"/>
  <c r="Q109" i="18"/>
  <c r="F41" i="18"/>
  <c r="G41" i="18"/>
  <c r="Q110" i="18"/>
  <c r="Q111" i="18"/>
  <c r="Q112" i="18"/>
  <c r="Q113" i="18"/>
  <c r="Q114" i="18"/>
  <c r="Q115" i="18"/>
  <c r="Q116" i="18"/>
  <c r="Q117" i="18"/>
  <c r="Q118" i="18"/>
  <c r="F42" i="18"/>
  <c r="G42" i="18"/>
  <c r="Q119" i="18"/>
  <c r="F43" i="18"/>
  <c r="G43" i="18"/>
  <c r="Q120" i="18"/>
  <c r="Q121" i="18"/>
  <c r="Q122" i="18"/>
  <c r="Q123" i="18"/>
  <c r="Q124" i="18"/>
  <c r="Q125" i="18"/>
  <c r="Q126" i="18"/>
  <c r="Q127" i="18"/>
  <c r="Q128" i="18"/>
  <c r="F44" i="18"/>
  <c r="G44" i="18"/>
  <c r="Q129" i="18"/>
  <c r="F45" i="18"/>
  <c r="G45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J32" i="24"/>
  <c r="K32" i="24"/>
  <c r="J24" i="24"/>
  <c r="J20" i="24"/>
  <c r="J19" i="24"/>
  <c r="AH205" i="26"/>
  <c r="AG205" i="26"/>
  <c r="AF205" i="26"/>
  <c r="AE205" i="26"/>
  <c r="AD205" i="26"/>
  <c r="AC205" i="26"/>
  <c r="AB205" i="26"/>
  <c r="Y205" i="26"/>
  <c r="Q205" i="26"/>
  <c r="AH204" i="26"/>
  <c r="AG204" i="26"/>
  <c r="AF204" i="26"/>
  <c r="AE204" i="26"/>
  <c r="AD204" i="26"/>
  <c r="AC204" i="26"/>
  <c r="AB204" i="26"/>
  <c r="Y204" i="26"/>
  <c r="Q204" i="26"/>
  <c r="AH203" i="26"/>
  <c r="AG203" i="26"/>
  <c r="AF203" i="26"/>
  <c r="AE203" i="26"/>
  <c r="AD203" i="26"/>
  <c r="AC203" i="26"/>
  <c r="AB203" i="26"/>
  <c r="Y203" i="26"/>
  <c r="Q203" i="26"/>
  <c r="AH202" i="26"/>
  <c r="AG202" i="26"/>
  <c r="AF202" i="26"/>
  <c r="AE202" i="26"/>
  <c r="AD202" i="26"/>
  <c r="AC202" i="26"/>
  <c r="AB202" i="26"/>
  <c r="Y202" i="26"/>
  <c r="Q202" i="26"/>
  <c r="AH201" i="26"/>
  <c r="AG201" i="26"/>
  <c r="AF201" i="26"/>
  <c r="AE201" i="26"/>
  <c r="AD201" i="26"/>
  <c r="AC201" i="26"/>
  <c r="AB201" i="26"/>
  <c r="Y201" i="26"/>
  <c r="Q201" i="26"/>
  <c r="AH200" i="26"/>
  <c r="AG200" i="26"/>
  <c r="AF200" i="26"/>
  <c r="AE200" i="26"/>
  <c r="AD200" i="26"/>
  <c r="AC200" i="26"/>
  <c r="AB200" i="26"/>
  <c r="Y200" i="26"/>
  <c r="Q200" i="26"/>
  <c r="AH199" i="26"/>
  <c r="AG199" i="26"/>
  <c r="AF199" i="26"/>
  <c r="AE199" i="26"/>
  <c r="AD199" i="26"/>
  <c r="AC199" i="26"/>
  <c r="AB199" i="26"/>
  <c r="Y199" i="26"/>
  <c r="Q199" i="26"/>
  <c r="AH198" i="26"/>
  <c r="AG198" i="26"/>
  <c r="AF198" i="26"/>
  <c r="AE198" i="26"/>
  <c r="AD198" i="26"/>
  <c r="AC198" i="26"/>
  <c r="AB198" i="26"/>
  <c r="Y198" i="26"/>
  <c r="Q198" i="26"/>
  <c r="AH197" i="26"/>
  <c r="AG197" i="26"/>
  <c r="AF197" i="26"/>
  <c r="AE197" i="26"/>
  <c r="AD197" i="26"/>
  <c r="AC197" i="26"/>
  <c r="AB197" i="26"/>
  <c r="Y197" i="26"/>
  <c r="Q197" i="26"/>
  <c r="AH196" i="26"/>
  <c r="AG196" i="26"/>
  <c r="AF196" i="26"/>
  <c r="AE196" i="26"/>
  <c r="AD196" i="26"/>
  <c r="AC196" i="26"/>
  <c r="AB196" i="26"/>
  <c r="Y196" i="26"/>
  <c r="Q196" i="26"/>
  <c r="AH195" i="26"/>
  <c r="AG195" i="26"/>
  <c r="AF195" i="26"/>
  <c r="AE195" i="26"/>
  <c r="AD195" i="26"/>
  <c r="AC195" i="26"/>
  <c r="AB195" i="26"/>
  <c r="Y195" i="26"/>
  <c r="Q195" i="26"/>
  <c r="AH194" i="26"/>
  <c r="AG194" i="26"/>
  <c r="AF194" i="26"/>
  <c r="AE194" i="26"/>
  <c r="AD194" i="26"/>
  <c r="AC194" i="26"/>
  <c r="AB194" i="26"/>
  <c r="Y194" i="26"/>
  <c r="Q194" i="26"/>
  <c r="AH193" i="26"/>
  <c r="AG193" i="26"/>
  <c r="AF193" i="26"/>
  <c r="AE193" i="26"/>
  <c r="AD193" i="26"/>
  <c r="AC193" i="26"/>
  <c r="AB193" i="26"/>
  <c r="Y193" i="26"/>
  <c r="Q193" i="26"/>
  <c r="AH192" i="26"/>
  <c r="AG192" i="26"/>
  <c r="AF192" i="26"/>
  <c r="AE192" i="26"/>
  <c r="AD192" i="26"/>
  <c r="AC192" i="26"/>
  <c r="AB192" i="26"/>
  <c r="Y192" i="26"/>
  <c r="Q192" i="26"/>
  <c r="AH191" i="26"/>
  <c r="AG191" i="26"/>
  <c r="AF191" i="26"/>
  <c r="AE191" i="26"/>
  <c r="AD191" i="26"/>
  <c r="AC191" i="26"/>
  <c r="AB191" i="26"/>
  <c r="Y191" i="26"/>
  <c r="Q191" i="26"/>
  <c r="AH190" i="26"/>
  <c r="AG190" i="26"/>
  <c r="AF190" i="26"/>
  <c r="AE190" i="26"/>
  <c r="AD190" i="26"/>
  <c r="AC190" i="26"/>
  <c r="AB190" i="26"/>
  <c r="Y190" i="26"/>
  <c r="Q190" i="26"/>
  <c r="AH189" i="26"/>
  <c r="AG189" i="26"/>
  <c r="AF189" i="26"/>
  <c r="AE189" i="26"/>
  <c r="AD189" i="26"/>
  <c r="AC189" i="26"/>
  <c r="AB189" i="26"/>
  <c r="Y189" i="26"/>
  <c r="Q189" i="26"/>
  <c r="AH188" i="26"/>
  <c r="AG188" i="26"/>
  <c r="AF188" i="26"/>
  <c r="AE188" i="26"/>
  <c r="AD188" i="26"/>
  <c r="AC188" i="26"/>
  <c r="AB188" i="26"/>
  <c r="Y188" i="26"/>
  <c r="Q188" i="26"/>
  <c r="AH187" i="26"/>
  <c r="AG187" i="26"/>
  <c r="AF187" i="26"/>
  <c r="AE187" i="26"/>
  <c r="AD187" i="26"/>
  <c r="AC187" i="26"/>
  <c r="AB187" i="26"/>
  <c r="Y187" i="26"/>
  <c r="Q187" i="26"/>
  <c r="AH186" i="26"/>
  <c r="AG186" i="26"/>
  <c r="AF186" i="26"/>
  <c r="AE186" i="26"/>
  <c r="AD186" i="26"/>
  <c r="AC186" i="26"/>
  <c r="AB186" i="26"/>
  <c r="Y186" i="26"/>
  <c r="Q186" i="26"/>
  <c r="AH185" i="26"/>
  <c r="AG185" i="26"/>
  <c r="AF185" i="26"/>
  <c r="AE185" i="26"/>
  <c r="AD185" i="26"/>
  <c r="AC185" i="26"/>
  <c r="AB185" i="26"/>
  <c r="Y185" i="26"/>
  <c r="Q185" i="26"/>
  <c r="AH184" i="26"/>
  <c r="AG184" i="26"/>
  <c r="AF184" i="26"/>
  <c r="AE184" i="26"/>
  <c r="AD184" i="26"/>
  <c r="AC184" i="26"/>
  <c r="AB184" i="26"/>
  <c r="Y184" i="26"/>
  <c r="Q184" i="26"/>
  <c r="AH183" i="26"/>
  <c r="AG183" i="26"/>
  <c r="AF183" i="26"/>
  <c r="AE183" i="26"/>
  <c r="AD183" i="26"/>
  <c r="AC183" i="26"/>
  <c r="AB183" i="26"/>
  <c r="Y183" i="26"/>
  <c r="Q183" i="26"/>
  <c r="AH182" i="26"/>
  <c r="AG182" i="26"/>
  <c r="AF182" i="26"/>
  <c r="AE182" i="26"/>
  <c r="AD182" i="26"/>
  <c r="AC182" i="26"/>
  <c r="AB182" i="26"/>
  <c r="Y182" i="26"/>
  <c r="Q182" i="26"/>
  <c r="AH181" i="26"/>
  <c r="AG181" i="26"/>
  <c r="AF181" i="26"/>
  <c r="AE181" i="26"/>
  <c r="AD181" i="26"/>
  <c r="AC181" i="26"/>
  <c r="AB181" i="26"/>
  <c r="Y181" i="26"/>
  <c r="Q181" i="26"/>
  <c r="AH180" i="26"/>
  <c r="AG180" i="26"/>
  <c r="AF180" i="26"/>
  <c r="AE180" i="26"/>
  <c r="AD180" i="26"/>
  <c r="AC180" i="26"/>
  <c r="AB180" i="26"/>
  <c r="Y180" i="26"/>
  <c r="Q180" i="26"/>
  <c r="AH179" i="26"/>
  <c r="AG179" i="26"/>
  <c r="AF179" i="26"/>
  <c r="AE179" i="26"/>
  <c r="AD179" i="26"/>
  <c r="AC179" i="26"/>
  <c r="AB179" i="26"/>
  <c r="Y179" i="26"/>
  <c r="Q179" i="26"/>
  <c r="AH178" i="26"/>
  <c r="AG178" i="26"/>
  <c r="AF178" i="26"/>
  <c r="AE178" i="26"/>
  <c r="AD178" i="26"/>
  <c r="AC178" i="26"/>
  <c r="AB178" i="26"/>
  <c r="Y178" i="26"/>
  <c r="Q178" i="26"/>
  <c r="AH177" i="26"/>
  <c r="AG177" i="26"/>
  <c r="AF177" i="26"/>
  <c r="AE177" i="26"/>
  <c r="AD177" i="26"/>
  <c r="AC177" i="26"/>
  <c r="AB177" i="26"/>
  <c r="Y177" i="26"/>
  <c r="Q177" i="26"/>
  <c r="AH176" i="26"/>
  <c r="AG176" i="26"/>
  <c r="AF176" i="26"/>
  <c r="AE176" i="26"/>
  <c r="AD176" i="26"/>
  <c r="AC176" i="26"/>
  <c r="AB176" i="26"/>
  <c r="Y176" i="26"/>
  <c r="Q176" i="26"/>
  <c r="AH175" i="26"/>
  <c r="AG175" i="26"/>
  <c r="AF175" i="26"/>
  <c r="AE175" i="26"/>
  <c r="AD175" i="26"/>
  <c r="AC175" i="26"/>
  <c r="AB175" i="26"/>
  <c r="Y175" i="26"/>
  <c r="Q175" i="26"/>
  <c r="AH174" i="26"/>
  <c r="AG174" i="26"/>
  <c r="AF174" i="26"/>
  <c r="AE174" i="26"/>
  <c r="AD174" i="26"/>
  <c r="AC174" i="26"/>
  <c r="AB174" i="26"/>
  <c r="Y174" i="26"/>
  <c r="Q174" i="26"/>
  <c r="AH173" i="26"/>
  <c r="AG173" i="26"/>
  <c r="AF173" i="26"/>
  <c r="AE173" i="26"/>
  <c r="AD173" i="26"/>
  <c r="AC173" i="26"/>
  <c r="AB173" i="26"/>
  <c r="Y173" i="26"/>
  <c r="Q173" i="26"/>
  <c r="AH172" i="26"/>
  <c r="AG172" i="26"/>
  <c r="AF172" i="26"/>
  <c r="AE172" i="26"/>
  <c r="AD172" i="26"/>
  <c r="AC172" i="26"/>
  <c r="AB172" i="26"/>
  <c r="Y172" i="26"/>
  <c r="Q172" i="26"/>
  <c r="AH171" i="26"/>
  <c r="AG171" i="26"/>
  <c r="AF171" i="26"/>
  <c r="AE171" i="26"/>
  <c r="AD171" i="26"/>
  <c r="AC171" i="26"/>
  <c r="AB171" i="26"/>
  <c r="Y171" i="26"/>
  <c r="Q171" i="26"/>
  <c r="AH170" i="26"/>
  <c r="AG170" i="26"/>
  <c r="AF170" i="26"/>
  <c r="AE170" i="26"/>
  <c r="AD170" i="26"/>
  <c r="AC170" i="26"/>
  <c r="AB170" i="26"/>
  <c r="Y170" i="26"/>
  <c r="Q170" i="26"/>
  <c r="AH169" i="26"/>
  <c r="AG169" i="26"/>
  <c r="AF169" i="26"/>
  <c r="AE169" i="26"/>
  <c r="AD169" i="26"/>
  <c r="AC169" i="26"/>
  <c r="AB169" i="26"/>
  <c r="Y169" i="26"/>
  <c r="Q169" i="26"/>
  <c r="AH168" i="26"/>
  <c r="AG168" i="26"/>
  <c r="AF168" i="26"/>
  <c r="AE168" i="26"/>
  <c r="AD168" i="26"/>
  <c r="AC168" i="26"/>
  <c r="AB168" i="26"/>
  <c r="Y168" i="26"/>
  <c r="Q168" i="26"/>
  <c r="AH167" i="26"/>
  <c r="AG167" i="26"/>
  <c r="AF167" i="26"/>
  <c r="AE167" i="26"/>
  <c r="AD167" i="26"/>
  <c r="AC167" i="26"/>
  <c r="AB167" i="26"/>
  <c r="Y167" i="26"/>
  <c r="Q167" i="26"/>
  <c r="AH166" i="26"/>
  <c r="AG166" i="26"/>
  <c r="AF166" i="26"/>
  <c r="AE166" i="26"/>
  <c r="AD166" i="26"/>
  <c r="AC166" i="26"/>
  <c r="AB166" i="26"/>
  <c r="Y166" i="26"/>
  <c r="Q166" i="26"/>
  <c r="AH165" i="26"/>
  <c r="AG165" i="26"/>
  <c r="AF165" i="26"/>
  <c r="AE165" i="26"/>
  <c r="AD165" i="26"/>
  <c r="AC165" i="26"/>
  <c r="AB165" i="26"/>
  <c r="Y165" i="26"/>
  <c r="Q165" i="26"/>
  <c r="AH164" i="26"/>
  <c r="AG164" i="26"/>
  <c r="AF164" i="26"/>
  <c r="AE164" i="26"/>
  <c r="AD164" i="26"/>
  <c r="AC164" i="26"/>
  <c r="AB164" i="26"/>
  <c r="Y164" i="26"/>
  <c r="Q164" i="26"/>
  <c r="AH163" i="26"/>
  <c r="AG163" i="26"/>
  <c r="AF163" i="26"/>
  <c r="AE163" i="26"/>
  <c r="AD163" i="26"/>
  <c r="AC163" i="26"/>
  <c r="AB163" i="26"/>
  <c r="Y163" i="26"/>
  <c r="Q163" i="26"/>
  <c r="AH162" i="26"/>
  <c r="AG162" i="26"/>
  <c r="AF162" i="26"/>
  <c r="AE162" i="26"/>
  <c r="AD162" i="26"/>
  <c r="AC162" i="26"/>
  <c r="AB162" i="26"/>
  <c r="Y162" i="26"/>
  <c r="Q162" i="26"/>
  <c r="AH161" i="26"/>
  <c r="AG161" i="26"/>
  <c r="AF161" i="26"/>
  <c r="AE161" i="26"/>
  <c r="AD161" i="26"/>
  <c r="AC161" i="26"/>
  <c r="AB161" i="26"/>
  <c r="Y161" i="26"/>
  <c r="Q161" i="26"/>
  <c r="AH160" i="26"/>
  <c r="AG160" i="26"/>
  <c r="AF160" i="26"/>
  <c r="AE160" i="26"/>
  <c r="AD160" i="26"/>
  <c r="AC160" i="26"/>
  <c r="AB160" i="26"/>
  <c r="Y160" i="26"/>
  <c r="Q160" i="26"/>
  <c r="AH159" i="26"/>
  <c r="AG159" i="26"/>
  <c r="AF159" i="26"/>
  <c r="AE159" i="26"/>
  <c r="AD159" i="26"/>
  <c r="AC159" i="26"/>
  <c r="AB159" i="26"/>
  <c r="Y159" i="26"/>
  <c r="Q159" i="26"/>
  <c r="AH158" i="26"/>
  <c r="AG158" i="26"/>
  <c r="AF158" i="26"/>
  <c r="AE158" i="26"/>
  <c r="AD158" i="26"/>
  <c r="AC158" i="26"/>
  <c r="AB158" i="26"/>
  <c r="Y158" i="26"/>
  <c r="Q158" i="26"/>
  <c r="AH157" i="26"/>
  <c r="AG157" i="26"/>
  <c r="AF157" i="26"/>
  <c r="AE157" i="26"/>
  <c r="AD157" i="26"/>
  <c r="AC157" i="26"/>
  <c r="AB157" i="26"/>
  <c r="Y157" i="26"/>
  <c r="Q157" i="26"/>
  <c r="AH156" i="26"/>
  <c r="AG156" i="26"/>
  <c r="AF156" i="26"/>
  <c r="AE156" i="26"/>
  <c r="AD156" i="26"/>
  <c r="AC156" i="26"/>
  <c r="AB156" i="26"/>
  <c r="Y156" i="26"/>
  <c r="Q156" i="26"/>
  <c r="Y155" i="26"/>
  <c r="Y154" i="26"/>
  <c r="Y153" i="26"/>
  <c r="Y152" i="26"/>
  <c r="Y151" i="26"/>
  <c r="Y150" i="26"/>
  <c r="Y149" i="26"/>
  <c r="Y148" i="26"/>
  <c r="Y147" i="26"/>
  <c r="Y146" i="26"/>
  <c r="Y145" i="26"/>
  <c r="Y144" i="26"/>
  <c r="Y143" i="26"/>
  <c r="Y142" i="26"/>
  <c r="Y141" i="26"/>
  <c r="Y140" i="26"/>
  <c r="Y139" i="26"/>
  <c r="Y138" i="26"/>
  <c r="Y137" i="26"/>
  <c r="Y136" i="26"/>
  <c r="F5" i="26"/>
  <c r="F15" i="26"/>
  <c r="F11" i="26"/>
  <c r="F8" i="26"/>
  <c r="Y135" i="26"/>
  <c r="Y134" i="26"/>
  <c r="Y133" i="26"/>
  <c r="Y132" i="26"/>
  <c r="Y131" i="26"/>
  <c r="Y130" i="26"/>
  <c r="Y129" i="26"/>
  <c r="Y128" i="26"/>
  <c r="Y127" i="26"/>
  <c r="F127" i="26"/>
  <c r="Y126" i="26"/>
  <c r="Y125" i="26"/>
  <c r="Y124" i="26"/>
  <c r="Y123" i="26"/>
  <c r="Y122" i="26"/>
  <c r="Y121" i="26"/>
  <c r="Y120" i="26"/>
  <c r="Y119" i="26"/>
  <c r="Y118" i="26"/>
  <c r="Y117" i="26"/>
  <c r="Y116" i="26"/>
  <c r="Y115" i="26"/>
  <c r="Y114" i="26"/>
  <c r="D114" i="26"/>
  <c r="C114" i="26"/>
  <c r="Y113" i="26"/>
  <c r="Y112" i="26"/>
  <c r="Y111" i="26"/>
  <c r="Y110" i="26"/>
  <c r="Y109" i="26"/>
  <c r="Y108" i="26"/>
  <c r="Y107" i="26"/>
  <c r="D107" i="26"/>
  <c r="C107" i="26"/>
  <c r="Y106" i="26"/>
  <c r="Y105" i="26"/>
  <c r="Y104" i="26"/>
  <c r="Y103" i="26"/>
  <c r="Y102" i="26"/>
  <c r="Y101" i="26"/>
  <c r="Y100" i="26"/>
  <c r="Y99" i="26"/>
  <c r="Y98" i="26"/>
  <c r="Y97" i="26"/>
  <c r="Y96" i="26"/>
  <c r="Y95" i="26"/>
  <c r="Y94" i="26"/>
  <c r="H94" i="26"/>
  <c r="Y93" i="26"/>
  <c r="H93" i="26"/>
  <c r="Y92" i="26"/>
  <c r="H92" i="26"/>
  <c r="Y91" i="26"/>
  <c r="H91" i="26"/>
  <c r="Y90" i="26"/>
  <c r="H90" i="26"/>
  <c r="Y89" i="26"/>
  <c r="H89" i="26"/>
  <c r="Y88" i="26"/>
  <c r="H88" i="26"/>
  <c r="Y87" i="26"/>
  <c r="H87" i="26"/>
  <c r="Y86" i="26"/>
  <c r="H86" i="26"/>
  <c r="Y85" i="26"/>
  <c r="H85" i="26"/>
  <c r="Y84" i="26"/>
  <c r="H84" i="26"/>
  <c r="Y83" i="26"/>
  <c r="H83" i="26"/>
  <c r="Y82" i="26"/>
  <c r="H82" i="26"/>
  <c r="Y81" i="26"/>
  <c r="Y80" i="26"/>
  <c r="Y79" i="26"/>
  <c r="Y78" i="26"/>
  <c r="Y77" i="26"/>
  <c r="Y76" i="26"/>
  <c r="Y75" i="26"/>
  <c r="Y74" i="26"/>
  <c r="Y73" i="26"/>
  <c r="Y72" i="26"/>
  <c r="Y71" i="26"/>
  <c r="Y70" i="26"/>
  <c r="Y69" i="26"/>
  <c r="Y68" i="26"/>
  <c r="Y67" i="26"/>
  <c r="Y66" i="26"/>
  <c r="Y65" i="26"/>
  <c r="Y64" i="26"/>
  <c r="Y63" i="26"/>
  <c r="Y62" i="26"/>
  <c r="Y61" i="26"/>
  <c r="Y60" i="26"/>
  <c r="Y59" i="26"/>
  <c r="Y58" i="26"/>
  <c r="Y57" i="26"/>
  <c r="Y56" i="26"/>
  <c r="Y55" i="26"/>
  <c r="Y54" i="26"/>
  <c r="Y53" i="26"/>
  <c r="Y52" i="26"/>
  <c r="Y51" i="26"/>
  <c r="Y50" i="26"/>
  <c r="Y49" i="26"/>
  <c r="Y48" i="26"/>
  <c r="Y47" i="26"/>
  <c r="Y46" i="26"/>
  <c r="Y45" i="26"/>
  <c r="Y44" i="26"/>
  <c r="Y43" i="26"/>
  <c r="Y42" i="26"/>
  <c r="Y41" i="26"/>
  <c r="Y40" i="26"/>
  <c r="Y39" i="26"/>
  <c r="Y38" i="26"/>
  <c r="Y37" i="26"/>
  <c r="Y36" i="26"/>
  <c r="Y34" i="26"/>
  <c r="Y33" i="26"/>
  <c r="Y32" i="26"/>
  <c r="Y31" i="26"/>
  <c r="Y30" i="26"/>
  <c r="Y29" i="26"/>
  <c r="Y28" i="26"/>
  <c r="Y27" i="26"/>
  <c r="Y26" i="26"/>
  <c r="Y25" i="26"/>
  <c r="Y24" i="26"/>
  <c r="Y23" i="26"/>
  <c r="Y22" i="26"/>
  <c r="Y21" i="26"/>
  <c r="Y20" i="26"/>
  <c r="Y19" i="26"/>
  <c r="Y18" i="26"/>
  <c r="Y17" i="26"/>
  <c r="Y16" i="26"/>
  <c r="Y15" i="26"/>
  <c r="Y14" i="26"/>
  <c r="Y13" i="26"/>
  <c r="Y12" i="26"/>
  <c r="Y11" i="26"/>
  <c r="Y10" i="26"/>
  <c r="Y9" i="26"/>
  <c r="D9" i="26"/>
  <c r="Y8" i="26"/>
  <c r="Y7" i="26"/>
  <c r="Y6" i="26"/>
  <c r="D6" i="26"/>
  <c r="AP5" i="26"/>
  <c r="AO5" i="26"/>
  <c r="AN5" i="26"/>
  <c r="AM5" i="26"/>
  <c r="AL5" i="26"/>
  <c r="AI5" i="26"/>
  <c r="AE5" i="26"/>
  <c r="AD5" i="26"/>
  <c r="AC5" i="26"/>
  <c r="AB5" i="26"/>
  <c r="S5" i="26"/>
  <c r="T5" i="26"/>
  <c r="V5" i="26"/>
  <c r="X5" i="26"/>
  <c r="M5" i="26"/>
  <c r="N5" i="26"/>
  <c r="O5" i="26"/>
  <c r="Y5" i="26"/>
  <c r="C40" i="20"/>
  <c r="C39" i="20"/>
  <c r="C37" i="20"/>
  <c r="C38" i="20"/>
  <c r="C32" i="20"/>
  <c r="C33" i="20"/>
  <c r="C34" i="20"/>
  <c r="C35" i="20"/>
  <c r="C36" i="20"/>
  <c r="C31" i="20"/>
  <c r="C30" i="20"/>
  <c r="C29" i="20"/>
  <c r="C28" i="20"/>
  <c r="C27" i="20"/>
  <c r="F21" i="20"/>
  <c r="F21" i="19"/>
  <c r="F5" i="21"/>
  <c r="B28" i="21"/>
  <c r="E28" i="21"/>
  <c r="F28" i="21"/>
  <c r="F27" i="21"/>
  <c r="G28" i="21"/>
  <c r="AX205" i="21"/>
  <c r="AW205" i="21"/>
  <c r="AV205" i="21"/>
  <c r="AU205" i="21"/>
  <c r="AP205" i="21"/>
  <c r="AO205" i="21"/>
  <c r="AN205" i="21"/>
  <c r="AM205" i="21"/>
  <c r="AL205" i="21"/>
  <c r="AH205" i="21"/>
  <c r="AG205" i="21"/>
  <c r="AF205" i="21"/>
  <c r="AE205" i="21"/>
  <c r="AD205" i="21"/>
  <c r="AC205" i="21"/>
  <c r="AB205" i="21"/>
  <c r="Y205" i="21"/>
  <c r="Q205" i="21"/>
  <c r="AX204" i="21"/>
  <c r="AW204" i="21"/>
  <c r="AV204" i="21"/>
  <c r="AU204" i="21"/>
  <c r="AP204" i="21"/>
  <c r="AO204" i="21"/>
  <c r="AN204" i="21"/>
  <c r="AM204" i="21"/>
  <c r="AL204" i="21"/>
  <c r="AH204" i="21"/>
  <c r="AG204" i="21"/>
  <c r="AF204" i="21"/>
  <c r="AE204" i="21"/>
  <c r="AD204" i="21"/>
  <c r="AC204" i="21"/>
  <c r="AB204" i="21"/>
  <c r="Y204" i="21"/>
  <c r="Q204" i="21"/>
  <c r="AX203" i="21"/>
  <c r="AW203" i="21"/>
  <c r="AV203" i="21"/>
  <c r="AU203" i="21"/>
  <c r="AP203" i="21"/>
  <c r="AO203" i="21"/>
  <c r="AN203" i="21"/>
  <c r="AM203" i="21"/>
  <c r="AL203" i="21"/>
  <c r="AH203" i="21"/>
  <c r="AG203" i="21"/>
  <c r="AF203" i="21"/>
  <c r="AE203" i="21"/>
  <c r="AD203" i="21"/>
  <c r="AC203" i="21"/>
  <c r="AB203" i="21"/>
  <c r="Y203" i="21"/>
  <c r="Q203" i="21"/>
  <c r="AX202" i="21"/>
  <c r="AW202" i="21"/>
  <c r="AV202" i="21"/>
  <c r="AU202" i="21"/>
  <c r="AP202" i="21"/>
  <c r="AO202" i="21"/>
  <c r="AN202" i="21"/>
  <c r="AM202" i="21"/>
  <c r="AL202" i="21"/>
  <c r="AH202" i="21"/>
  <c r="AG202" i="21"/>
  <c r="AF202" i="21"/>
  <c r="AE202" i="21"/>
  <c r="AD202" i="21"/>
  <c r="AC202" i="21"/>
  <c r="AB202" i="21"/>
  <c r="Y202" i="21"/>
  <c r="Q202" i="21"/>
  <c r="AX201" i="21"/>
  <c r="AW201" i="21"/>
  <c r="AV201" i="21"/>
  <c r="AU201" i="21"/>
  <c r="AP201" i="21"/>
  <c r="AO201" i="21"/>
  <c r="AN201" i="21"/>
  <c r="AM201" i="21"/>
  <c r="AL201" i="21"/>
  <c r="AH201" i="21"/>
  <c r="AG201" i="21"/>
  <c r="AF201" i="21"/>
  <c r="AE201" i="21"/>
  <c r="AD201" i="21"/>
  <c r="AC201" i="21"/>
  <c r="AB201" i="21"/>
  <c r="Y201" i="21"/>
  <c r="Q201" i="21"/>
  <c r="AX200" i="21"/>
  <c r="AW200" i="21"/>
  <c r="AV200" i="21"/>
  <c r="AU200" i="21"/>
  <c r="AP200" i="21"/>
  <c r="AO200" i="21"/>
  <c r="AN200" i="21"/>
  <c r="AM200" i="21"/>
  <c r="AL200" i="21"/>
  <c r="AH200" i="21"/>
  <c r="AG200" i="21"/>
  <c r="AF200" i="21"/>
  <c r="AE200" i="21"/>
  <c r="AD200" i="21"/>
  <c r="AC200" i="21"/>
  <c r="AB200" i="21"/>
  <c r="Y200" i="21"/>
  <c r="Q200" i="21"/>
  <c r="AX199" i="21"/>
  <c r="AW199" i="21"/>
  <c r="AV199" i="21"/>
  <c r="AU199" i="21"/>
  <c r="AP199" i="21"/>
  <c r="AO199" i="21"/>
  <c r="AN199" i="21"/>
  <c r="AM199" i="21"/>
  <c r="AL199" i="21"/>
  <c r="AH199" i="21"/>
  <c r="AG199" i="21"/>
  <c r="AF199" i="21"/>
  <c r="AE199" i="21"/>
  <c r="AD199" i="21"/>
  <c r="AC199" i="21"/>
  <c r="AB199" i="21"/>
  <c r="Y199" i="21"/>
  <c r="Q199" i="21"/>
  <c r="AX198" i="21"/>
  <c r="AW198" i="21"/>
  <c r="AV198" i="21"/>
  <c r="AU198" i="21"/>
  <c r="AP198" i="21"/>
  <c r="AO198" i="21"/>
  <c r="AN198" i="21"/>
  <c r="AM198" i="21"/>
  <c r="AL198" i="21"/>
  <c r="AH198" i="21"/>
  <c r="AG198" i="21"/>
  <c r="AF198" i="21"/>
  <c r="AE198" i="21"/>
  <c r="AD198" i="21"/>
  <c r="AC198" i="21"/>
  <c r="AB198" i="21"/>
  <c r="Y198" i="21"/>
  <c r="Q198" i="21"/>
  <c r="AX197" i="21"/>
  <c r="AW197" i="21"/>
  <c r="AV197" i="21"/>
  <c r="AU197" i="21"/>
  <c r="AP197" i="21"/>
  <c r="AO197" i="21"/>
  <c r="AN197" i="21"/>
  <c r="AM197" i="21"/>
  <c r="AL197" i="21"/>
  <c r="AH197" i="21"/>
  <c r="AG197" i="21"/>
  <c r="AF197" i="21"/>
  <c r="AE197" i="21"/>
  <c r="AD197" i="21"/>
  <c r="AC197" i="21"/>
  <c r="AB197" i="21"/>
  <c r="Y197" i="21"/>
  <c r="Q197" i="21"/>
  <c r="AX196" i="21"/>
  <c r="AW196" i="21"/>
  <c r="AV196" i="21"/>
  <c r="AU196" i="21"/>
  <c r="AP196" i="21"/>
  <c r="AO196" i="21"/>
  <c r="AN196" i="21"/>
  <c r="AM196" i="21"/>
  <c r="AL196" i="21"/>
  <c r="AH196" i="21"/>
  <c r="AG196" i="21"/>
  <c r="AF196" i="21"/>
  <c r="AE196" i="21"/>
  <c r="AD196" i="21"/>
  <c r="AC196" i="21"/>
  <c r="AB196" i="21"/>
  <c r="Y196" i="21"/>
  <c r="Q196" i="21"/>
  <c r="AX195" i="21"/>
  <c r="AW195" i="21"/>
  <c r="AV195" i="21"/>
  <c r="AU195" i="21"/>
  <c r="AP195" i="21"/>
  <c r="AO195" i="21"/>
  <c r="AN195" i="21"/>
  <c r="AM195" i="21"/>
  <c r="AL195" i="21"/>
  <c r="AH195" i="21"/>
  <c r="AG195" i="21"/>
  <c r="AF195" i="21"/>
  <c r="AE195" i="21"/>
  <c r="AD195" i="21"/>
  <c r="AC195" i="21"/>
  <c r="AB195" i="21"/>
  <c r="Y195" i="21"/>
  <c r="Q195" i="21"/>
  <c r="AX194" i="21"/>
  <c r="AW194" i="21"/>
  <c r="AV194" i="21"/>
  <c r="AU194" i="21"/>
  <c r="AP194" i="21"/>
  <c r="AO194" i="21"/>
  <c r="AN194" i="21"/>
  <c r="AM194" i="21"/>
  <c r="AL194" i="21"/>
  <c r="AH194" i="21"/>
  <c r="AG194" i="21"/>
  <c r="AF194" i="21"/>
  <c r="AE194" i="21"/>
  <c r="AD194" i="21"/>
  <c r="AC194" i="21"/>
  <c r="AB194" i="21"/>
  <c r="Y194" i="21"/>
  <c r="Q194" i="21"/>
  <c r="AX193" i="21"/>
  <c r="AW193" i="21"/>
  <c r="AV193" i="21"/>
  <c r="AU193" i="21"/>
  <c r="AP193" i="21"/>
  <c r="AO193" i="21"/>
  <c r="AN193" i="21"/>
  <c r="AM193" i="21"/>
  <c r="AL193" i="21"/>
  <c r="AH193" i="21"/>
  <c r="AG193" i="21"/>
  <c r="AF193" i="21"/>
  <c r="AE193" i="21"/>
  <c r="AD193" i="21"/>
  <c r="AC193" i="21"/>
  <c r="AB193" i="21"/>
  <c r="Y193" i="21"/>
  <c r="Q193" i="21"/>
  <c r="AX192" i="21"/>
  <c r="AW192" i="21"/>
  <c r="AV192" i="21"/>
  <c r="AU192" i="21"/>
  <c r="AP192" i="21"/>
  <c r="AO192" i="21"/>
  <c r="AN192" i="21"/>
  <c r="AM192" i="21"/>
  <c r="AL192" i="21"/>
  <c r="AH192" i="21"/>
  <c r="AG192" i="21"/>
  <c r="AF192" i="21"/>
  <c r="AE192" i="21"/>
  <c r="AD192" i="21"/>
  <c r="AC192" i="21"/>
  <c r="AB192" i="21"/>
  <c r="Y192" i="21"/>
  <c r="Q192" i="21"/>
  <c r="AX191" i="21"/>
  <c r="AW191" i="21"/>
  <c r="AV191" i="21"/>
  <c r="AU191" i="21"/>
  <c r="AP191" i="21"/>
  <c r="AO191" i="21"/>
  <c r="AN191" i="21"/>
  <c r="AM191" i="21"/>
  <c r="AL191" i="21"/>
  <c r="AH191" i="21"/>
  <c r="AG191" i="21"/>
  <c r="AF191" i="21"/>
  <c r="AE191" i="21"/>
  <c r="AD191" i="21"/>
  <c r="AC191" i="21"/>
  <c r="AB191" i="21"/>
  <c r="Y191" i="21"/>
  <c r="Q191" i="21"/>
  <c r="AX190" i="21"/>
  <c r="AW190" i="21"/>
  <c r="AV190" i="21"/>
  <c r="AU190" i="21"/>
  <c r="AP190" i="21"/>
  <c r="AO190" i="21"/>
  <c r="AN190" i="21"/>
  <c r="AM190" i="21"/>
  <c r="AL190" i="21"/>
  <c r="AH190" i="21"/>
  <c r="AG190" i="21"/>
  <c r="AF190" i="21"/>
  <c r="AE190" i="21"/>
  <c r="AD190" i="21"/>
  <c r="AC190" i="21"/>
  <c r="AB190" i="21"/>
  <c r="Y190" i="21"/>
  <c r="Q190" i="21"/>
  <c r="AX189" i="21"/>
  <c r="AW189" i="21"/>
  <c r="AV189" i="21"/>
  <c r="AU189" i="21"/>
  <c r="AP189" i="21"/>
  <c r="AO189" i="21"/>
  <c r="AN189" i="21"/>
  <c r="AM189" i="21"/>
  <c r="AL189" i="21"/>
  <c r="AH189" i="21"/>
  <c r="AG189" i="21"/>
  <c r="AF189" i="21"/>
  <c r="AE189" i="21"/>
  <c r="AD189" i="21"/>
  <c r="AC189" i="21"/>
  <c r="AB189" i="21"/>
  <c r="Y189" i="21"/>
  <c r="Q189" i="21"/>
  <c r="AX188" i="21"/>
  <c r="AW188" i="21"/>
  <c r="AV188" i="21"/>
  <c r="AU188" i="21"/>
  <c r="AP188" i="21"/>
  <c r="AO188" i="21"/>
  <c r="AN188" i="21"/>
  <c r="AM188" i="21"/>
  <c r="AL188" i="21"/>
  <c r="AH188" i="21"/>
  <c r="AG188" i="21"/>
  <c r="AF188" i="21"/>
  <c r="AE188" i="21"/>
  <c r="AD188" i="21"/>
  <c r="AC188" i="21"/>
  <c r="AB188" i="21"/>
  <c r="Y188" i="21"/>
  <c r="Q188" i="21"/>
  <c r="AX187" i="21"/>
  <c r="AW187" i="21"/>
  <c r="AV187" i="21"/>
  <c r="AU187" i="21"/>
  <c r="AP187" i="21"/>
  <c r="AO187" i="21"/>
  <c r="AN187" i="21"/>
  <c r="AM187" i="21"/>
  <c r="AL187" i="21"/>
  <c r="AH187" i="21"/>
  <c r="AG187" i="21"/>
  <c r="AF187" i="21"/>
  <c r="AE187" i="21"/>
  <c r="AD187" i="21"/>
  <c r="AC187" i="21"/>
  <c r="AB187" i="21"/>
  <c r="Y187" i="21"/>
  <c r="Q187" i="21"/>
  <c r="AX186" i="21"/>
  <c r="AW186" i="21"/>
  <c r="AV186" i="21"/>
  <c r="AU186" i="21"/>
  <c r="AP186" i="21"/>
  <c r="AO186" i="21"/>
  <c r="AN186" i="21"/>
  <c r="AM186" i="21"/>
  <c r="AL186" i="21"/>
  <c r="AH186" i="21"/>
  <c r="AG186" i="21"/>
  <c r="AF186" i="21"/>
  <c r="AE186" i="21"/>
  <c r="AD186" i="21"/>
  <c r="AC186" i="21"/>
  <c r="AB186" i="21"/>
  <c r="Y186" i="21"/>
  <c r="Q186" i="21"/>
  <c r="AX185" i="21"/>
  <c r="AW185" i="21"/>
  <c r="AV185" i="21"/>
  <c r="AU185" i="21"/>
  <c r="AP185" i="21"/>
  <c r="AO185" i="21"/>
  <c r="AN185" i="21"/>
  <c r="AM185" i="21"/>
  <c r="AL185" i="21"/>
  <c r="AH185" i="21"/>
  <c r="AG185" i="21"/>
  <c r="AF185" i="21"/>
  <c r="AE185" i="21"/>
  <c r="AD185" i="21"/>
  <c r="AC185" i="21"/>
  <c r="AB185" i="21"/>
  <c r="Y185" i="21"/>
  <c r="Q185" i="21"/>
  <c r="AX184" i="21"/>
  <c r="AW184" i="21"/>
  <c r="AV184" i="21"/>
  <c r="AU184" i="21"/>
  <c r="AP184" i="21"/>
  <c r="AO184" i="21"/>
  <c r="AN184" i="21"/>
  <c r="AM184" i="21"/>
  <c r="AL184" i="21"/>
  <c r="AH184" i="21"/>
  <c r="AG184" i="21"/>
  <c r="AF184" i="21"/>
  <c r="AE184" i="21"/>
  <c r="AD184" i="21"/>
  <c r="AC184" i="21"/>
  <c r="AB184" i="21"/>
  <c r="Y184" i="21"/>
  <c r="Q184" i="21"/>
  <c r="AX183" i="21"/>
  <c r="AW183" i="21"/>
  <c r="AV183" i="21"/>
  <c r="AU183" i="21"/>
  <c r="AP183" i="21"/>
  <c r="AO183" i="21"/>
  <c r="AN183" i="21"/>
  <c r="AM183" i="21"/>
  <c r="AL183" i="21"/>
  <c r="AH183" i="21"/>
  <c r="AG183" i="21"/>
  <c r="AF183" i="21"/>
  <c r="AE183" i="21"/>
  <c r="AD183" i="21"/>
  <c r="AC183" i="21"/>
  <c r="AB183" i="21"/>
  <c r="Y183" i="21"/>
  <c r="Q183" i="21"/>
  <c r="AX182" i="21"/>
  <c r="AW182" i="21"/>
  <c r="AV182" i="21"/>
  <c r="AU182" i="21"/>
  <c r="AP182" i="21"/>
  <c r="AO182" i="21"/>
  <c r="AN182" i="21"/>
  <c r="AM182" i="21"/>
  <c r="AL182" i="21"/>
  <c r="AH182" i="21"/>
  <c r="AG182" i="21"/>
  <c r="AF182" i="21"/>
  <c r="AE182" i="21"/>
  <c r="AD182" i="21"/>
  <c r="AC182" i="21"/>
  <c r="AB182" i="21"/>
  <c r="Y182" i="21"/>
  <c r="Q182" i="21"/>
  <c r="AX181" i="21"/>
  <c r="AW181" i="21"/>
  <c r="AV181" i="21"/>
  <c r="AU181" i="21"/>
  <c r="AP181" i="21"/>
  <c r="AO181" i="21"/>
  <c r="AN181" i="21"/>
  <c r="AM181" i="21"/>
  <c r="AL181" i="21"/>
  <c r="AH181" i="21"/>
  <c r="AG181" i="21"/>
  <c r="AF181" i="21"/>
  <c r="AE181" i="21"/>
  <c r="AD181" i="21"/>
  <c r="AC181" i="21"/>
  <c r="AB181" i="21"/>
  <c r="Y181" i="21"/>
  <c r="Q181" i="21"/>
  <c r="AX180" i="21"/>
  <c r="AW180" i="21"/>
  <c r="AV180" i="21"/>
  <c r="AU180" i="21"/>
  <c r="AP180" i="21"/>
  <c r="AO180" i="21"/>
  <c r="AN180" i="21"/>
  <c r="AM180" i="21"/>
  <c r="AL180" i="21"/>
  <c r="AH180" i="21"/>
  <c r="AG180" i="21"/>
  <c r="AF180" i="21"/>
  <c r="AE180" i="21"/>
  <c r="AD180" i="21"/>
  <c r="AC180" i="21"/>
  <c r="AB180" i="21"/>
  <c r="Y180" i="21"/>
  <c r="Q180" i="21"/>
  <c r="AX179" i="21"/>
  <c r="AW179" i="21"/>
  <c r="AV179" i="21"/>
  <c r="AU179" i="21"/>
  <c r="AP179" i="21"/>
  <c r="AO179" i="21"/>
  <c r="AN179" i="21"/>
  <c r="AM179" i="21"/>
  <c r="AL179" i="21"/>
  <c r="AH179" i="21"/>
  <c r="AG179" i="21"/>
  <c r="AF179" i="21"/>
  <c r="AE179" i="21"/>
  <c r="AD179" i="21"/>
  <c r="AC179" i="21"/>
  <c r="AB179" i="21"/>
  <c r="Y179" i="21"/>
  <c r="Q179" i="21"/>
  <c r="AX178" i="21"/>
  <c r="AW178" i="21"/>
  <c r="AV178" i="21"/>
  <c r="AU178" i="21"/>
  <c r="AP178" i="21"/>
  <c r="AO178" i="21"/>
  <c r="AN178" i="21"/>
  <c r="AM178" i="21"/>
  <c r="AL178" i="21"/>
  <c r="AH178" i="21"/>
  <c r="AG178" i="21"/>
  <c r="AF178" i="21"/>
  <c r="AE178" i="21"/>
  <c r="AD178" i="21"/>
  <c r="AC178" i="21"/>
  <c r="AB178" i="21"/>
  <c r="Y178" i="21"/>
  <c r="Q178" i="21"/>
  <c r="AX177" i="21"/>
  <c r="AW177" i="21"/>
  <c r="AV177" i="21"/>
  <c r="AU177" i="21"/>
  <c r="AP177" i="21"/>
  <c r="AO177" i="21"/>
  <c r="AN177" i="21"/>
  <c r="AM177" i="21"/>
  <c r="AL177" i="21"/>
  <c r="AH177" i="21"/>
  <c r="AG177" i="21"/>
  <c r="AF177" i="21"/>
  <c r="AE177" i="21"/>
  <c r="AD177" i="21"/>
  <c r="AC177" i="21"/>
  <c r="AB177" i="21"/>
  <c r="Y177" i="21"/>
  <c r="Q177" i="21"/>
  <c r="AX176" i="21"/>
  <c r="AW176" i="21"/>
  <c r="AV176" i="21"/>
  <c r="AU176" i="21"/>
  <c r="AP176" i="21"/>
  <c r="AO176" i="21"/>
  <c r="AN176" i="21"/>
  <c r="AM176" i="21"/>
  <c r="AL176" i="21"/>
  <c r="AH176" i="21"/>
  <c r="AG176" i="21"/>
  <c r="AF176" i="21"/>
  <c r="AE176" i="21"/>
  <c r="AD176" i="21"/>
  <c r="AC176" i="21"/>
  <c r="AB176" i="21"/>
  <c r="Y176" i="21"/>
  <c r="Q176" i="21"/>
  <c r="AX175" i="21"/>
  <c r="AW175" i="21"/>
  <c r="AV175" i="21"/>
  <c r="AU175" i="21"/>
  <c r="AP175" i="21"/>
  <c r="AO175" i="21"/>
  <c r="AN175" i="21"/>
  <c r="AM175" i="21"/>
  <c r="AL175" i="21"/>
  <c r="AH175" i="21"/>
  <c r="AG175" i="21"/>
  <c r="AF175" i="21"/>
  <c r="AE175" i="21"/>
  <c r="AD175" i="21"/>
  <c r="AC175" i="21"/>
  <c r="AB175" i="21"/>
  <c r="Y175" i="21"/>
  <c r="Q175" i="21"/>
  <c r="AX174" i="21"/>
  <c r="AW174" i="21"/>
  <c r="AV174" i="21"/>
  <c r="AU174" i="21"/>
  <c r="AP174" i="21"/>
  <c r="AO174" i="21"/>
  <c r="AN174" i="21"/>
  <c r="AM174" i="21"/>
  <c r="AL174" i="21"/>
  <c r="AH174" i="21"/>
  <c r="AG174" i="21"/>
  <c r="AF174" i="21"/>
  <c r="AE174" i="21"/>
  <c r="AD174" i="21"/>
  <c r="AC174" i="21"/>
  <c r="AB174" i="21"/>
  <c r="Y174" i="21"/>
  <c r="Q174" i="21"/>
  <c r="AX173" i="21"/>
  <c r="AW173" i="21"/>
  <c r="AV173" i="21"/>
  <c r="AU173" i="21"/>
  <c r="AP173" i="21"/>
  <c r="AO173" i="21"/>
  <c r="AN173" i="21"/>
  <c r="AM173" i="21"/>
  <c r="AL173" i="21"/>
  <c r="AH173" i="21"/>
  <c r="AG173" i="21"/>
  <c r="AF173" i="21"/>
  <c r="AE173" i="21"/>
  <c r="AD173" i="21"/>
  <c r="AC173" i="21"/>
  <c r="AB173" i="21"/>
  <c r="Y173" i="21"/>
  <c r="Q173" i="21"/>
  <c r="AX172" i="21"/>
  <c r="AW172" i="21"/>
  <c r="AV172" i="21"/>
  <c r="AU172" i="21"/>
  <c r="AP172" i="21"/>
  <c r="AO172" i="21"/>
  <c r="AN172" i="21"/>
  <c r="AM172" i="21"/>
  <c r="AL172" i="21"/>
  <c r="AH172" i="21"/>
  <c r="AG172" i="21"/>
  <c r="AF172" i="21"/>
  <c r="AE172" i="21"/>
  <c r="AD172" i="21"/>
  <c r="AC172" i="21"/>
  <c r="AB172" i="21"/>
  <c r="Y172" i="21"/>
  <c r="Q172" i="21"/>
  <c r="AX171" i="21"/>
  <c r="AW171" i="21"/>
  <c r="AV171" i="21"/>
  <c r="AU171" i="21"/>
  <c r="AP171" i="21"/>
  <c r="AO171" i="21"/>
  <c r="AN171" i="21"/>
  <c r="AM171" i="21"/>
  <c r="AL171" i="21"/>
  <c r="AH171" i="21"/>
  <c r="AG171" i="21"/>
  <c r="AF171" i="21"/>
  <c r="AE171" i="21"/>
  <c r="AD171" i="21"/>
  <c r="AC171" i="21"/>
  <c r="AB171" i="21"/>
  <c r="Y171" i="21"/>
  <c r="Q171" i="21"/>
  <c r="AX170" i="21"/>
  <c r="AW170" i="21"/>
  <c r="AV170" i="21"/>
  <c r="AU170" i="21"/>
  <c r="AP170" i="21"/>
  <c r="AO170" i="21"/>
  <c r="AN170" i="21"/>
  <c r="AM170" i="21"/>
  <c r="AL170" i="21"/>
  <c r="AH170" i="21"/>
  <c r="AG170" i="21"/>
  <c r="AF170" i="21"/>
  <c r="AE170" i="21"/>
  <c r="AD170" i="21"/>
  <c r="AC170" i="21"/>
  <c r="AB170" i="21"/>
  <c r="Y170" i="21"/>
  <c r="Q170" i="21"/>
  <c r="AX169" i="21"/>
  <c r="AW169" i="21"/>
  <c r="AV169" i="21"/>
  <c r="AU169" i="21"/>
  <c r="AP169" i="21"/>
  <c r="AO169" i="21"/>
  <c r="AN169" i="21"/>
  <c r="AM169" i="21"/>
  <c r="AL169" i="21"/>
  <c r="AH169" i="21"/>
  <c r="AG169" i="21"/>
  <c r="AF169" i="21"/>
  <c r="AE169" i="21"/>
  <c r="AD169" i="21"/>
  <c r="AC169" i="21"/>
  <c r="AB169" i="21"/>
  <c r="Y169" i="21"/>
  <c r="Q169" i="21"/>
  <c r="AX168" i="21"/>
  <c r="AW168" i="21"/>
  <c r="AV168" i="21"/>
  <c r="AU168" i="21"/>
  <c r="AP168" i="21"/>
  <c r="AO168" i="21"/>
  <c r="AN168" i="21"/>
  <c r="AM168" i="21"/>
  <c r="AL168" i="21"/>
  <c r="AH168" i="21"/>
  <c r="AG168" i="21"/>
  <c r="AF168" i="21"/>
  <c r="AE168" i="21"/>
  <c r="AD168" i="21"/>
  <c r="AC168" i="21"/>
  <c r="AB168" i="21"/>
  <c r="Y168" i="21"/>
  <c r="Q168" i="21"/>
  <c r="AX167" i="21"/>
  <c r="AW167" i="21"/>
  <c r="AV167" i="21"/>
  <c r="AU167" i="21"/>
  <c r="AP167" i="21"/>
  <c r="AO167" i="21"/>
  <c r="AN167" i="21"/>
  <c r="AM167" i="21"/>
  <c r="AL167" i="21"/>
  <c r="AH167" i="21"/>
  <c r="AG167" i="21"/>
  <c r="AF167" i="21"/>
  <c r="AE167" i="21"/>
  <c r="AD167" i="21"/>
  <c r="AC167" i="21"/>
  <c r="AB167" i="21"/>
  <c r="Y167" i="21"/>
  <c r="Q167" i="21"/>
  <c r="AX166" i="21"/>
  <c r="AW166" i="21"/>
  <c r="AV166" i="21"/>
  <c r="AU166" i="21"/>
  <c r="AP166" i="21"/>
  <c r="AO166" i="21"/>
  <c r="AN166" i="21"/>
  <c r="AM166" i="21"/>
  <c r="AL166" i="21"/>
  <c r="AH166" i="21"/>
  <c r="AG166" i="21"/>
  <c r="AF166" i="21"/>
  <c r="AE166" i="21"/>
  <c r="AD166" i="21"/>
  <c r="AC166" i="21"/>
  <c r="AB166" i="21"/>
  <c r="Y166" i="21"/>
  <c r="Q166" i="21"/>
  <c r="AX165" i="21"/>
  <c r="AW165" i="21"/>
  <c r="AV165" i="21"/>
  <c r="AU165" i="21"/>
  <c r="AP165" i="21"/>
  <c r="AO165" i="21"/>
  <c r="AN165" i="21"/>
  <c r="AM165" i="21"/>
  <c r="AL165" i="21"/>
  <c r="AH165" i="21"/>
  <c r="AG165" i="21"/>
  <c r="AF165" i="21"/>
  <c r="AE165" i="21"/>
  <c r="AD165" i="21"/>
  <c r="AC165" i="21"/>
  <c r="AB165" i="21"/>
  <c r="Y165" i="21"/>
  <c r="Q165" i="21"/>
  <c r="AX164" i="21"/>
  <c r="AW164" i="21"/>
  <c r="AV164" i="21"/>
  <c r="AU164" i="21"/>
  <c r="AP164" i="21"/>
  <c r="AO164" i="21"/>
  <c r="AN164" i="21"/>
  <c r="AM164" i="21"/>
  <c r="AL164" i="21"/>
  <c r="AH164" i="21"/>
  <c r="AG164" i="21"/>
  <c r="AF164" i="21"/>
  <c r="AE164" i="21"/>
  <c r="AD164" i="21"/>
  <c r="AC164" i="21"/>
  <c r="AB164" i="21"/>
  <c r="Y164" i="21"/>
  <c r="Q164" i="21"/>
  <c r="AX163" i="21"/>
  <c r="AW163" i="21"/>
  <c r="AV163" i="21"/>
  <c r="AU163" i="21"/>
  <c r="AP163" i="21"/>
  <c r="AO163" i="21"/>
  <c r="AN163" i="21"/>
  <c r="AM163" i="21"/>
  <c r="AL163" i="21"/>
  <c r="AH163" i="21"/>
  <c r="AG163" i="21"/>
  <c r="AF163" i="21"/>
  <c r="AE163" i="21"/>
  <c r="AD163" i="21"/>
  <c r="AC163" i="21"/>
  <c r="AB163" i="21"/>
  <c r="Y163" i="21"/>
  <c r="Q163" i="21"/>
  <c r="AX162" i="21"/>
  <c r="AW162" i="21"/>
  <c r="AV162" i="21"/>
  <c r="AU162" i="21"/>
  <c r="AP162" i="21"/>
  <c r="AO162" i="21"/>
  <c r="AN162" i="21"/>
  <c r="AM162" i="21"/>
  <c r="AL162" i="21"/>
  <c r="AH162" i="21"/>
  <c r="AG162" i="21"/>
  <c r="AF162" i="21"/>
  <c r="AE162" i="21"/>
  <c r="AD162" i="21"/>
  <c r="AC162" i="21"/>
  <c r="AB162" i="21"/>
  <c r="Y162" i="21"/>
  <c r="Q162" i="21"/>
  <c r="AX161" i="21"/>
  <c r="AW161" i="21"/>
  <c r="AV161" i="21"/>
  <c r="AU161" i="21"/>
  <c r="AP161" i="21"/>
  <c r="AO161" i="21"/>
  <c r="AN161" i="21"/>
  <c r="AM161" i="21"/>
  <c r="AL161" i="21"/>
  <c r="AH161" i="21"/>
  <c r="AG161" i="21"/>
  <c r="AF161" i="21"/>
  <c r="AE161" i="21"/>
  <c r="AD161" i="21"/>
  <c r="AC161" i="21"/>
  <c r="AB161" i="21"/>
  <c r="Y161" i="21"/>
  <c r="Q161" i="21"/>
  <c r="AX160" i="21"/>
  <c r="AW160" i="21"/>
  <c r="AV160" i="21"/>
  <c r="AU160" i="21"/>
  <c r="AP160" i="21"/>
  <c r="AO160" i="21"/>
  <c r="AN160" i="21"/>
  <c r="AM160" i="21"/>
  <c r="AL160" i="21"/>
  <c r="AH160" i="21"/>
  <c r="AG160" i="21"/>
  <c r="AF160" i="21"/>
  <c r="AE160" i="21"/>
  <c r="AD160" i="21"/>
  <c r="AC160" i="21"/>
  <c r="AB160" i="21"/>
  <c r="Y160" i="21"/>
  <c r="Q160" i="21"/>
  <c r="AX159" i="21"/>
  <c r="AW159" i="21"/>
  <c r="AV159" i="21"/>
  <c r="AU159" i="21"/>
  <c r="AP159" i="21"/>
  <c r="AO159" i="21"/>
  <c r="AN159" i="21"/>
  <c r="AM159" i="21"/>
  <c r="AL159" i="21"/>
  <c r="AH159" i="21"/>
  <c r="AG159" i="21"/>
  <c r="AF159" i="21"/>
  <c r="AE159" i="21"/>
  <c r="AD159" i="21"/>
  <c r="AC159" i="21"/>
  <c r="AB159" i="21"/>
  <c r="Y159" i="21"/>
  <c r="Q159" i="21"/>
  <c r="AX158" i="21"/>
  <c r="AW158" i="21"/>
  <c r="AV158" i="21"/>
  <c r="AU158" i="21"/>
  <c r="AP158" i="21"/>
  <c r="AO158" i="21"/>
  <c r="AN158" i="21"/>
  <c r="AM158" i="21"/>
  <c r="AL158" i="21"/>
  <c r="AH158" i="21"/>
  <c r="AG158" i="21"/>
  <c r="AF158" i="21"/>
  <c r="AE158" i="21"/>
  <c r="AD158" i="21"/>
  <c r="AC158" i="21"/>
  <c r="AB158" i="21"/>
  <c r="Y158" i="21"/>
  <c r="Q158" i="21"/>
  <c r="AX157" i="21"/>
  <c r="AW157" i="21"/>
  <c r="AV157" i="21"/>
  <c r="AU157" i="21"/>
  <c r="AP157" i="21"/>
  <c r="AO157" i="21"/>
  <c r="AN157" i="21"/>
  <c r="AM157" i="21"/>
  <c r="AL157" i="21"/>
  <c r="AH157" i="21"/>
  <c r="AG157" i="21"/>
  <c r="AF157" i="21"/>
  <c r="AE157" i="21"/>
  <c r="AD157" i="21"/>
  <c r="AC157" i="21"/>
  <c r="AB157" i="21"/>
  <c r="Y157" i="21"/>
  <c r="Q157" i="21"/>
  <c r="AX156" i="21"/>
  <c r="AW156" i="21"/>
  <c r="AV156" i="21"/>
  <c r="AU156" i="21"/>
  <c r="AP156" i="21"/>
  <c r="AO156" i="21"/>
  <c r="AN156" i="21"/>
  <c r="AM156" i="21"/>
  <c r="AL156" i="21"/>
  <c r="AH156" i="21"/>
  <c r="AG156" i="21"/>
  <c r="AF156" i="21"/>
  <c r="AE156" i="21"/>
  <c r="AD156" i="21"/>
  <c r="AC156" i="21"/>
  <c r="AB156" i="21"/>
  <c r="Y156" i="21"/>
  <c r="Q156" i="21"/>
  <c r="AX155" i="21"/>
  <c r="AW155" i="21"/>
  <c r="AV155" i="21"/>
  <c r="AU155" i="21"/>
  <c r="AP155" i="21"/>
  <c r="AO155" i="21"/>
  <c r="AN155" i="21"/>
  <c r="AM155" i="21"/>
  <c r="AL155" i="21"/>
  <c r="AH155" i="21"/>
  <c r="AG155" i="21"/>
  <c r="AF155" i="21"/>
  <c r="AE155" i="21"/>
  <c r="AD155" i="21"/>
  <c r="AC155" i="21"/>
  <c r="AB155" i="21"/>
  <c r="Y155" i="21"/>
  <c r="Q155" i="21"/>
  <c r="AX154" i="21"/>
  <c r="AW154" i="21"/>
  <c r="AV154" i="21"/>
  <c r="AU154" i="21"/>
  <c r="AP154" i="21"/>
  <c r="AO154" i="21"/>
  <c r="AN154" i="21"/>
  <c r="AM154" i="21"/>
  <c r="AL154" i="21"/>
  <c r="AH154" i="21"/>
  <c r="AG154" i="21"/>
  <c r="AF154" i="21"/>
  <c r="AE154" i="21"/>
  <c r="AD154" i="21"/>
  <c r="AC154" i="21"/>
  <c r="AB154" i="21"/>
  <c r="Y154" i="21"/>
  <c r="Q154" i="21"/>
  <c r="AX153" i="21"/>
  <c r="AW153" i="21"/>
  <c r="AV153" i="21"/>
  <c r="AU153" i="21"/>
  <c r="AP153" i="21"/>
  <c r="AO153" i="21"/>
  <c r="AN153" i="21"/>
  <c r="AM153" i="21"/>
  <c r="AL153" i="21"/>
  <c r="AH153" i="21"/>
  <c r="AG153" i="21"/>
  <c r="AF153" i="21"/>
  <c r="AE153" i="21"/>
  <c r="AD153" i="21"/>
  <c r="AC153" i="21"/>
  <c r="AB153" i="21"/>
  <c r="Y153" i="21"/>
  <c r="Q153" i="21"/>
  <c r="AX152" i="21"/>
  <c r="AW152" i="21"/>
  <c r="AV152" i="21"/>
  <c r="AU152" i="21"/>
  <c r="AP152" i="21"/>
  <c r="AO152" i="21"/>
  <c r="AN152" i="21"/>
  <c r="AM152" i="21"/>
  <c r="AL152" i="21"/>
  <c r="AH152" i="21"/>
  <c r="AG152" i="21"/>
  <c r="AF152" i="21"/>
  <c r="AE152" i="21"/>
  <c r="AD152" i="21"/>
  <c r="AC152" i="21"/>
  <c r="AB152" i="21"/>
  <c r="Y152" i="21"/>
  <c r="Q152" i="21"/>
  <c r="AX151" i="21"/>
  <c r="AW151" i="21"/>
  <c r="AV151" i="21"/>
  <c r="AU151" i="21"/>
  <c r="AP151" i="21"/>
  <c r="AO151" i="21"/>
  <c r="AN151" i="21"/>
  <c r="AM151" i="21"/>
  <c r="AL151" i="21"/>
  <c r="AH151" i="21"/>
  <c r="AG151" i="21"/>
  <c r="AF151" i="21"/>
  <c r="AE151" i="21"/>
  <c r="AD151" i="21"/>
  <c r="AC151" i="21"/>
  <c r="AB151" i="21"/>
  <c r="Y151" i="21"/>
  <c r="Q151" i="21"/>
  <c r="AX150" i="21"/>
  <c r="AW150" i="21"/>
  <c r="AV150" i="21"/>
  <c r="AU150" i="21"/>
  <c r="AP150" i="21"/>
  <c r="AO150" i="21"/>
  <c r="AN150" i="21"/>
  <c r="AM150" i="21"/>
  <c r="AL150" i="21"/>
  <c r="AH150" i="21"/>
  <c r="AG150" i="21"/>
  <c r="AF150" i="21"/>
  <c r="AE150" i="21"/>
  <c r="AD150" i="21"/>
  <c r="AC150" i="21"/>
  <c r="AB150" i="21"/>
  <c r="Y150" i="21"/>
  <c r="Q150" i="21"/>
  <c r="AX149" i="21"/>
  <c r="AW149" i="21"/>
  <c r="AV149" i="21"/>
  <c r="AU149" i="21"/>
  <c r="AP149" i="21"/>
  <c r="AO149" i="21"/>
  <c r="AN149" i="21"/>
  <c r="AM149" i="21"/>
  <c r="AL149" i="21"/>
  <c r="AH149" i="21"/>
  <c r="AG149" i="21"/>
  <c r="AF149" i="21"/>
  <c r="AE149" i="21"/>
  <c r="AD149" i="21"/>
  <c r="AC149" i="21"/>
  <c r="AB149" i="21"/>
  <c r="Y149" i="21"/>
  <c r="Q149" i="21"/>
  <c r="AX148" i="21"/>
  <c r="AW148" i="21"/>
  <c r="AV148" i="21"/>
  <c r="AU148" i="21"/>
  <c r="AP148" i="21"/>
  <c r="AO148" i="21"/>
  <c r="AN148" i="21"/>
  <c r="AM148" i="21"/>
  <c r="AL148" i="21"/>
  <c r="AH148" i="21"/>
  <c r="AG148" i="21"/>
  <c r="AF148" i="21"/>
  <c r="AE148" i="21"/>
  <c r="AD148" i="21"/>
  <c r="AC148" i="21"/>
  <c r="AB148" i="21"/>
  <c r="Y148" i="21"/>
  <c r="Q148" i="21"/>
  <c r="AX147" i="21"/>
  <c r="AW147" i="21"/>
  <c r="AV147" i="21"/>
  <c r="AU147" i="21"/>
  <c r="AP147" i="21"/>
  <c r="AO147" i="21"/>
  <c r="AN147" i="21"/>
  <c r="AM147" i="21"/>
  <c r="AL147" i="21"/>
  <c r="AH147" i="21"/>
  <c r="AG147" i="21"/>
  <c r="AF147" i="21"/>
  <c r="AE147" i="21"/>
  <c r="AD147" i="21"/>
  <c r="AC147" i="21"/>
  <c r="AB147" i="21"/>
  <c r="Y147" i="21"/>
  <c r="Q147" i="21"/>
  <c r="AX146" i="21"/>
  <c r="AW146" i="21"/>
  <c r="AV146" i="21"/>
  <c r="AU146" i="21"/>
  <c r="AP146" i="21"/>
  <c r="AO146" i="21"/>
  <c r="AN146" i="21"/>
  <c r="AM146" i="21"/>
  <c r="AL146" i="21"/>
  <c r="AH146" i="21"/>
  <c r="AG146" i="21"/>
  <c r="AF146" i="21"/>
  <c r="AE146" i="21"/>
  <c r="AD146" i="21"/>
  <c r="AC146" i="21"/>
  <c r="AB146" i="21"/>
  <c r="Y146" i="21"/>
  <c r="Q146" i="21"/>
  <c r="AX145" i="21"/>
  <c r="AW145" i="21"/>
  <c r="AV145" i="21"/>
  <c r="AU145" i="21"/>
  <c r="AP145" i="21"/>
  <c r="AO145" i="21"/>
  <c r="AN145" i="21"/>
  <c r="AM145" i="21"/>
  <c r="AL145" i="21"/>
  <c r="AH145" i="21"/>
  <c r="AG145" i="21"/>
  <c r="AF145" i="21"/>
  <c r="AE145" i="21"/>
  <c r="AD145" i="21"/>
  <c r="AC145" i="21"/>
  <c r="AB145" i="21"/>
  <c r="Y145" i="21"/>
  <c r="Q145" i="21"/>
  <c r="AX144" i="21"/>
  <c r="AW144" i="21"/>
  <c r="AV144" i="21"/>
  <c r="AU144" i="21"/>
  <c r="AP144" i="21"/>
  <c r="AO144" i="21"/>
  <c r="AN144" i="21"/>
  <c r="AM144" i="21"/>
  <c r="AL144" i="21"/>
  <c r="AH144" i="21"/>
  <c r="AG144" i="21"/>
  <c r="AF144" i="21"/>
  <c r="AE144" i="21"/>
  <c r="AD144" i="21"/>
  <c r="AC144" i="21"/>
  <c r="AB144" i="21"/>
  <c r="Y144" i="21"/>
  <c r="Q144" i="21"/>
  <c r="AX143" i="21"/>
  <c r="AW143" i="21"/>
  <c r="AV143" i="21"/>
  <c r="AU143" i="21"/>
  <c r="AP143" i="21"/>
  <c r="AO143" i="21"/>
  <c r="AN143" i="21"/>
  <c r="AM143" i="21"/>
  <c r="AL143" i="21"/>
  <c r="AH143" i="21"/>
  <c r="AG143" i="21"/>
  <c r="AF143" i="21"/>
  <c r="AE143" i="21"/>
  <c r="AD143" i="21"/>
  <c r="AC143" i="21"/>
  <c r="AB143" i="21"/>
  <c r="Y143" i="21"/>
  <c r="Q143" i="21"/>
  <c r="AX142" i="21"/>
  <c r="AW142" i="21"/>
  <c r="AV142" i="21"/>
  <c r="AU142" i="21"/>
  <c r="AP142" i="21"/>
  <c r="AO142" i="21"/>
  <c r="AN142" i="21"/>
  <c r="AM142" i="21"/>
  <c r="AL142" i="21"/>
  <c r="AH142" i="21"/>
  <c r="AG142" i="21"/>
  <c r="AF142" i="21"/>
  <c r="AE142" i="21"/>
  <c r="AD142" i="21"/>
  <c r="AC142" i="21"/>
  <c r="AB142" i="21"/>
  <c r="Y142" i="21"/>
  <c r="Q142" i="21"/>
  <c r="AX141" i="21"/>
  <c r="AW141" i="21"/>
  <c r="AV141" i="21"/>
  <c r="AU141" i="21"/>
  <c r="AP141" i="21"/>
  <c r="AO141" i="21"/>
  <c r="AN141" i="21"/>
  <c r="AM141" i="21"/>
  <c r="AL141" i="21"/>
  <c r="AH141" i="21"/>
  <c r="AG141" i="21"/>
  <c r="AF141" i="21"/>
  <c r="AE141" i="21"/>
  <c r="AD141" i="21"/>
  <c r="AC141" i="21"/>
  <c r="AB141" i="21"/>
  <c r="Y141" i="21"/>
  <c r="Q141" i="21"/>
  <c r="AX140" i="21"/>
  <c r="AW140" i="21"/>
  <c r="AV140" i="21"/>
  <c r="AU140" i="21"/>
  <c r="AP140" i="21"/>
  <c r="AO140" i="21"/>
  <c r="AN140" i="21"/>
  <c r="AM140" i="21"/>
  <c r="AL140" i="21"/>
  <c r="AH140" i="21"/>
  <c r="AG140" i="21"/>
  <c r="AF140" i="21"/>
  <c r="AE140" i="21"/>
  <c r="AD140" i="21"/>
  <c r="AC140" i="21"/>
  <c r="AB140" i="21"/>
  <c r="Y140" i="21"/>
  <c r="Q140" i="21"/>
  <c r="AX139" i="21"/>
  <c r="AW139" i="21"/>
  <c r="AV139" i="21"/>
  <c r="AU139" i="21"/>
  <c r="AP139" i="21"/>
  <c r="AO139" i="21"/>
  <c r="AN139" i="21"/>
  <c r="AM139" i="21"/>
  <c r="AL139" i="21"/>
  <c r="AH139" i="21"/>
  <c r="AG139" i="21"/>
  <c r="AF139" i="21"/>
  <c r="AE139" i="21"/>
  <c r="AD139" i="21"/>
  <c r="AC139" i="21"/>
  <c r="AB139" i="21"/>
  <c r="Y139" i="21"/>
  <c r="Q139" i="21"/>
  <c r="AX138" i="21"/>
  <c r="AW138" i="21"/>
  <c r="AV138" i="21"/>
  <c r="AU138" i="21"/>
  <c r="AP138" i="21"/>
  <c r="AO138" i="21"/>
  <c r="AN138" i="21"/>
  <c r="AM138" i="21"/>
  <c r="AL138" i="21"/>
  <c r="AH138" i="21"/>
  <c r="AG138" i="21"/>
  <c r="AF138" i="21"/>
  <c r="AE138" i="21"/>
  <c r="AD138" i="21"/>
  <c r="AC138" i="21"/>
  <c r="AB138" i="21"/>
  <c r="Y138" i="21"/>
  <c r="Q138" i="21"/>
  <c r="AX137" i="21"/>
  <c r="AW137" i="21"/>
  <c r="AV137" i="21"/>
  <c r="AU137" i="21"/>
  <c r="AP137" i="21"/>
  <c r="AO137" i="21"/>
  <c r="AN137" i="21"/>
  <c r="AM137" i="21"/>
  <c r="AL137" i="21"/>
  <c r="AH137" i="21"/>
  <c r="AG137" i="21"/>
  <c r="AF137" i="21"/>
  <c r="AE137" i="21"/>
  <c r="AD137" i="21"/>
  <c r="AC137" i="21"/>
  <c r="AB137" i="21"/>
  <c r="Y137" i="21"/>
  <c r="Q137" i="21"/>
  <c r="AX136" i="21"/>
  <c r="AW136" i="21"/>
  <c r="AV136" i="21"/>
  <c r="AU136" i="21"/>
  <c r="AP136" i="21"/>
  <c r="AO136" i="21"/>
  <c r="AN136" i="21"/>
  <c r="AM136" i="21"/>
  <c r="AL136" i="21"/>
  <c r="AH136" i="21"/>
  <c r="AG136" i="21"/>
  <c r="AF136" i="21"/>
  <c r="AE136" i="21"/>
  <c r="AD136" i="21"/>
  <c r="AC136" i="21"/>
  <c r="AB136" i="21"/>
  <c r="Y136" i="21"/>
  <c r="Q136" i="21"/>
  <c r="AX135" i="21"/>
  <c r="AW135" i="21"/>
  <c r="AV135" i="21"/>
  <c r="AU135" i="21"/>
  <c r="AP135" i="21"/>
  <c r="AO135" i="21"/>
  <c r="AN135" i="21"/>
  <c r="AM135" i="21"/>
  <c r="AL135" i="21"/>
  <c r="AH135" i="21"/>
  <c r="AG135" i="21"/>
  <c r="AF135" i="21"/>
  <c r="AE135" i="21"/>
  <c r="AD135" i="21"/>
  <c r="AC135" i="21"/>
  <c r="AB135" i="21"/>
  <c r="Y135" i="21"/>
  <c r="Q135" i="21"/>
  <c r="AX134" i="21"/>
  <c r="AW134" i="21"/>
  <c r="AV134" i="21"/>
  <c r="AU134" i="21"/>
  <c r="AP134" i="21"/>
  <c r="AO134" i="21"/>
  <c r="AN134" i="21"/>
  <c r="AM134" i="21"/>
  <c r="AL134" i="21"/>
  <c r="AH134" i="21"/>
  <c r="AG134" i="21"/>
  <c r="AF134" i="21"/>
  <c r="AE134" i="21"/>
  <c r="AD134" i="21"/>
  <c r="AC134" i="21"/>
  <c r="AB134" i="21"/>
  <c r="Y134" i="21"/>
  <c r="Q134" i="21"/>
  <c r="AX133" i="21"/>
  <c r="AW133" i="21"/>
  <c r="AV133" i="21"/>
  <c r="AU133" i="21"/>
  <c r="AP133" i="21"/>
  <c r="AO133" i="21"/>
  <c r="AN133" i="21"/>
  <c r="AM133" i="21"/>
  <c r="AL133" i="21"/>
  <c r="AH133" i="21"/>
  <c r="AG133" i="21"/>
  <c r="AF133" i="21"/>
  <c r="AE133" i="21"/>
  <c r="AD133" i="21"/>
  <c r="AC133" i="21"/>
  <c r="AB133" i="21"/>
  <c r="Y133" i="21"/>
  <c r="Q133" i="21"/>
  <c r="AX132" i="21"/>
  <c r="AW132" i="21"/>
  <c r="AV132" i="21"/>
  <c r="AU132" i="21"/>
  <c r="AP132" i="21"/>
  <c r="AO132" i="21"/>
  <c r="AN132" i="21"/>
  <c r="AM132" i="21"/>
  <c r="AL132" i="21"/>
  <c r="AH132" i="21"/>
  <c r="AG132" i="21"/>
  <c r="AF132" i="21"/>
  <c r="AE132" i="21"/>
  <c r="AD132" i="21"/>
  <c r="AC132" i="21"/>
  <c r="AB132" i="21"/>
  <c r="Y132" i="21"/>
  <c r="Q132" i="21"/>
  <c r="AX131" i="21"/>
  <c r="AW131" i="21"/>
  <c r="AV131" i="21"/>
  <c r="AU131" i="21"/>
  <c r="AP131" i="21"/>
  <c r="AO131" i="21"/>
  <c r="AN131" i="21"/>
  <c r="AM131" i="21"/>
  <c r="AL131" i="21"/>
  <c r="AH131" i="21"/>
  <c r="AG131" i="21"/>
  <c r="AF131" i="21"/>
  <c r="AE131" i="21"/>
  <c r="AD131" i="21"/>
  <c r="AC131" i="21"/>
  <c r="AB131" i="21"/>
  <c r="Y131" i="21"/>
  <c r="Q131" i="21"/>
  <c r="AX130" i="21"/>
  <c r="AW130" i="21"/>
  <c r="AV130" i="21"/>
  <c r="AU130" i="21"/>
  <c r="AP130" i="21"/>
  <c r="AO130" i="21"/>
  <c r="AN130" i="21"/>
  <c r="AM130" i="21"/>
  <c r="AL130" i="21"/>
  <c r="AH130" i="21"/>
  <c r="AG130" i="21"/>
  <c r="AF130" i="21"/>
  <c r="AE130" i="21"/>
  <c r="AD130" i="21"/>
  <c r="AC130" i="21"/>
  <c r="AB130" i="21"/>
  <c r="Y130" i="21"/>
  <c r="Q130" i="21"/>
  <c r="AX129" i="21"/>
  <c r="AW129" i="21"/>
  <c r="AV129" i="21"/>
  <c r="AU129" i="21"/>
  <c r="AP129" i="21"/>
  <c r="AO129" i="21"/>
  <c r="AN129" i="21"/>
  <c r="AM129" i="21"/>
  <c r="AL129" i="21"/>
  <c r="AH129" i="21"/>
  <c r="AG129" i="21"/>
  <c r="AF129" i="21"/>
  <c r="AE129" i="21"/>
  <c r="AD129" i="21"/>
  <c r="AC129" i="21"/>
  <c r="AB129" i="21"/>
  <c r="Y129" i="21"/>
  <c r="Q129" i="21"/>
  <c r="AX128" i="21"/>
  <c r="AW128" i="21"/>
  <c r="AV128" i="21"/>
  <c r="AU128" i="21"/>
  <c r="AP128" i="21"/>
  <c r="AO128" i="21"/>
  <c r="AN128" i="21"/>
  <c r="AM128" i="21"/>
  <c r="AL128" i="21"/>
  <c r="AH128" i="21"/>
  <c r="AG128" i="21"/>
  <c r="AF128" i="21"/>
  <c r="AE128" i="21"/>
  <c r="AD128" i="21"/>
  <c r="AC128" i="21"/>
  <c r="AB128" i="21"/>
  <c r="Y128" i="21"/>
  <c r="Q128" i="21"/>
  <c r="AX127" i="21"/>
  <c r="AW127" i="21"/>
  <c r="AV127" i="21"/>
  <c r="AU127" i="21"/>
  <c r="AP127" i="21"/>
  <c r="AO127" i="21"/>
  <c r="AN127" i="21"/>
  <c r="AM127" i="21"/>
  <c r="AL127" i="21"/>
  <c r="AH127" i="21"/>
  <c r="AG127" i="21"/>
  <c r="AF127" i="21"/>
  <c r="AE127" i="21"/>
  <c r="AD127" i="21"/>
  <c r="AC127" i="21"/>
  <c r="AB127" i="21"/>
  <c r="Y127" i="21"/>
  <c r="Q127" i="21"/>
  <c r="B27" i="21"/>
  <c r="B26" i="21"/>
  <c r="E25" i="21"/>
  <c r="F25" i="21"/>
  <c r="G25" i="21"/>
  <c r="F15" i="21"/>
  <c r="E26" i="21"/>
  <c r="F26" i="21"/>
  <c r="G26" i="21"/>
  <c r="E27" i="21"/>
  <c r="G27" i="21"/>
  <c r="F11" i="21"/>
  <c r="F8" i="21"/>
  <c r="F127" i="21"/>
  <c r="AX126" i="21"/>
  <c r="AW126" i="21"/>
  <c r="AV126" i="21"/>
  <c r="AU126" i="21"/>
  <c r="AP126" i="21"/>
  <c r="AO126" i="21"/>
  <c r="AN126" i="21"/>
  <c r="AM126" i="21"/>
  <c r="AL126" i="21"/>
  <c r="AH126" i="21"/>
  <c r="AG126" i="21"/>
  <c r="AF126" i="21"/>
  <c r="AE126" i="21"/>
  <c r="AD126" i="21"/>
  <c r="AC126" i="21"/>
  <c r="AB126" i="21"/>
  <c r="Y126" i="21"/>
  <c r="Q126" i="21"/>
  <c r="AX125" i="21"/>
  <c r="AW125" i="21"/>
  <c r="AV125" i="21"/>
  <c r="AU125" i="21"/>
  <c r="AP125" i="21"/>
  <c r="AO125" i="21"/>
  <c r="AN125" i="21"/>
  <c r="AM125" i="21"/>
  <c r="AL125" i="21"/>
  <c r="AH125" i="21"/>
  <c r="AG125" i="21"/>
  <c r="AF125" i="21"/>
  <c r="AE125" i="21"/>
  <c r="AD125" i="21"/>
  <c r="AC125" i="21"/>
  <c r="AB125" i="21"/>
  <c r="Y125" i="21"/>
  <c r="Q125" i="21"/>
  <c r="AX124" i="21"/>
  <c r="AW124" i="21"/>
  <c r="AV124" i="21"/>
  <c r="AU124" i="21"/>
  <c r="AP124" i="21"/>
  <c r="AO124" i="21"/>
  <c r="AN124" i="21"/>
  <c r="AM124" i="21"/>
  <c r="AL124" i="21"/>
  <c r="AH124" i="21"/>
  <c r="AG124" i="21"/>
  <c r="AF124" i="21"/>
  <c r="AE124" i="21"/>
  <c r="AD124" i="21"/>
  <c r="AC124" i="21"/>
  <c r="AB124" i="21"/>
  <c r="Y124" i="21"/>
  <c r="Q124" i="21"/>
  <c r="AX123" i="21"/>
  <c r="AW123" i="21"/>
  <c r="AV123" i="21"/>
  <c r="AU123" i="21"/>
  <c r="AP123" i="21"/>
  <c r="AO123" i="21"/>
  <c r="AN123" i="21"/>
  <c r="AM123" i="21"/>
  <c r="AL123" i="21"/>
  <c r="AH123" i="21"/>
  <c r="AG123" i="21"/>
  <c r="AF123" i="21"/>
  <c r="AE123" i="21"/>
  <c r="AD123" i="21"/>
  <c r="AC123" i="21"/>
  <c r="AB123" i="21"/>
  <c r="Y123" i="21"/>
  <c r="Q123" i="21"/>
  <c r="AX122" i="21"/>
  <c r="AW122" i="21"/>
  <c r="AV122" i="21"/>
  <c r="AU122" i="21"/>
  <c r="AP122" i="21"/>
  <c r="AO122" i="21"/>
  <c r="AN122" i="21"/>
  <c r="AM122" i="21"/>
  <c r="AL122" i="21"/>
  <c r="AH122" i="21"/>
  <c r="AG122" i="21"/>
  <c r="AF122" i="21"/>
  <c r="AE122" i="21"/>
  <c r="AD122" i="21"/>
  <c r="AC122" i="21"/>
  <c r="AB122" i="21"/>
  <c r="Y122" i="21"/>
  <c r="Q122" i="21"/>
  <c r="AX121" i="21"/>
  <c r="AW121" i="21"/>
  <c r="AV121" i="21"/>
  <c r="AU121" i="21"/>
  <c r="AP121" i="21"/>
  <c r="AO121" i="21"/>
  <c r="AN121" i="21"/>
  <c r="AM121" i="21"/>
  <c r="AL121" i="21"/>
  <c r="AH121" i="21"/>
  <c r="AG121" i="21"/>
  <c r="AF121" i="21"/>
  <c r="AE121" i="21"/>
  <c r="AD121" i="21"/>
  <c r="AC121" i="21"/>
  <c r="AB121" i="21"/>
  <c r="Y121" i="21"/>
  <c r="Q121" i="21"/>
  <c r="AX120" i="21"/>
  <c r="AW120" i="21"/>
  <c r="AV120" i="21"/>
  <c r="AU120" i="21"/>
  <c r="AP120" i="21"/>
  <c r="AO120" i="21"/>
  <c r="AN120" i="21"/>
  <c r="AM120" i="21"/>
  <c r="AL120" i="21"/>
  <c r="AH120" i="21"/>
  <c r="AG120" i="21"/>
  <c r="AF120" i="21"/>
  <c r="AE120" i="21"/>
  <c r="AD120" i="21"/>
  <c r="AC120" i="21"/>
  <c r="AB120" i="21"/>
  <c r="Y120" i="21"/>
  <c r="Q120" i="21"/>
  <c r="AX119" i="21"/>
  <c r="AW119" i="21"/>
  <c r="AV119" i="21"/>
  <c r="AU119" i="21"/>
  <c r="AP119" i="21"/>
  <c r="AO119" i="21"/>
  <c r="AN119" i="21"/>
  <c r="AM119" i="21"/>
  <c r="AL119" i="21"/>
  <c r="AH119" i="21"/>
  <c r="AG119" i="21"/>
  <c r="AF119" i="21"/>
  <c r="AE119" i="21"/>
  <c r="AD119" i="21"/>
  <c r="AC119" i="21"/>
  <c r="AB119" i="21"/>
  <c r="Y119" i="21"/>
  <c r="Q119" i="21"/>
  <c r="AX118" i="21"/>
  <c r="AW118" i="21"/>
  <c r="AV118" i="21"/>
  <c r="AU118" i="21"/>
  <c r="AP118" i="21"/>
  <c r="AO118" i="21"/>
  <c r="AN118" i="21"/>
  <c r="AM118" i="21"/>
  <c r="AL118" i="21"/>
  <c r="AH118" i="21"/>
  <c r="AG118" i="21"/>
  <c r="AF118" i="21"/>
  <c r="AE118" i="21"/>
  <c r="AD118" i="21"/>
  <c r="AC118" i="21"/>
  <c r="AB118" i="21"/>
  <c r="Y118" i="21"/>
  <c r="Q118" i="21"/>
  <c r="AX117" i="21"/>
  <c r="AW117" i="21"/>
  <c r="AV117" i="21"/>
  <c r="AU117" i="21"/>
  <c r="AP117" i="21"/>
  <c r="AO117" i="21"/>
  <c r="AN117" i="21"/>
  <c r="AM117" i="21"/>
  <c r="AL117" i="21"/>
  <c r="AH117" i="21"/>
  <c r="AG117" i="21"/>
  <c r="AF117" i="21"/>
  <c r="AE117" i="21"/>
  <c r="AD117" i="21"/>
  <c r="AC117" i="21"/>
  <c r="AB117" i="21"/>
  <c r="Y117" i="21"/>
  <c r="Q117" i="21"/>
  <c r="AX116" i="21"/>
  <c r="AW116" i="21"/>
  <c r="AV116" i="21"/>
  <c r="AU116" i="21"/>
  <c r="AP116" i="21"/>
  <c r="AO116" i="21"/>
  <c r="AN116" i="21"/>
  <c r="AM116" i="21"/>
  <c r="AL116" i="21"/>
  <c r="AH116" i="21"/>
  <c r="AG116" i="21"/>
  <c r="AF116" i="21"/>
  <c r="AE116" i="21"/>
  <c r="AD116" i="21"/>
  <c r="AC116" i="21"/>
  <c r="AB116" i="21"/>
  <c r="Y116" i="21"/>
  <c r="Q116" i="21"/>
  <c r="AX115" i="21"/>
  <c r="AW115" i="21"/>
  <c r="AV115" i="21"/>
  <c r="AU115" i="21"/>
  <c r="AP115" i="21"/>
  <c r="AO115" i="21"/>
  <c r="AN115" i="21"/>
  <c r="AM115" i="21"/>
  <c r="AL115" i="21"/>
  <c r="AH115" i="21"/>
  <c r="AG115" i="21"/>
  <c r="AF115" i="21"/>
  <c r="AE115" i="21"/>
  <c r="AD115" i="21"/>
  <c r="AC115" i="21"/>
  <c r="AB115" i="21"/>
  <c r="Y115" i="21"/>
  <c r="Q115" i="21"/>
  <c r="AX114" i="21"/>
  <c r="AW114" i="21"/>
  <c r="AV114" i="21"/>
  <c r="AU114" i="21"/>
  <c r="AP114" i="21"/>
  <c r="AO114" i="21"/>
  <c r="AN114" i="21"/>
  <c r="AM114" i="21"/>
  <c r="AL114" i="21"/>
  <c r="AH114" i="21"/>
  <c r="AG114" i="21"/>
  <c r="AF114" i="21"/>
  <c r="AE114" i="21"/>
  <c r="AD114" i="21"/>
  <c r="AC114" i="21"/>
  <c r="AB114" i="21"/>
  <c r="Y114" i="21"/>
  <c r="Q114" i="21"/>
  <c r="Y35" i="21"/>
  <c r="E114" i="21"/>
  <c r="D114" i="21"/>
  <c r="C114" i="21"/>
  <c r="AX113" i="21"/>
  <c r="AW113" i="21"/>
  <c r="AV113" i="21"/>
  <c r="AU113" i="21"/>
  <c r="AP113" i="21"/>
  <c r="AO113" i="21"/>
  <c r="AN113" i="21"/>
  <c r="AM113" i="21"/>
  <c r="AL113" i="21"/>
  <c r="AH113" i="21"/>
  <c r="AG113" i="21"/>
  <c r="AF113" i="21"/>
  <c r="AE113" i="21"/>
  <c r="AD113" i="21"/>
  <c r="AC113" i="21"/>
  <c r="AB113" i="21"/>
  <c r="Y113" i="21"/>
  <c r="Q113" i="21"/>
  <c r="AX112" i="21"/>
  <c r="AW112" i="21"/>
  <c r="AV112" i="21"/>
  <c r="AU112" i="21"/>
  <c r="AP112" i="21"/>
  <c r="AO112" i="21"/>
  <c r="AN112" i="21"/>
  <c r="AM112" i="21"/>
  <c r="AL112" i="21"/>
  <c r="AH112" i="21"/>
  <c r="AG112" i="21"/>
  <c r="AF112" i="21"/>
  <c r="AE112" i="21"/>
  <c r="AD112" i="21"/>
  <c r="AC112" i="21"/>
  <c r="AB112" i="21"/>
  <c r="Y112" i="21"/>
  <c r="Q112" i="21"/>
  <c r="AX111" i="21"/>
  <c r="AW111" i="21"/>
  <c r="AV111" i="21"/>
  <c r="AU111" i="21"/>
  <c r="AP111" i="21"/>
  <c r="AO111" i="21"/>
  <c r="AN111" i="21"/>
  <c r="AM111" i="21"/>
  <c r="AL111" i="21"/>
  <c r="AH111" i="21"/>
  <c r="AG111" i="21"/>
  <c r="AF111" i="21"/>
  <c r="AE111" i="21"/>
  <c r="AD111" i="21"/>
  <c r="AC111" i="21"/>
  <c r="AB111" i="21"/>
  <c r="Y111" i="21"/>
  <c r="Q111" i="21"/>
  <c r="AX110" i="21"/>
  <c r="AW110" i="21"/>
  <c r="AV110" i="21"/>
  <c r="AU110" i="21"/>
  <c r="AP110" i="21"/>
  <c r="AO110" i="21"/>
  <c r="AN110" i="21"/>
  <c r="AM110" i="21"/>
  <c r="AL110" i="21"/>
  <c r="AH110" i="21"/>
  <c r="AG110" i="21"/>
  <c r="AF110" i="21"/>
  <c r="AE110" i="21"/>
  <c r="AD110" i="21"/>
  <c r="AC110" i="21"/>
  <c r="AB110" i="21"/>
  <c r="Y110" i="21"/>
  <c r="Q110" i="21"/>
  <c r="AX109" i="21"/>
  <c r="AW109" i="21"/>
  <c r="AV109" i="21"/>
  <c r="AU109" i="21"/>
  <c r="AP109" i="21"/>
  <c r="AO109" i="21"/>
  <c r="AN109" i="21"/>
  <c r="AM109" i="21"/>
  <c r="AL109" i="21"/>
  <c r="AH109" i="21"/>
  <c r="AG109" i="21"/>
  <c r="AF109" i="21"/>
  <c r="AE109" i="21"/>
  <c r="AD109" i="21"/>
  <c r="AC109" i="21"/>
  <c r="AB109" i="21"/>
  <c r="Y109" i="21"/>
  <c r="Q109" i="21"/>
  <c r="AX108" i="21"/>
  <c r="AW108" i="21"/>
  <c r="AV108" i="21"/>
  <c r="AU108" i="21"/>
  <c r="AP108" i="21"/>
  <c r="AO108" i="21"/>
  <c r="AN108" i="21"/>
  <c r="AM108" i="21"/>
  <c r="AL108" i="21"/>
  <c r="AH108" i="21"/>
  <c r="AG108" i="21"/>
  <c r="AF108" i="21"/>
  <c r="AE108" i="21"/>
  <c r="AD108" i="21"/>
  <c r="AC108" i="21"/>
  <c r="AB108" i="21"/>
  <c r="Y108" i="21"/>
  <c r="Q108" i="21"/>
  <c r="AX107" i="21"/>
  <c r="AW107" i="21"/>
  <c r="AV107" i="21"/>
  <c r="AU107" i="21"/>
  <c r="AP107" i="21"/>
  <c r="AO107" i="21"/>
  <c r="AN107" i="21"/>
  <c r="AM107" i="21"/>
  <c r="AL107" i="21"/>
  <c r="AH107" i="21"/>
  <c r="AG107" i="21"/>
  <c r="AF107" i="21"/>
  <c r="AE107" i="21"/>
  <c r="AD107" i="21"/>
  <c r="AC107" i="21"/>
  <c r="AB107" i="21"/>
  <c r="Y107" i="21"/>
  <c r="Q107" i="21"/>
  <c r="D107" i="21"/>
  <c r="C107" i="21"/>
  <c r="AX106" i="21"/>
  <c r="AW106" i="21"/>
  <c r="AV106" i="21"/>
  <c r="AU106" i="21"/>
  <c r="AP106" i="21"/>
  <c r="AO106" i="21"/>
  <c r="AN106" i="21"/>
  <c r="AM106" i="21"/>
  <c r="AL106" i="21"/>
  <c r="AH106" i="21"/>
  <c r="AG106" i="21"/>
  <c r="AF106" i="21"/>
  <c r="AE106" i="21"/>
  <c r="AD106" i="21"/>
  <c r="AC106" i="21"/>
  <c r="AB106" i="21"/>
  <c r="Y106" i="21"/>
  <c r="Q106" i="21"/>
  <c r="AX105" i="21"/>
  <c r="AW105" i="21"/>
  <c r="AV105" i="21"/>
  <c r="AU105" i="21"/>
  <c r="AP105" i="21"/>
  <c r="AO105" i="21"/>
  <c r="AN105" i="21"/>
  <c r="AM105" i="21"/>
  <c r="AL105" i="21"/>
  <c r="AH105" i="21"/>
  <c r="AG105" i="21"/>
  <c r="AF105" i="21"/>
  <c r="AE105" i="21"/>
  <c r="AD105" i="21"/>
  <c r="AC105" i="21"/>
  <c r="AB105" i="21"/>
  <c r="Y105" i="21"/>
  <c r="Q105" i="21"/>
  <c r="AX104" i="21"/>
  <c r="AW104" i="21"/>
  <c r="AV104" i="21"/>
  <c r="AU104" i="21"/>
  <c r="AP104" i="21"/>
  <c r="AO104" i="21"/>
  <c r="AN104" i="21"/>
  <c r="AM104" i="21"/>
  <c r="AL104" i="21"/>
  <c r="AH104" i="21"/>
  <c r="AG104" i="21"/>
  <c r="AF104" i="21"/>
  <c r="AE104" i="21"/>
  <c r="AD104" i="21"/>
  <c r="AC104" i="21"/>
  <c r="AB104" i="21"/>
  <c r="Y104" i="21"/>
  <c r="Q104" i="21"/>
  <c r="AX103" i="21"/>
  <c r="AW103" i="21"/>
  <c r="AV103" i="21"/>
  <c r="AU103" i="21"/>
  <c r="AP103" i="21"/>
  <c r="AO103" i="21"/>
  <c r="AN103" i="21"/>
  <c r="AM103" i="21"/>
  <c r="AL103" i="21"/>
  <c r="AH103" i="21"/>
  <c r="AG103" i="21"/>
  <c r="AF103" i="21"/>
  <c r="AE103" i="21"/>
  <c r="AD103" i="21"/>
  <c r="AC103" i="21"/>
  <c r="AB103" i="21"/>
  <c r="Y103" i="21"/>
  <c r="Q103" i="21"/>
  <c r="AX102" i="21"/>
  <c r="AW102" i="21"/>
  <c r="AV102" i="21"/>
  <c r="AU102" i="21"/>
  <c r="AP102" i="21"/>
  <c r="AO102" i="21"/>
  <c r="AN102" i="21"/>
  <c r="AM102" i="21"/>
  <c r="AL102" i="21"/>
  <c r="AH102" i="21"/>
  <c r="AG102" i="21"/>
  <c r="AF102" i="21"/>
  <c r="AE102" i="21"/>
  <c r="AD102" i="21"/>
  <c r="AC102" i="21"/>
  <c r="AB102" i="21"/>
  <c r="Y102" i="21"/>
  <c r="Q102" i="21"/>
  <c r="AX101" i="21"/>
  <c r="AW101" i="21"/>
  <c r="AV101" i="21"/>
  <c r="AU101" i="21"/>
  <c r="AP101" i="21"/>
  <c r="AO101" i="21"/>
  <c r="AN101" i="21"/>
  <c r="AM101" i="21"/>
  <c r="AL101" i="21"/>
  <c r="AH101" i="21"/>
  <c r="AG101" i="21"/>
  <c r="AF101" i="21"/>
  <c r="AE101" i="21"/>
  <c r="AD101" i="21"/>
  <c r="AC101" i="21"/>
  <c r="AB101" i="21"/>
  <c r="Y101" i="21"/>
  <c r="Q101" i="21"/>
  <c r="AX100" i="21"/>
  <c r="AW100" i="21"/>
  <c r="AV100" i="21"/>
  <c r="AU100" i="21"/>
  <c r="AP100" i="21"/>
  <c r="AO100" i="21"/>
  <c r="AN100" i="21"/>
  <c r="AM100" i="21"/>
  <c r="AL100" i="21"/>
  <c r="AH100" i="21"/>
  <c r="AG100" i="21"/>
  <c r="AF100" i="21"/>
  <c r="AE100" i="21"/>
  <c r="AD100" i="21"/>
  <c r="AC100" i="21"/>
  <c r="AB100" i="21"/>
  <c r="Y100" i="21"/>
  <c r="Q100" i="21"/>
  <c r="AX99" i="21"/>
  <c r="AW99" i="21"/>
  <c r="AV99" i="21"/>
  <c r="AU99" i="21"/>
  <c r="AP99" i="21"/>
  <c r="AO99" i="21"/>
  <c r="AN99" i="21"/>
  <c r="AM99" i="21"/>
  <c r="AL99" i="21"/>
  <c r="AH99" i="21"/>
  <c r="AG99" i="21"/>
  <c r="AF99" i="21"/>
  <c r="AE99" i="21"/>
  <c r="AD99" i="21"/>
  <c r="AC99" i="21"/>
  <c r="AB99" i="21"/>
  <c r="Y99" i="21"/>
  <c r="Q99" i="21"/>
  <c r="AX98" i="21"/>
  <c r="AW98" i="21"/>
  <c r="AV98" i="21"/>
  <c r="AU98" i="21"/>
  <c r="AP98" i="21"/>
  <c r="AO98" i="21"/>
  <c r="AN98" i="21"/>
  <c r="AM98" i="21"/>
  <c r="AL98" i="21"/>
  <c r="AH98" i="21"/>
  <c r="AG98" i="21"/>
  <c r="AF98" i="21"/>
  <c r="AE98" i="21"/>
  <c r="AD98" i="21"/>
  <c r="AC98" i="21"/>
  <c r="AB98" i="21"/>
  <c r="Y98" i="21"/>
  <c r="Q98" i="21"/>
  <c r="AX97" i="21"/>
  <c r="AW97" i="21"/>
  <c r="AV97" i="21"/>
  <c r="AU97" i="21"/>
  <c r="AP97" i="21"/>
  <c r="AO97" i="21"/>
  <c r="AN97" i="21"/>
  <c r="AM97" i="21"/>
  <c r="AL97" i="21"/>
  <c r="AH97" i="21"/>
  <c r="AG97" i="21"/>
  <c r="AF97" i="21"/>
  <c r="AE97" i="21"/>
  <c r="AD97" i="21"/>
  <c r="AC97" i="21"/>
  <c r="AB97" i="21"/>
  <c r="Y97" i="21"/>
  <c r="Q97" i="21"/>
  <c r="AX96" i="21"/>
  <c r="AW96" i="21"/>
  <c r="AV96" i="21"/>
  <c r="AU96" i="21"/>
  <c r="AP96" i="21"/>
  <c r="AO96" i="21"/>
  <c r="AN96" i="21"/>
  <c r="AM96" i="21"/>
  <c r="AL96" i="21"/>
  <c r="AH96" i="21"/>
  <c r="AG96" i="21"/>
  <c r="AF96" i="21"/>
  <c r="AE96" i="21"/>
  <c r="AD96" i="21"/>
  <c r="AC96" i="21"/>
  <c r="AB96" i="21"/>
  <c r="Y96" i="21"/>
  <c r="Q96" i="21"/>
  <c r="AX95" i="21"/>
  <c r="AW95" i="21"/>
  <c r="AV95" i="21"/>
  <c r="AU95" i="21"/>
  <c r="AP95" i="21"/>
  <c r="AO95" i="21"/>
  <c r="AN95" i="21"/>
  <c r="AM95" i="21"/>
  <c r="AL95" i="21"/>
  <c r="AH95" i="21"/>
  <c r="AG95" i="21"/>
  <c r="AF95" i="21"/>
  <c r="AE95" i="21"/>
  <c r="AD95" i="21"/>
  <c r="AC95" i="21"/>
  <c r="AB95" i="21"/>
  <c r="Y95" i="21"/>
  <c r="Q95" i="21"/>
  <c r="AX94" i="21"/>
  <c r="AW94" i="21"/>
  <c r="AV94" i="21"/>
  <c r="AU94" i="21"/>
  <c r="AP94" i="21"/>
  <c r="AO94" i="21"/>
  <c r="AN94" i="21"/>
  <c r="AM94" i="21"/>
  <c r="AL94" i="21"/>
  <c r="AH94" i="21"/>
  <c r="AG94" i="21"/>
  <c r="AF94" i="21"/>
  <c r="AE94" i="21"/>
  <c r="AD94" i="21"/>
  <c r="AC94" i="21"/>
  <c r="AB94" i="21"/>
  <c r="Y94" i="21"/>
  <c r="Q94" i="21"/>
  <c r="H94" i="21"/>
  <c r="AX93" i="21"/>
  <c r="AW93" i="21"/>
  <c r="AV93" i="21"/>
  <c r="AU93" i="21"/>
  <c r="AP93" i="21"/>
  <c r="AO93" i="21"/>
  <c r="AN93" i="21"/>
  <c r="AM93" i="21"/>
  <c r="AL93" i="21"/>
  <c r="AH93" i="21"/>
  <c r="AG93" i="21"/>
  <c r="AF93" i="21"/>
  <c r="AE93" i="21"/>
  <c r="AD93" i="21"/>
  <c r="AC93" i="21"/>
  <c r="AB93" i="21"/>
  <c r="Y93" i="21"/>
  <c r="Q93" i="21"/>
  <c r="H93" i="21"/>
  <c r="AX92" i="21"/>
  <c r="AW92" i="21"/>
  <c r="AV92" i="21"/>
  <c r="AU92" i="21"/>
  <c r="AP92" i="21"/>
  <c r="AO92" i="21"/>
  <c r="AN92" i="21"/>
  <c r="AM92" i="21"/>
  <c r="AL92" i="21"/>
  <c r="AH92" i="21"/>
  <c r="AG92" i="21"/>
  <c r="AF92" i="21"/>
  <c r="AE92" i="21"/>
  <c r="AD92" i="21"/>
  <c r="AC92" i="21"/>
  <c r="AB92" i="21"/>
  <c r="Y92" i="21"/>
  <c r="Q92" i="21"/>
  <c r="H92" i="21"/>
  <c r="AX91" i="21"/>
  <c r="AW91" i="21"/>
  <c r="AV91" i="21"/>
  <c r="AU91" i="21"/>
  <c r="AP91" i="21"/>
  <c r="AO91" i="21"/>
  <c r="AN91" i="21"/>
  <c r="AM91" i="21"/>
  <c r="AL91" i="21"/>
  <c r="AH91" i="21"/>
  <c r="AG91" i="21"/>
  <c r="AF91" i="21"/>
  <c r="AE91" i="21"/>
  <c r="AD91" i="21"/>
  <c r="AC91" i="21"/>
  <c r="AB91" i="21"/>
  <c r="Y91" i="21"/>
  <c r="Q91" i="21"/>
  <c r="H91" i="21"/>
  <c r="AX90" i="21"/>
  <c r="AW90" i="21"/>
  <c r="AV90" i="21"/>
  <c r="AU90" i="21"/>
  <c r="AP90" i="21"/>
  <c r="AO90" i="21"/>
  <c r="AN90" i="21"/>
  <c r="AM90" i="21"/>
  <c r="AL90" i="21"/>
  <c r="AH90" i="21"/>
  <c r="AG90" i="21"/>
  <c r="AF90" i="21"/>
  <c r="AE90" i="21"/>
  <c r="AD90" i="21"/>
  <c r="AC90" i="21"/>
  <c r="AB90" i="21"/>
  <c r="Y90" i="21"/>
  <c r="Q90" i="21"/>
  <c r="H90" i="21"/>
  <c r="AX89" i="21"/>
  <c r="AW89" i="21"/>
  <c r="AV89" i="21"/>
  <c r="AU89" i="21"/>
  <c r="AP89" i="21"/>
  <c r="AO89" i="21"/>
  <c r="AN89" i="21"/>
  <c r="AM89" i="21"/>
  <c r="AL89" i="21"/>
  <c r="AH89" i="21"/>
  <c r="AG89" i="21"/>
  <c r="AF89" i="21"/>
  <c r="AE89" i="21"/>
  <c r="AD89" i="21"/>
  <c r="AC89" i="21"/>
  <c r="AB89" i="21"/>
  <c r="Y89" i="21"/>
  <c r="Q89" i="21"/>
  <c r="H89" i="21"/>
  <c r="AX88" i="21"/>
  <c r="AW88" i="21"/>
  <c r="AV88" i="21"/>
  <c r="AU88" i="21"/>
  <c r="AP88" i="21"/>
  <c r="AO88" i="21"/>
  <c r="AN88" i="21"/>
  <c r="AM88" i="21"/>
  <c r="AL88" i="21"/>
  <c r="AH88" i="21"/>
  <c r="AG88" i="21"/>
  <c r="AF88" i="21"/>
  <c r="AE88" i="21"/>
  <c r="AD88" i="21"/>
  <c r="AC88" i="21"/>
  <c r="AB88" i="21"/>
  <c r="Y88" i="21"/>
  <c r="Q88" i="21"/>
  <c r="H88" i="21"/>
  <c r="AX87" i="21"/>
  <c r="AW87" i="21"/>
  <c r="AV87" i="21"/>
  <c r="AU87" i="21"/>
  <c r="AP87" i="21"/>
  <c r="AO87" i="21"/>
  <c r="AN87" i="21"/>
  <c r="AM87" i="21"/>
  <c r="AL87" i="21"/>
  <c r="AH87" i="21"/>
  <c r="AG87" i="21"/>
  <c r="AF87" i="21"/>
  <c r="AE87" i="21"/>
  <c r="AD87" i="21"/>
  <c r="AC87" i="21"/>
  <c r="AB87" i="21"/>
  <c r="Y87" i="21"/>
  <c r="Q87" i="21"/>
  <c r="H87" i="21"/>
  <c r="AX86" i="21"/>
  <c r="AW86" i="21"/>
  <c r="AV86" i="21"/>
  <c r="AU86" i="21"/>
  <c r="AP86" i="21"/>
  <c r="AO86" i="21"/>
  <c r="AN86" i="21"/>
  <c r="AM86" i="21"/>
  <c r="AL86" i="21"/>
  <c r="AH86" i="21"/>
  <c r="AG86" i="21"/>
  <c r="AF86" i="21"/>
  <c r="AE86" i="21"/>
  <c r="AD86" i="21"/>
  <c r="AC86" i="21"/>
  <c r="AB86" i="21"/>
  <c r="Y86" i="21"/>
  <c r="Q86" i="21"/>
  <c r="H86" i="21"/>
  <c r="AX85" i="21"/>
  <c r="AW85" i="21"/>
  <c r="AV85" i="21"/>
  <c r="AU85" i="21"/>
  <c r="AP85" i="21"/>
  <c r="AO85" i="21"/>
  <c r="AN85" i="21"/>
  <c r="AM85" i="21"/>
  <c r="AL85" i="21"/>
  <c r="AH85" i="21"/>
  <c r="AG85" i="21"/>
  <c r="AF85" i="21"/>
  <c r="AE85" i="21"/>
  <c r="AD85" i="21"/>
  <c r="AC85" i="21"/>
  <c r="AB85" i="21"/>
  <c r="Y85" i="21"/>
  <c r="Q85" i="21"/>
  <c r="H85" i="21"/>
  <c r="AX84" i="21"/>
  <c r="AW84" i="21"/>
  <c r="AV84" i="21"/>
  <c r="AU84" i="21"/>
  <c r="AP84" i="21"/>
  <c r="AO84" i="21"/>
  <c r="AN84" i="21"/>
  <c r="AM84" i="21"/>
  <c r="AL84" i="21"/>
  <c r="AH84" i="21"/>
  <c r="AG84" i="21"/>
  <c r="AF84" i="21"/>
  <c r="AE84" i="21"/>
  <c r="AD84" i="21"/>
  <c r="AC84" i="21"/>
  <c r="AB84" i="21"/>
  <c r="Y84" i="21"/>
  <c r="Q84" i="21"/>
  <c r="H84" i="21"/>
  <c r="AX83" i="21"/>
  <c r="AW83" i="21"/>
  <c r="AV83" i="21"/>
  <c r="AU83" i="21"/>
  <c r="AP83" i="21"/>
  <c r="AO83" i="21"/>
  <c r="AN83" i="21"/>
  <c r="AM83" i="21"/>
  <c r="AL83" i="21"/>
  <c r="AH83" i="21"/>
  <c r="AG83" i="21"/>
  <c r="AF83" i="21"/>
  <c r="AE83" i="21"/>
  <c r="AD83" i="21"/>
  <c r="AC83" i="21"/>
  <c r="AB83" i="21"/>
  <c r="Y83" i="21"/>
  <c r="Q83" i="21"/>
  <c r="H83" i="21"/>
  <c r="AX82" i="21"/>
  <c r="AW82" i="21"/>
  <c r="AV82" i="21"/>
  <c r="AU82" i="21"/>
  <c r="AP82" i="21"/>
  <c r="AO82" i="21"/>
  <c r="AN82" i="21"/>
  <c r="AM82" i="21"/>
  <c r="AL82" i="21"/>
  <c r="AH82" i="21"/>
  <c r="AG82" i="21"/>
  <c r="AF82" i="21"/>
  <c r="AE82" i="21"/>
  <c r="AD82" i="21"/>
  <c r="AC82" i="21"/>
  <c r="AB82" i="21"/>
  <c r="Y82" i="21"/>
  <c r="Q82" i="21"/>
  <c r="H82" i="21"/>
  <c r="AX81" i="21"/>
  <c r="AW81" i="21"/>
  <c r="AV81" i="21"/>
  <c r="AU81" i="21"/>
  <c r="AP81" i="21"/>
  <c r="AO81" i="21"/>
  <c r="AN81" i="21"/>
  <c r="AM81" i="21"/>
  <c r="AL81" i="21"/>
  <c r="AH81" i="21"/>
  <c r="AG81" i="21"/>
  <c r="AF81" i="21"/>
  <c r="AE81" i="21"/>
  <c r="AD81" i="21"/>
  <c r="AC81" i="21"/>
  <c r="AB81" i="21"/>
  <c r="Y81" i="21"/>
  <c r="Q81" i="21"/>
  <c r="AX80" i="21"/>
  <c r="AW80" i="21"/>
  <c r="AV80" i="21"/>
  <c r="AU80" i="21"/>
  <c r="AP80" i="21"/>
  <c r="AO80" i="21"/>
  <c r="AN80" i="21"/>
  <c r="AM80" i="21"/>
  <c r="AL80" i="21"/>
  <c r="AH80" i="21"/>
  <c r="AG80" i="21"/>
  <c r="AF80" i="21"/>
  <c r="AE80" i="21"/>
  <c r="AD80" i="21"/>
  <c r="AC80" i="21"/>
  <c r="AB80" i="21"/>
  <c r="Y80" i="21"/>
  <c r="Q80" i="21"/>
  <c r="AX79" i="21"/>
  <c r="AW79" i="21"/>
  <c r="AV79" i="21"/>
  <c r="AU79" i="21"/>
  <c r="AP79" i="21"/>
  <c r="AO79" i="21"/>
  <c r="AN79" i="21"/>
  <c r="AM79" i="21"/>
  <c r="AL79" i="21"/>
  <c r="AH79" i="21"/>
  <c r="AG79" i="21"/>
  <c r="AF79" i="21"/>
  <c r="AE79" i="21"/>
  <c r="AD79" i="21"/>
  <c r="AC79" i="21"/>
  <c r="AB79" i="21"/>
  <c r="Y79" i="21"/>
  <c r="Q79" i="21"/>
  <c r="AX78" i="21"/>
  <c r="AW78" i="21"/>
  <c r="AV78" i="21"/>
  <c r="AU78" i="21"/>
  <c r="AP78" i="21"/>
  <c r="AO78" i="21"/>
  <c r="AN78" i="21"/>
  <c r="AM78" i="21"/>
  <c r="AL78" i="21"/>
  <c r="AH78" i="21"/>
  <c r="AG78" i="21"/>
  <c r="AF78" i="21"/>
  <c r="AE78" i="21"/>
  <c r="AD78" i="21"/>
  <c r="AC78" i="21"/>
  <c r="AB78" i="21"/>
  <c r="Y78" i="21"/>
  <c r="Q78" i="21"/>
  <c r="AX77" i="21"/>
  <c r="AW77" i="21"/>
  <c r="AV77" i="21"/>
  <c r="AU77" i="21"/>
  <c r="AP77" i="21"/>
  <c r="AO77" i="21"/>
  <c r="AN77" i="21"/>
  <c r="AM77" i="21"/>
  <c r="AL77" i="21"/>
  <c r="AH77" i="21"/>
  <c r="AG77" i="21"/>
  <c r="AF77" i="21"/>
  <c r="AE77" i="21"/>
  <c r="AD77" i="21"/>
  <c r="AC77" i="21"/>
  <c r="AB77" i="21"/>
  <c r="Y77" i="21"/>
  <c r="Q77" i="21"/>
  <c r="AX76" i="21"/>
  <c r="AW76" i="21"/>
  <c r="AV76" i="21"/>
  <c r="AU76" i="21"/>
  <c r="AP76" i="21"/>
  <c r="AO76" i="21"/>
  <c r="AN76" i="21"/>
  <c r="AM76" i="21"/>
  <c r="AL76" i="21"/>
  <c r="AH76" i="21"/>
  <c r="AG76" i="21"/>
  <c r="AF76" i="21"/>
  <c r="AE76" i="21"/>
  <c r="AD76" i="21"/>
  <c r="AC76" i="21"/>
  <c r="AB76" i="21"/>
  <c r="Y76" i="21"/>
  <c r="Q76" i="21"/>
  <c r="AX75" i="21"/>
  <c r="AW75" i="21"/>
  <c r="AV75" i="21"/>
  <c r="AU75" i="21"/>
  <c r="AP75" i="21"/>
  <c r="AO75" i="21"/>
  <c r="AN75" i="21"/>
  <c r="AM75" i="21"/>
  <c r="AL75" i="21"/>
  <c r="AH75" i="21"/>
  <c r="AG75" i="21"/>
  <c r="AF75" i="21"/>
  <c r="AE75" i="21"/>
  <c r="AD75" i="21"/>
  <c r="AC75" i="21"/>
  <c r="AB75" i="21"/>
  <c r="Y75" i="21"/>
  <c r="Q75" i="21"/>
  <c r="AX74" i="21"/>
  <c r="AW74" i="21"/>
  <c r="AV74" i="21"/>
  <c r="AU74" i="21"/>
  <c r="AP74" i="21"/>
  <c r="AO74" i="21"/>
  <c r="AN74" i="21"/>
  <c r="AM74" i="21"/>
  <c r="AL74" i="21"/>
  <c r="AH74" i="21"/>
  <c r="AG74" i="21"/>
  <c r="AF74" i="21"/>
  <c r="AE74" i="21"/>
  <c r="AD74" i="21"/>
  <c r="AC74" i="21"/>
  <c r="AB74" i="21"/>
  <c r="Y74" i="21"/>
  <c r="Q74" i="21"/>
  <c r="AX73" i="21"/>
  <c r="AW73" i="21"/>
  <c r="AV73" i="21"/>
  <c r="AU73" i="21"/>
  <c r="AP73" i="21"/>
  <c r="AO73" i="21"/>
  <c r="AN73" i="21"/>
  <c r="AM73" i="21"/>
  <c r="AL73" i="21"/>
  <c r="AH73" i="21"/>
  <c r="AG73" i="21"/>
  <c r="AF73" i="21"/>
  <c r="AE73" i="21"/>
  <c r="AD73" i="21"/>
  <c r="AC73" i="21"/>
  <c r="AB73" i="21"/>
  <c r="Y73" i="21"/>
  <c r="Q73" i="21"/>
  <c r="AX72" i="21"/>
  <c r="AW72" i="21"/>
  <c r="AV72" i="21"/>
  <c r="AU72" i="21"/>
  <c r="AP72" i="21"/>
  <c r="AO72" i="21"/>
  <c r="AN72" i="21"/>
  <c r="AM72" i="21"/>
  <c r="AL72" i="21"/>
  <c r="AH72" i="21"/>
  <c r="AG72" i="21"/>
  <c r="AF72" i="21"/>
  <c r="AE72" i="21"/>
  <c r="AD72" i="21"/>
  <c r="AC72" i="21"/>
  <c r="AB72" i="21"/>
  <c r="Y72" i="21"/>
  <c r="Q72" i="21"/>
  <c r="AX71" i="21"/>
  <c r="AW71" i="21"/>
  <c r="AV71" i="21"/>
  <c r="AU71" i="21"/>
  <c r="AP71" i="21"/>
  <c r="AO71" i="21"/>
  <c r="AN71" i="21"/>
  <c r="AM71" i="21"/>
  <c r="AL71" i="21"/>
  <c r="AH71" i="21"/>
  <c r="AG71" i="21"/>
  <c r="AF71" i="21"/>
  <c r="AE71" i="21"/>
  <c r="AD71" i="21"/>
  <c r="AC71" i="21"/>
  <c r="AB71" i="21"/>
  <c r="Y71" i="21"/>
  <c r="Q71" i="21"/>
  <c r="AX70" i="21"/>
  <c r="AW70" i="21"/>
  <c r="AV70" i="21"/>
  <c r="AU70" i="21"/>
  <c r="AP70" i="21"/>
  <c r="AO70" i="21"/>
  <c r="AN70" i="21"/>
  <c r="AM70" i="21"/>
  <c r="AL70" i="21"/>
  <c r="AH70" i="21"/>
  <c r="AG70" i="21"/>
  <c r="AF70" i="21"/>
  <c r="AE70" i="21"/>
  <c r="AD70" i="21"/>
  <c r="AC70" i="21"/>
  <c r="AB70" i="21"/>
  <c r="Y70" i="21"/>
  <c r="Q70" i="21"/>
  <c r="AX69" i="21"/>
  <c r="AW69" i="21"/>
  <c r="AV69" i="21"/>
  <c r="AU69" i="21"/>
  <c r="AP69" i="21"/>
  <c r="AO69" i="21"/>
  <c r="AN69" i="21"/>
  <c r="AM69" i="21"/>
  <c r="AL69" i="21"/>
  <c r="AH69" i="21"/>
  <c r="AG69" i="21"/>
  <c r="AF69" i="21"/>
  <c r="AE69" i="21"/>
  <c r="AD69" i="21"/>
  <c r="AC69" i="21"/>
  <c r="AB69" i="21"/>
  <c r="Y69" i="21"/>
  <c r="Q69" i="21"/>
  <c r="AX68" i="21"/>
  <c r="AW68" i="21"/>
  <c r="AV68" i="21"/>
  <c r="AU68" i="21"/>
  <c r="AP68" i="21"/>
  <c r="AO68" i="21"/>
  <c r="AN68" i="21"/>
  <c r="AM68" i="21"/>
  <c r="AL68" i="21"/>
  <c r="AH68" i="21"/>
  <c r="AG68" i="21"/>
  <c r="AF68" i="21"/>
  <c r="AE68" i="21"/>
  <c r="AD68" i="21"/>
  <c r="AC68" i="21"/>
  <c r="AB68" i="21"/>
  <c r="Y68" i="21"/>
  <c r="Q68" i="21"/>
  <c r="AX67" i="21"/>
  <c r="AW67" i="21"/>
  <c r="AV67" i="21"/>
  <c r="AU67" i="21"/>
  <c r="AP67" i="21"/>
  <c r="AO67" i="21"/>
  <c r="AN67" i="21"/>
  <c r="AM67" i="21"/>
  <c r="AL67" i="21"/>
  <c r="AH67" i="21"/>
  <c r="AG67" i="21"/>
  <c r="AF67" i="21"/>
  <c r="AE67" i="21"/>
  <c r="AD67" i="21"/>
  <c r="AC67" i="21"/>
  <c r="AB67" i="21"/>
  <c r="Y67" i="21"/>
  <c r="Q67" i="21"/>
  <c r="AX66" i="21"/>
  <c r="AW66" i="21"/>
  <c r="AV66" i="21"/>
  <c r="AU66" i="21"/>
  <c r="AP66" i="21"/>
  <c r="AO66" i="21"/>
  <c r="AN66" i="21"/>
  <c r="AM66" i="21"/>
  <c r="AL66" i="21"/>
  <c r="AH66" i="21"/>
  <c r="AG66" i="21"/>
  <c r="AF66" i="21"/>
  <c r="AE66" i="21"/>
  <c r="AD66" i="21"/>
  <c r="AC66" i="21"/>
  <c r="AB66" i="21"/>
  <c r="Y66" i="21"/>
  <c r="Q66" i="21"/>
  <c r="AX65" i="21"/>
  <c r="AW65" i="21"/>
  <c r="AV65" i="21"/>
  <c r="AU65" i="21"/>
  <c r="AP65" i="21"/>
  <c r="AO65" i="21"/>
  <c r="AN65" i="21"/>
  <c r="AM65" i="21"/>
  <c r="AL65" i="21"/>
  <c r="AH65" i="21"/>
  <c r="AG65" i="21"/>
  <c r="AF65" i="21"/>
  <c r="AE65" i="21"/>
  <c r="AD65" i="21"/>
  <c r="AC65" i="21"/>
  <c r="AB65" i="21"/>
  <c r="Y65" i="21"/>
  <c r="Q65" i="21"/>
  <c r="AX64" i="21"/>
  <c r="AW64" i="21"/>
  <c r="AV64" i="21"/>
  <c r="AU64" i="21"/>
  <c r="AP64" i="21"/>
  <c r="AO64" i="21"/>
  <c r="AN64" i="21"/>
  <c r="AM64" i="21"/>
  <c r="AL64" i="21"/>
  <c r="AH64" i="21"/>
  <c r="AG64" i="21"/>
  <c r="AF64" i="21"/>
  <c r="AE64" i="21"/>
  <c r="AD64" i="21"/>
  <c r="AC64" i="21"/>
  <c r="AB64" i="21"/>
  <c r="Y64" i="21"/>
  <c r="Q64" i="21"/>
  <c r="AX63" i="21"/>
  <c r="AW63" i="21"/>
  <c r="AV63" i="21"/>
  <c r="AU63" i="21"/>
  <c r="AP63" i="21"/>
  <c r="AO63" i="21"/>
  <c r="AN63" i="21"/>
  <c r="AM63" i="21"/>
  <c r="AL63" i="21"/>
  <c r="AH63" i="21"/>
  <c r="AG63" i="21"/>
  <c r="AF63" i="21"/>
  <c r="AE63" i="21"/>
  <c r="AD63" i="21"/>
  <c r="AC63" i="21"/>
  <c r="AB63" i="21"/>
  <c r="Y63" i="21"/>
  <c r="Q63" i="21"/>
  <c r="AX62" i="21"/>
  <c r="AW62" i="21"/>
  <c r="AV62" i="21"/>
  <c r="AU62" i="21"/>
  <c r="AP62" i="21"/>
  <c r="AO62" i="21"/>
  <c r="AN62" i="21"/>
  <c r="AM62" i="21"/>
  <c r="AL62" i="21"/>
  <c r="AH62" i="21"/>
  <c r="AG62" i="21"/>
  <c r="AF62" i="21"/>
  <c r="AE62" i="21"/>
  <c r="AD62" i="21"/>
  <c r="AC62" i="21"/>
  <c r="AB62" i="21"/>
  <c r="Y62" i="21"/>
  <c r="Q62" i="21"/>
  <c r="AX61" i="21"/>
  <c r="AW61" i="21"/>
  <c r="AV61" i="21"/>
  <c r="AU61" i="21"/>
  <c r="AP61" i="21"/>
  <c r="AO61" i="21"/>
  <c r="AN61" i="21"/>
  <c r="AM61" i="21"/>
  <c r="AL61" i="21"/>
  <c r="AH61" i="21"/>
  <c r="AG61" i="21"/>
  <c r="AF61" i="21"/>
  <c r="AE61" i="21"/>
  <c r="AD61" i="21"/>
  <c r="AC61" i="21"/>
  <c r="AB61" i="21"/>
  <c r="Y61" i="21"/>
  <c r="Q61" i="21"/>
  <c r="AX60" i="21"/>
  <c r="AW60" i="21"/>
  <c r="AV60" i="21"/>
  <c r="AU60" i="21"/>
  <c r="AP60" i="21"/>
  <c r="AO60" i="21"/>
  <c r="AN60" i="21"/>
  <c r="AM60" i="21"/>
  <c r="AL60" i="21"/>
  <c r="AH60" i="21"/>
  <c r="AG60" i="21"/>
  <c r="AF60" i="21"/>
  <c r="AE60" i="21"/>
  <c r="AD60" i="21"/>
  <c r="AC60" i="21"/>
  <c r="AB60" i="21"/>
  <c r="Y60" i="21"/>
  <c r="Q60" i="21"/>
  <c r="AX59" i="21"/>
  <c r="AW59" i="21"/>
  <c r="AV59" i="21"/>
  <c r="AU59" i="21"/>
  <c r="AP59" i="21"/>
  <c r="AO59" i="21"/>
  <c r="AN59" i="21"/>
  <c r="AM59" i="21"/>
  <c r="AL59" i="21"/>
  <c r="AH59" i="21"/>
  <c r="AG59" i="21"/>
  <c r="AF59" i="21"/>
  <c r="AE59" i="21"/>
  <c r="AD59" i="21"/>
  <c r="AC59" i="21"/>
  <c r="AB59" i="21"/>
  <c r="Y59" i="21"/>
  <c r="Q59" i="21"/>
  <c r="AX58" i="21"/>
  <c r="AW58" i="21"/>
  <c r="AV58" i="21"/>
  <c r="AU58" i="21"/>
  <c r="AP58" i="21"/>
  <c r="AO58" i="21"/>
  <c r="AN58" i="21"/>
  <c r="AM58" i="21"/>
  <c r="AL58" i="21"/>
  <c r="AH58" i="21"/>
  <c r="AG58" i="21"/>
  <c r="AF58" i="21"/>
  <c r="AE58" i="21"/>
  <c r="AD58" i="21"/>
  <c r="AC58" i="21"/>
  <c r="AB58" i="21"/>
  <c r="Y58" i="21"/>
  <c r="Q58" i="21"/>
  <c r="AX57" i="21"/>
  <c r="AW57" i="21"/>
  <c r="AV57" i="21"/>
  <c r="AU57" i="21"/>
  <c r="AP57" i="21"/>
  <c r="AO57" i="21"/>
  <c r="AN57" i="21"/>
  <c r="AM57" i="21"/>
  <c r="AL57" i="21"/>
  <c r="AH57" i="21"/>
  <c r="AG57" i="21"/>
  <c r="AF57" i="21"/>
  <c r="AE57" i="21"/>
  <c r="AD57" i="21"/>
  <c r="AC57" i="21"/>
  <c r="AB57" i="21"/>
  <c r="Y57" i="21"/>
  <c r="Q57" i="21"/>
  <c r="AX56" i="21"/>
  <c r="AW56" i="21"/>
  <c r="AV56" i="21"/>
  <c r="AU56" i="21"/>
  <c r="AP56" i="21"/>
  <c r="AO56" i="21"/>
  <c r="AN56" i="21"/>
  <c r="AM56" i="21"/>
  <c r="AL56" i="21"/>
  <c r="AH56" i="21"/>
  <c r="AG56" i="21"/>
  <c r="AF56" i="21"/>
  <c r="AE56" i="21"/>
  <c r="AD56" i="21"/>
  <c r="AC56" i="21"/>
  <c r="AB56" i="21"/>
  <c r="Y56" i="21"/>
  <c r="Q56" i="21"/>
  <c r="AX55" i="21"/>
  <c r="AW55" i="21"/>
  <c r="AV55" i="21"/>
  <c r="AU55" i="21"/>
  <c r="AP55" i="21"/>
  <c r="AO55" i="21"/>
  <c r="AN55" i="21"/>
  <c r="AM55" i="21"/>
  <c r="AL55" i="21"/>
  <c r="AH55" i="21"/>
  <c r="AG55" i="21"/>
  <c r="AF55" i="21"/>
  <c r="AE55" i="21"/>
  <c r="AD55" i="21"/>
  <c r="AC55" i="21"/>
  <c r="AB55" i="21"/>
  <c r="Y55" i="21"/>
  <c r="Q55" i="21"/>
  <c r="AX54" i="21"/>
  <c r="AW54" i="21"/>
  <c r="AV54" i="21"/>
  <c r="AU54" i="21"/>
  <c r="AP54" i="21"/>
  <c r="AO54" i="21"/>
  <c r="AN54" i="21"/>
  <c r="AM54" i="21"/>
  <c r="AL54" i="21"/>
  <c r="AH54" i="21"/>
  <c r="AG54" i="21"/>
  <c r="AF54" i="21"/>
  <c r="AE54" i="21"/>
  <c r="AD54" i="21"/>
  <c r="AC54" i="21"/>
  <c r="AB54" i="21"/>
  <c r="Y54" i="21"/>
  <c r="Q54" i="21"/>
  <c r="AX53" i="21"/>
  <c r="AW53" i="21"/>
  <c r="AV53" i="21"/>
  <c r="AU53" i="21"/>
  <c r="AP53" i="21"/>
  <c r="AO53" i="21"/>
  <c r="AN53" i="21"/>
  <c r="AM53" i="21"/>
  <c r="AL53" i="21"/>
  <c r="AH53" i="21"/>
  <c r="AG53" i="21"/>
  <c r="AF53" i="21"/>
  <c r="AE53" i="21"/>
  <c r="AD53" i="21"/>
  <c r="AC53" i="21"/>
  <c r="AB53" i="21"/>
  <c r="Y53" i="21"/>
  <c r="Q53" i="21"/>
  <c r="AX52" i="21"/>
  <c r="AW52" i="21"/>
  <c r="AV52" i="21"/>
  <c r="AU52" i="21"/>
  <c r="AP52" i="21"/>
  <c r="AO52" i="21"/>
  <c r="AN52" i="21"/>
  <c r="AM52" i="21"/>
  <c r="AL52" i="21"/>
  <c r="AH52" i="21"/>
  <c r="AG52" i="21"/>
  <c r="AF52" i="21"/>
  <c r="AE52" i="21"/>
  <c r="AD52" i="21"/>
  <c r="AC52" i="21"/>
  <c r="AB52" i="21"/>
  <c r="Y52" i="21"/>
  <c r="Q52" i="21"/>
  <c r="AX51" i="21"/>
  <c r="AW51" i="21"/>
  <c r="AV51" i="21"/>
  <c r="AU51" i="21"/>
  <c r="AP51" i="21"/>
  <c r="AO51" i="21"/>
  <c r="AN51" i="21"/>
  <c r="AM51" i="21"/>
  <c r="AL51" i="21"/>
  <c r="AH51" i="21"/>
  <c r="AG51" i="21"/>
  <c r="AF51" i="21"/>
  <c r="AE51" i="21"/>
  <c r="AD51" i="21"/>
  <c r="AC51" i="21"/>
  <c r="AB51" i="21"/>
  <c r="Y51" i="21"/>
  <c r="Q51" i="21"/>
  <c r="AX50" i="21"/>
  <c r="AW50" i="21"/>
  <c r="AV50" i="21"/>
  <c r="AU50" i="21"/>
  <c r="AP50" i="21"/>
  <c r="AO50" i="21"/>
  <c r="AN50" i="21"/>
  <c r="AM50" i="21"/>
  <c r="AL50" i="21"/>
  <c r="AH50" i="21"/>
  <c r="AG50" i="21"/>
  <c r="AF50" i="21"/>
  <c r="AE50" i="21"/>
  <c r="AD50" i="21"/>
  <c r="AC50" i="21"/>
  <c r="AB50" i="21"/>
  <c r="Y50" i="21"/>
  <c r="Q50" i="21"/>
  <c r="AX49" i="21"/>
  <c r="AW49" i="21"/>
  <c r="AV49" i="21"/>
  <c r="AU49" i="21"/>
  <c r="AP49" i="21"/>
  <c r="AO49" i="21"/>
  <c r="AN49" i="21"/>
  <c r="AM49" i="21"/>
  <c r="AL49" i="21"/>
  <c r="AH49" i="21"/>
  <c r="AG49" i="21"/>
  <c r="AF49" i="21"/>
  <c r="AE49" i="21"/>
  <c r="AD49" i="21"/>
  <c r="AC49" i="21"/>
  <c r="AB49" i="21"/>
  <c r="Y49" i="21"/>
  <c r="Q49" i="21"/>
  <c r="AX48" i="21"/>
  <c r="AW48" i="21"/>
  <c r="AV48" i="21"/>
  <c r="AU48" i="21"/>
  <c r="AP48" i="21"/>
  <c r="AO48" i="21"/>
  <c r="AN48" i="21"/>
  <c r="AM48" i="21"/>
  <c r="AL48" i="21"/>
  <c r="AH48" i="21"/>
  <c r="AG48" i="21"/>
  <c r="AF48" i="21"/>
  <c r="AE48" i="21"/>
  <c r="AD48" i="21"/>
  <c r="AC48" i="21"/>
  <c r="AB48" i="21"/>
  <c r="Y48" i="21"/>
  <c r="Q48" i="21"/>
  <c r="AX47" i="21"/>
  <c r="AW47" i="21"/>
  <c r="AV47" i="21"/>
  <c r="AU47" i="21"/>
  <c r="AP47" i="21"/>
  <c r="AO47" i="21"/>
  <c r="AN47" i="21"/>
  <c r="AM47" i="21"/>
  <c r="AL47" i="21"/>
  <c r="AH47" i="21"/>
  <c r="AG47" i="21"/>
  <c r="AF47" i="21"/>
  <c r="AE47" i="21"/>
  <c r="AD47" i="21"/>
  <c r="AC47" i="21"/>
  <c r="AB47" i="21"/>
  <c r="Y47" i="21"/>
  <c r="Q47" i="21"/>
  <c r="AX46" i="21"/>
  <c r="AW46" i="21"/>
  <c r="AV46" i="21"/>
  <c r="AU46" i="21"/>
  <c r="AP46" i="21"/>
  <c r="AO46" i="21"/>
  <c r="AN46" i="21"/>
  <c r="AM46" i="21"/>
  <c r="AL46" i="21"/>
  <c r="AH46" i="21"/>
  <c r="AG46" i="21"/>
  <c r="AF46" i="21"/>
  <c r="AE46" i="21"/>
  <c r="AD46" i="21"/>
  <c r="AC46" i="21"/>
  <c r="AB46" i="21"/>
  <c r="Y46" i="21"/>
  <c r="Q46" i="21"/>
  <c r="AX45" i="21"/>
  <c r="AW45" i="21"/>
  <c r="AV45" i="21"/>
  <c r="AU45" i="21"/>
  <c r="AP45" i="21"/>
  <c r="AO45" i="21"/>
  <c r="AN45" i="21"/>
  <c r="AM45" i="21"/>
  <c r="AL45" i="21"/>
  <c r="AH45" i="21"/>
  <c r="AG45" i="21"/>
  <c r="AF45" i="21"/>
  <c r="AE45" i="21"/>
  <c r="AD45" i="21"/>
  <c r="AC45" i="21"/>
  <c r="AB45" i="21"/>
  <c r="Y45" i="21"/>
  <c r="Q45" i="21"/>
  <c r="AX44" i="21"/>
  <c r="AW44" i="21"/>
  <c r="AV44" i="21"/>
  <c r="AU44" i="21"/>
  <c r="AP44" i="21"/>
  <c r="AO44" i="21"/>
  <c r="AN44" i="21"/>
  <c r="AM44" i="21"/>
  <c r="AL44" i="21"/>
  <c r="AH44" i="21"/>
  <c r="AG44" i="21"/>
  <c r="AF44" i="21"/>
  <c r="AE44" i="21"/>
  <c r="AD44" i="21"/>
  <c r="AC44" i="21"/>
  <c r="AB44" i="21"/>
  <c r="Y44" i="21"/>
  <c r="Q44" i="21"/>
  <c r="AX43" i="21"/>
  <c r="AW43" i="21"/>
  <c r="AV43" i="21"/>
  <c r="AU43" i="21"/>
  <c r="AP43" i="21"/>
  <c r="AO43" i="21"/>
  <c r="AN43" i="21"/>
  <c r="AM43" i="21"/>
  <c r="AL43" i="21"/>
  <c r="AH43" i="21"/>
  <c r="AG43" i="21"/>
  <c r="AF43" i="21"/>
  <c r="AE43" i="21"/>
  <c r="AD43" i="21"/>
  <c r="AC43" i="21"/>
  <c r="AB43" i="21"/>
  <c r="Y43" i="21"/>
  <c r="Q43" i="21"/>
  <c r="AX42" i="21"/>
  <c r="AW42" i="21"/>
  <c r="AV42" i="21"/>
  <c r="AU42" i="21"/>
  <c r="AP42" i="21"/>
  <c r="AO42" i="21"/>
  <c r="AN42" i="21"/>
  <c r="AM42" i="21"/>
  <c r="AL42" i="21"/>
  <c r="AH42" i="21"/>
  <c r="AG42" i="21"/>
  <c r="AF42" i="21"/>
  <c r="AE42" i="21"/>
  <c r="AD42" i="21"/>
  <c r="AC42" i="21"/>
  <c r="AB42" i="21"/>
  <c r="Y42" i="21"/>
  <c r="Q42" i="21"/>
  <c r="AX41" i="21"/>
  <c r="AW41" i="21"/>
  <c r="AV41" i="21"/>
  <c r="AU41" i="21"/>
  <c r="AP41" i="21"/>
  <c r="AO41" i="21"/>
  <c r="AN41" i="21"/>
  <c r="AM41" i="21"/>
  <c r="AL41" i="21"/>
  <c r="AH41" i="21"/>
  <c r="AG41" i="21"/>
  <c r="AF41" i="21"/>
  <c r="AE41" i="21"/>
  <c r="AD41" i="21"/>
  <c r="AC41" i="21"/>
  <c r="AB41" i="21"/>
  <c r="Y41" i="21"/>
  <c r="Q41" i="21"/>
  <c r="AX40" i="21"/>
  <c r="AW40" i="21"/>
  <c r="AV40" i="21"/>
  <c r="AU40" i="21"/>
  <c r="AP40" i="21"/>
  <c r="AO40" i="21"/>
  <c r="AN40" i="21"/>
  <c r="AM40" i="21"/>
  <c r="AL40" i="21"/>
  <c r="AH40" i="21"/>
  <c r="AG40" i="21"/>
  <c r="AF40" i="21"/>
  <c r="AE40" i="21"/>
  <c r="AD40" i="21"/>
  <c r="AC40" i="21"/>
  <c r="AB40" i="21"/>
  <c r="Y40" i="21"/>
  <c r="Q40" i="21"/>
  <c r="AX39" i="21"/>
  <c r="AW39" i="21"/>
  <c r="AV39" i="21"/>
  <c r="AU39" i="21"/>
  <c r="AP39" i="21"/>
  <c r="AO39" i="21"/>
  <c r="AN39" i="21"/>
  <c r="AM39" i="21"/>
  <c r="AL39" i="21"/>
  <c r="AH39" i="21"/>
  <c r="AG39" i="21"/>
  <c r="AF39" i="21"/>
  <c r="AE39" i="21"/>
  <c r="AD39" i="21"/>
  <c r="AC39" i="21"/>
  <c r="AB39" i="21"/>
  <c r="Y39" i="21"/>
  <c r="Q39" i="21"/>
  <c r="AX38" i="21"/>
  <c r="AW38" i="21"/>
  <c r="AV38" i="21"/>
  <c r="AU38" i="21"/>
  <c r="AP38" i="21"/>
  <c r="AO38" i="21"/>
  <c r="AN38" i="21"/>
  <c r="AM38" i="21"/>
  <c r="AL38" i="21"/>
  <c r="AH38" i="21"/>
  <c r="AG38" i="21"/>
  <c r="AF38" i="21"/>
  <c r="AE38" i="21"/>
  <c r="AD38" i="21"/>
  <c r="AC38" i="21"/>
  <c r="AB38" i="21"/>
  <c r="Y38" i="21"/>
  <c r="Q38" i="21"/>
  <c r="AX37" i="21"/>
  <c r="AW37" i="21"/>
  <c r="AV37" i="21"/>
  <c r="AU37" i="21"/>
  <c r="AP37" i="21"/>
  <c r="AO37" i="21"/>
  <c r="AN37" i="21"/>
  <c r="AM37" i="21"/>
  <c r="AL37" i="21"/>
  <c r="AH37" i="21"/>
  <c r="AG37" i="21"/>
  <c r="AF37" i="21"/>
  <c r="AE37" i="21"/>
  <c r="AD37" i="21"/>
  <c r="AC37" i="21"/>
  <c r="AB37" i="21"/>
  <c r="Y37" i="21"/>
  <c r="Q37" i="21"/>
  <c r="AX36" i="21"/>
  <c r="AW36" i="21"/>
  <c r="AV36" i="21"/>
  <c r="AU36" i="21"/>
  <c r="AP36" i="21"/>
  <c r="AO36" i="21"/>
  <c r="AN36" i="21"/>
  <c r="AM36" i="21"/>
  <c r="AL36" i="21"/>
  <c r="AH36" i="21"/>
  <c r="AG36" i="21"/>
  <c r="AF36" i="21"/>
  <c r="AE36" i="21"/>
  <c r="AD36" i="21"/>
  <c r="AC36" i="21"/>
  <c r="AB36" i="21"/>
  <c r="Y36" i="21"/>
  <c r="Q36" i="21"/>
  <c r="AP35" i="21"/>
  <c r="AO35" i="21"/>
  <c r="AN35" i="21"/>
  <c r="AM35" i="21"/>
  <c r="AL35" i="21"/>
  <c r="Q35" i="21"/>
  <c r="AP34" i="21"/>
  <c r="AO34" i="21"/>
  <c r="AN34" i="21"/>
  <c r="AM34" i="21"/>
  <c r="AL34" i="21"/>
  <c r="Y34" i="21"/>
  <c r="Q34" i="21"/>
  <c r="AP33" i="21"/>
  <c r="AO33" i="21"/>
  <c r="AN33" i="21"/>
  <c r="AM33" i="21"/>
  <c r="AL33" i="21"/>
  <c r="Y33" i="21"/>
  <c r="Q33" i="21"/>
  <c r="AP32" i="21"/>
  <c r="AO32" i="21"/>
  <c r="AN32" i="21"/>
  <c r="AM32" i="21"/>
  <c r="AL32" i="21"/>
  <c r="Y32" i="21"/>
  <c r="Q32" i="21"/>
  <c r="AP31" i="21"/>
  <c r="AO31" i="21"/>
  <c r="AN31" i="21"/>
  <c r="AM31" i="21"/>
  <c r="AL31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D6" i="21"/>
  <c r="AP5" i="21"/>
  <c r="AO5" i="21"/>
  <c r="AN5" i="21"/>
  <c r="AM5" i="21"/>
  <c r="AL5" i="21"/>
  <c r="AI5" i="21"/>
  <c r="AE5" i="21"/>
  <c r="AD5" i="21"/>
  <c r="AC5" i="21"/>
  <c r="AB5" i="21"/>
  <c r="S5" i="21"/>
  <c r="T5" i="21"/>
  <c r="V5" i="21"/>
  <c r="X5" i="21"/>
  <c r="M5" i="21"/>
  <c r="O5" i="21"/>
  <c r="Y5" i="21"/>
  <c r="F21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F46" i="18"/>
  <c r="G46" i="18"/>
  <c r="E47" i="18"/>
  <c r="F47" i="18"/>
  <c r="G47" i="18"/>
  <c r="F5" i="18"/>
  <c r="F15" i="18"/>
  <c r="F11" i="18"/>
  <c r="F8" i="18"/>
  <c r="F127" i="18"/>
  <c r="D114" i="18"/>
  <c r="C114" i="18"/>
  <c r="D107" i="18"/>
  <c r="C107" i="18"/>
  <c r="D9" i="18"/>
  <c r="D6" i="18"/>
  <c r="F127" i="13"/>
  <c r="D114" i="13"/>
  <c r="C114" i="13"/>
  <c r="D107" i="13"/>
  <c r="C107" i="13"/>
  <c r="D9" i="13"/>
  <c r="D6" i="13"/>
  <c r="F24" i="24"/>
  <c r="G24" i="24"/>
  <c r="H24" i="24"/>
  <c r="E25" i="19"/>
  <c r="F25" i="19"/>
  <c r="E26" i="19"/>
  <c r="F26" i="19"/>
  <c r="E27" i="19"/>
  <c r="F27" i="19"/>
  <c r="E28" i="19"/>
  <c r="F28" i="19"/>
  <c r="E29" i="19"/>
  <c r="F29" i="19"/>
  <c r="E30" i="19"/>
  <c r="F30" i="19"/>
  <c r="E31" i="19"/>
  <c r="F31" i="19"/>
  <c r="E32" i="19"/>
  <c r="F32" i="19"/>
  <c r="E33" i="19"/>
  <c r="F33" i="19"/>
  <c r="E34" i="19"/>
  <c r="F34" i="19"/>
  <c r="E35" i="19"/>
  <c r="F35" i="19"/>
  <c r="E36" i="19"/>
  <c r="F36" i="19"/>
  <c r="E37" i="19"/>
  <c r="F37" i="19"/>
  <c r="E38" i="19"/>
  <c r="F38" i="19"/>
  <c r="E39" i="19"/>
  <c r="F39" i="19"/>
  <c r="G39" i="19"/>
  <c r="E40" i="19"/>
  <c r="F40" i="19"/>
  <c r="G40" i="19"/>
  <c r="E41" i="19"/>
  <c r="F41" i="19"/>
  <c r="B41" i="19"/>
  <c r="G41" i="19"/>
  <c r="E42" i="19"/>
  <c r="F42" i="19"/>
  <c r="B42" i="19"/>
  <c r="C42" i="19"/>
  <c r="G42" i="19"/>
  <c r="E43" i="19"/>
  <c r="F43" i="19"/>
  <c r="B43" i="19"/>
  <c r="G43" i="19"/>
  <c r="E44" i="19"/>
  <c r="F44" i="19"/>
  <c r="G44" i="19"/>
  <c r="E45" i="19"/>
  <c r="F45" i="19"/>
  <c r="B45" i="19"/>
  <c r="G45" i="19"/>
  <c r="E46" i="19"/>
  <c r="F46" i="19"/>
  <c r="B46" i="19"/>
  <c r="C46" i="19"/>
  <c r="G46" i="19"/>
  <c r="E25" i="20"/>
  <c r="F25" i="20"/>
  <c r="G25" i="20"/>
  <c r="B26" i="20"/>
  <c r="C26" i="20"/>
  <c r="B37" i="20"/>
  <c r="B30" i="20"/>
  <c r="B27" i="20"/>
  <c r="F5" i="20"/>
  <c r="F26" i="20"/>
  <c r="G26" i="20"/>
  <c r="E26" i="20"/>
  <c r="B28" i="20"/>
  <c r="F27" i="20"/>
  <c r="G27" i="20"/>
  <c r="E27" i="20"/>
  <c r="F28" i="20"/>
  <c r="G28" i="20"/>
  <c r="B29" i="20"/>
  <c r="F29" i="20"/>
  <c r="G29" i="20"/>
  <c r="E28" i="20"/>
  <c r="F30" i="20"/>
  <c r="G30" i="20"/>
  <c r="B31" i="20"/>
  <c r="E29" i="20"/>
  <c r="B33" i="20"/>
  <c r="F31" i="20"/>
  <c r="G31" i="20"/>
  <c r="B32" i="20"/>
  <c r="E30" i="20"/>
  <c r="F32" i="20"/>
  <c r="G32" i="20"/>
  <c r="E31" i="20"/>
  <c r="F33" i="20"/>
  <c r="G33" i="20"/>
  <c r="B34" i="20"/>
  <c r="B35" i="20"/>
  <c r="E32" i="20"/>
  <c r="F34" i="20"/>
  <c r="G34" i="20"/>
  <c r="E33" i="20"/>
  <c r="F35" i="20"/>
  <c r="G35" i="20"/>
  <c r="B36" i="20"/>
  <c r="E34" i="20"/>
  <c r="F36" i="20"/>
  <c r="G36" i="20"/>
  <c r="E35" i="20"/>
  <c r="F37" i="20"/>
  <c r="G37" i="20"/>
  <c r="B38" i="20"/>
  <c r="B40" i="20"/>
  <c r="E36" i="20"/>
  <c r="F38" i="20"/>
  <c r="G38" i="20"/>
  <c r="B39" i="20"/>
  <c r="E37" i="20"/>
  <c r="F39" i="20"/>
  <c r="G39" i="20"/>
  <c r="E38" i="20"/>
  <c r="F40" i="20"/>
  <c r="G40" i="20"/>
  <c r="E39" i="20"/>
  <c r="E40" i="20"/>
  <c r="F11" i="20"/>
  <c r="F8" i="20"/>
  <c r="AH205" i="13"/>
  <c r="AG205" i="13"/>
  <c r="AF205" i="13"/>
  <c r="AE205" i="13"/>
  <c r="AD205" i="13"/>
  <c r="AC205" i="13"/>
  <c r="AB205" i="13"/>
  <c r="Y205" i="13"/>
  <c r="Q205" i="13"/>
  <c r="AH204" i="13"/>
  <c r="AG204" i="13"/>
  <c r="AF204" i="13"/>
  <c r="AE204" i="13"/>
  <c r="AD204" i="13"/>
  <c r="AC204" i="13"/>
  <c r="AB204" i="13"/>
  <c r="Y204" i="13"/>
  <c r="Q204" i="13"/>
  <c r="AH203" i="13"/>
  <c r="AG203" i="13"/>
  <c r="AF203" i="13"/>
  <c r="AE203" i="13"/>
  <c r="AD203" i="13"/>
  <c r="AC203" i="13"/>
  <c r="AB203" i="13"/>
  <c r="Y203" i="13"/>
  <c r="Q203" i="13"/>
  <c r="AH202" i="13"/>
  <c r="AG202" i="13"/>
  <c r="AF202" i="13"/>
  <c r="AE202" i="13"/>
  <c r="AD202" i="13"/>
  <c r="AC202" i="13"/>
  <c r="AB202" i="13"/>
  <c r="Y202" i="13"/>
  <c r="Q202" i="13"/>
  <c r="AH201" i="13"/>
  <c r="AG201" i="13"/>
  <c r="AF201" i="13"/>
  <c r="AE201" i="13"/>
  <c r="AD201" i="13"/>
  <c r="AC201" i="13"/>
  <c r="AB201" i="13"/>
  <c r="Y201" i="13"/>
  <c r="Q201" i="13"/>
  <c r="AH200" i="13"/>
  <c r="AG200" i="13"/>
  <c r="AF200" i="13"/>
  <c r="AE200" i="13"/>
  <c r="AD200" i="13"/>
  <c r="AC200" i="13"/>
  <c r="AB200" i="13"/>
  <c r="Y200" i="13"/>
  <c r="Q200" i="13"/>
  <c r="AH199" i="13"/>
  <c r="AG199" i="13"/>
  <c r="AF199" i="13"/>
  <c r="AE199" i="13"/>
  <c r="AD199" i="13"/>
  <c r="AC199" i="13"/>
  <c r="AB199" i="13"/>
  <c r="Y199" i="13"/>
  <c r="Q199" i="13"/>
  <c r="AH198" i="13"/>
  <c r="AG198" i="13"/>
  <c r="AF198" i="13"/>
  <c r="AE198" i="13"/>
  <c r="AD198" i="13"/>
  <c r="AC198" i="13"/>
  <c r="AB198" i="13"/>
  <c r="Y198" i="13"/>
  <c r="Q198" i="13"/>
  <c r="AH197" i="13"/>
  <c r="AG197" i="13"/>
  <c r="AF197" i="13"/>
  <c r="AE197" i="13"/>
  <c r="AD197" i="13"/>
  <c r="AC197" i="13"/>
  <c r="AB197" i="13"/>
  <c r="Y197" i="13"/>
  <c r="Q197" i="13"/>
  <c r="AH196" i="13"/>
  <c r="AG196" i="13"/>
  <c r="AF196" i="13"/>
  <c r="AE196" i="13"/>
  <c r="AD196" i="13"/>
  <c r="AC196" i="13"/>
  <c r="AB196" i="13"/>
  <c r="Y196" i="13"/>
  <c r="Q196" i="13"/>
  <c r="AH195" i="13"/>
  <c r="AG195" i="13"/>
  <c r="AF195" i="13"/>
  <c r="AE195" i="13"/>
  <c r="AD195" i="13"/>
  <c r="AC195" i="13"/>
  <c r="AB195" i="13"/>
  <c r="Y195" i="13"/>
  <c r="Q195" i="13"/>
  <c r="AH194" i="13"/>
  <c r="AG194" i="13"/>
  <c r="AF194" i="13"/>
  <c r="AE194" i="13"/>
  <c r="AD194" i="13"/>
  <c r="AC194" i="13"/>
  <c r="AB194" i="13"/>
  <c r="Y194" i="13"/>
  <c r="Q194" i="13"/>
  <c r="AH193" i="13"/>
  <c r="AG193" i="13"/>
  <c r="AF193" i="13"/>
  <c r="AE193" i="13"/>
  <c r="AD193" i="13"/>
  <c r="AC193" i="13"/>
  <c r="AB193" i="13"/>
  <c r="Y193" i="13"/>
  <c r="Q193" i="13"/>
  <c r="AH192" i="13"/>
  <c r="AG192" i="13"/>
  <c r="AF192" i="13"/>
  <c r="AE192" i="13"/>
  <c r="AD192" i="13"/>
  <c r="AC192" i="13"/>
  <c r="AB192" i="13"/>
  <c r="Y192" i="13"/>
  <c r="Q192" i="13"/>
  <c r="AH191" i="13"/>
  <c r="AG191" i="13"/>
  <c r="AF191" i="13"/>
  <c r="AE191" i="13"/>
  <c r="AD191" i="13"/>
  <c r="AC191" i="13"/>
  <c r="AB191" i="13"/>
  <c r="Y191" i="13"/>
  <c r="Q191" i="13"/>
  <c r="AH190" i="13"/>
  <c r="AG190" i="13"/>
  <c r="AF190" i="13"/>
  <c r="AE190" i="13"/>
  <c r="AD190" i="13"/>
  <c r="AC190" i="13"/>
  <c r="AB190" i="13"/>
  <c r="Y190" i="13"/>
  <c r="Q190" i="13"/>
  <c r="AH189" i="13"/>
  <c r="AG189" i="13"/>
  <c r="AF189" i="13"/>
  <c r="AE189" i="13"/>
  <c r="AD189" i="13"/>
  <c r="AC189" i="13"/>
  <c r="AB189" i="13"/>
  <c r="Y189" i="13"/>
  <c r="Q189" i="13"/>
  <c r="AH188" i="13"/>
  <c r="AG188" i="13"/>
  <c r="AF188" i="13"/>
  <c r="AE188" i="13"/>
  <c r="AD188" i="13"/>
  <c r="AC188" i="13"/>
  <c r="AB188" i="13"/>
  <c r="Y188" i="13"/>
  <c r="Q188" i="13"/>
  <c r="AH187" i="13"/>
  <c r="AG187" i="13"/>
  <c r="AF187" i="13"/>
  <c r="AE187" i="13"/>
  <c r="AD187" i="13"/>
  <c r="AC187" i="13"/>
  <c r="AB187" i="13"/>
  <c r="Y187" i="13"/>
  <c r="Q187" i="13"/>
  <c r="AH186" i="13"/>
  <c r="AG186" i="13"/>
  <c r="AF186" i="13"/>
  <c r="AE186" i="13"/>
  <c r="AD186" i="13"/>
  <c r="AC186" i="13"/>
  <c r="AB186" i="13"/>
  <c r="Y186" i="13"/>
  <c r="Q186" i="13"/>
  <c r="AH185" i="13"/>
  <c r="AG185" i="13"/>
  <c r="AF185" i="13"/>
  <c r="AE185" i="13"/>
  <c r="AD185" i="13"/>
  <c r="AC185" i="13"/>
  <c r="AB185" i="13"/>
  <c r="Y185" i="13"/>
  <c r="Q185" i="13"/>
  <c r="AH184" i="13"/>
  <c r="AG184" i="13"/>
  <c r="AF184" i="13"/>
  <c r="AE184" i="13"/>
  <c r="AD184" i="13"/>
  <c r="AC184" i="13"/>
  <c r="AB184" i="13"/>
  <c r="Y184" i="13"/>
  <c r="Q184" i="13"/>
  <c r="AH183" i="13"/>
  <c r="AG183" i="13"/>
  <c r="AF183" i="13"/>
  <c r="AE183" i="13"/>
  <c r="AD183" i="13"/>
  <c r="AC183" i="13"/>
  <c r="AB183" i="13"/>
  <c r="Y183" i="13"/>
  <c r="Q183" i="13"/>
  <c r="AH182" i="13"/>
  <c r="AG182" i="13"/>
  <c r="AF182" i="13"/>
  <c r="AE182" i="13"/>
  <c r="AD182" i="13"/>
  <c r="AC182" i="13"/>
  <c r="AB182" i="13"/>
  <c r="Y182" i="13"/>
  <c r="Q182" i="13"/>
  <c r="AH181" i="13"/>
  <c r="AG181" i="13"/>
  <c r="AF181" i="13"/>
  <c r="AE181" i="13"/>
  <c r="AD181" i="13"/>
  <c r="AC181" i="13"/>
  <c r="AB181" i="13"/>
  <c r="Y181" i="13"/>
  <c r="Q181" i="13"/>
  <c r="AH180" i="13"/>
  <c r="AG180" i="13"/>
  <c r="AF180" i="13"/>
  <c r="AE180" i="13"/>
  <c r="AD180" i="13"/>
  <c r="AC180" i="13"/>
  <c r="AB180" i="13"/>
  <c r="Y180" i="13"/>
  <c r="Q180" i="13"/>
  <c r="AH179" i="13"/>
  <c r="AG179" i="13"/>
  <c r="AF179" i="13"/>
  <c r="AE179" i="13"/>
  <c r="AD179" i="13"/>
  <c r="AC179" i="13"/>
  <c r="AB179" i="13"/>
  <c r="Y179" i="13"/>
  <c r="Q179" i="13"/>
  <c r="AH178" i="13"/>
  <c r="AG178" i="13"/>
  <c r="AF178" i="13"/>
  <c r="AE178" i="13"/>
  <c r="AD178" i="13"/>
  <c r="AC178" i="13"/>
  <c r="AB178" i="13"/>
  <c r="Y178" i="13"/>
  <c r="Q178" i="13"/>
  <c r="AH177" i="13"/>
  <c r="AG177" i="13"/>
  <c r="AF177" i="13"/>
  <c r="AE177" i="13"/>
  <c r="AD177" i="13"/>
  <c r="AC177" i="13"/>
  <c r="AB177" i="13"/>
  <c r="Y177" i="13"/>
  <c r="Q177" i="13"/>
  <c r="AH176" i="13"/>
  <c r="AG176" i="13"/>
  <c r="AF176" i="13"/>
  <c r="AE176" i="13"/>
  <c r="AD176" i="13"/>
  <c r="AC176" i="13"/>
  <c r="AB176" i="13"/>
  <c r="Y176" i="13"/>
  <c r="Q176" i="13"/>
  <c r="AH175" i="13"/>
  <c r="AG175" i="13"/>
  <c r="AF175" i="13"/>
  <c r="AE175" i="13"/>
  <c r="AD175" i="13"/>
  <c r="AC175" i="13"/>
  <c r="AB175" i="13"/>
  <c r="Y175" i="13"/>
  <c r="Q175" i="13"/>
  <c r="AH174" i="13"/>
  <c r="AG174" i="13"/>
  <c r="AF174" i="13"/>
  <c r="AE174" i="13"/>
  <c r="AD174" i="13"/>
  <c r="AC174" i="13"/>
  <c r="AB174" i="13"/>
  <c r="Y174" i="13"/>
  <c r="Q174" i="13"/>
  <c r="AH173" i="13"/>
  <c r="AG173" i="13"/>
  <c r="AF173" i="13"/>
  <c r="AE173" i="13"/>
  <c r="AD173" i="13"/>
  <c r="AC173" i="13"/>
  <c r="AB173" i="13"/>
  <c r="Y173" i="13"/>
  <c r="Q173" i="13"/>
  <c r="AH172" i="13"/>
  <c r="AG172" i="13"/>
  <c r="AF172" i="13"/>
  <c r="AE172" i="13"/>
  <c r="AD172" i="13"/>
  <c r="AC172" i="13"/>
  <c r="AB172" i="13"/>
  <c r="Y172" i="13"/>
  <c r="Q172" i="13"/>
  <c r="AH171" i="13"/>
  <c r="AG171" i="13"/>
  <c r="AF171" i="13"/>
  <c r="AE171" i="13"/>
  <c r="AD171" i="13"/>
  <c r="AC171" i="13"/>
  <c r="AB171" i="13"/>
  <c r="Y171" i="13"/>
  <c r="Q171" i="13"/>
  <c r="AH170" i="13"/>
  <c r="AG170" i="13"/>
  <c r="AF170" i="13"/>
  <c r="AE170" i="13"/>
  <c r="AD170" i="13"/>
  <c r="AC170" i="13"/>
  <c r="AB170" i="13"/>
  <c r="Y170" i="13"/>
  <c r="Q170" i="13"/>
  <c r="AH169" i="13"/>
  <c r="AG169" i="13"/>
  <c r="AF169" i="13"/>
  <c r="AE169" i="13"/>
  <c r="AD169" i="13"/>
  <c r="AC169" i="13"/>
  <c r="AB169" i="13"/>
  <c r="Y169" i="13"/>
  <c r="Q169" i="13"/>
  <c r="AH168" i="13"/>
  <c r="AG168" i="13"/>
  <c r="AF168" i="13"/>
  <c r="AE168" i="13"/>
  <c r="AD168" i="13"/>
  <c r="AC168" i="13"/>
  <c r="AB168" i="13"/>
  <c r="Y168" i="13"/>
  <c r="Q168" i="13"/>
  <c r="AH167" i="13"/>
  <c r="AG167" i="13"/>
  <c r="AF167" i="13"/>
  <c r="AE167" i="13"/>
  <c r="AD167" i="13"/>
  <c r="AC167" i="13"/>
  <c r="AB167" i="13"/>
  <c r="Y167" i="13"/>
  <c r="Q167" i="13"/>
  <c r="AH166" i="13"/>
  <c r="AG166" i="13"/>
  <c r="AF166" i="13"/>
  <c r="AE166" i="13"/>
  <c r="AD166" i="13"/>
  <c r="AC166" i="13"/>
  <c r="AB166" i="13"/>
  <c r="Y166" i="13"/>
  <c r="Q166" i="13"/>
  <c r="AH165" i="13"/>
  <c r="AG165" i="13"/>
  <c r="AF165" i="13"/>
  <c r="AE165" i="13"/>
  <c r="AD165" i="13"/>
  <c r="AC165" i="13"/>
  <c r="AB165" i="13"/>
  <c r="Y165" i="13"/>
  <c r="Q165" i="13"/>
  <c r="AH164" i="13"/>
  <c r="AG164" i="13"/>
  <c r="AF164" i="13"/>
  <c r="AE164" i="13"/>
  <c r="AD164" i="13"/>
  <c r="AC164" i="13"/>
  <c r="AB164" i="13"/>
  <c r="Y164" i="13"/>
  <c r="Q164" i="13"/>
  <c r="AH163" i="13"/>
  <c r="AG163" i="13"/>
  <c r="AF163" i="13"/>
  <c r="AE163" i="13"/>
  <c r="AD163" i="13"/>
  <c r="AC163" i="13"/>
  <c r="AB163" i="13"/>
  <c r="Y163" i="13"/>
  <c r="Q163" i="13"/>
  <c r="AH162" i="13"/>
  <c r="AG162" i="13"/>
  <c r="AF162" i="13"/>
  <c r="AE162" i="13"/>
  <c r="AD162" i="13"/>
  <c r="AC162" i="13"/>
  <c r="AB162" i="13"/>
  <c r="Y162" i="13"/>
  <c r="Q162" i="13"/>
  <c r="AH161" i="13"/>
  <c r="AG161" i="13"/>
  <c r="AF161" i="13"/>
  <c r="AE161" i="13"/>
  <c r="AD161" i="13"/>
  <c r="AC161" i="13"/>
  <c r="AB161" i="13"/>
  <c r="Y161" i="13"/>
  <c r="Q161" i="13"/>
  <c r="AH160" i="13"/>
  <c r="AG160" i="13"/>
  <c r="AF160" i="13"/>
  <c r="AE160" i="13"/>
  <c r="AD160" i="13"/>
  <c r="AC160" i="13"/>
  <c r="AB160" i="13"/>
  <c r="Y160" i="13"/>
  <c r="Q160" i="13"/>
  <c r="AH159" i="13"/>
  <c r="AG159" i="13"/>
  <c r="AF159" i="13"/>
  <c r="AE159" i="13"/>
  <c r="AD159" i="13"/>
  <c r="AC159" i="13"/>
  <c r="AB159" i="13"/>
  <c r="Y159" i="13"/>
  <c r="Q159" i="13"/>
  <c r="AH158" i="13"/>
  <c r="AG158" i="13"/>
  <c r="AF158" i="13"/>
  <c r="AE158" i="13"/>
  <c r="AD158" i="13"/>
  <c r="AC158" i="13"/>
  <c r="AB158" i="13"/>
  <c r="Y158" i="13"/>
  <c r="Q158" i="13"/>
  <c r="AH157" i="13"/>
  <c r="AG157" i="13"/>
  <c r="AF157" i="13"/>
  <c r="AE157" i="13"/>
  <c r="AD157" i="13"/>
  <c r="AC157" i="13"/>
  <c r="AB157" i="13"/>
  <c r="Y157" i="13"/>
  <c r="Q157" i="13"/>
  <c r="AH156" i="13"/>
  <c r="AG156" i="13"/>
  <c r="AF156" i="13"/>
  <c r="AE156" i="13"/>
  <c r="AD156" i="13"/>
  <c r="AC156" i="13"/>
  <c r="AB156" i="13"/>
  <c r="Y156" i="13"/>
  <c r="Q156" i="13"/>
  <c r="Y155" i="13"/>
  <c r="Y154" i="13"/>
  <c r="Y153" i="13"/>
  <c r="Y152" i="13"/>
  <c r="Y151" i="13"/>
  <c r="Y150" i="13"/>
  <c r="Y149" i="13"/>
  <c r="Y148" i="13"/>
  <c r="Y147" i="13"/>
  <c r="Y146" i="13"/>
  <c r="Y145" i="13"/>
  <c r="Y144" i="13"/>
  <c r="Y143" i="13"/>
  <c r="Y142" i="13"/>
  <c r="Y141" i="13"/>
  <c r="Y140" i="13"/>
  <c r="Y139" i="13"/>
  <c r="Y138" i="13"/>
  <c r="Y137" i="13"/>
  <c r="Y136" i="13"/>
  <c r="Y135" i="13"/>
  <c r="Y134" i="13"/>
  <c r="Y133" i="13"/>
  <c r="Y132" i="13"/>
  <c r="Y131" i="13"/>
  <c r="Y130" i="13"/>
  <c r="Y129" i="13"/>
  <c r="Y128" i="13"/>
  <c r="Y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Y113" i="13"/>
  <c r="Y112" i="13"/>
  <c r="Y111" i="13"/>
  <c r="Y110" i="13"/>
  <c r="Y109" i="13"/>
  <c r="Y108" i="13"/>
  <c r="Y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H94" i="13"/>
  <c r="Y93" i="13"/>
  <c r="H93" i="13"/>
  <c r="Y92" i="13"/>
  <c r="H92" i="13"/>
  <c r="Y91" i="13"/>
  <c r="H91" i="13"/>
  <c r="Y90" i="13"/>
  <c r="H90" i="13"/>
  <c r="Y89" i="13"/>
  <c r="H89" i="13"/>
  <c r="Y88" i="13"/>
  <c r="H88" i="13"/>
  <c r="Y87" i="13"/>
  <c r="H87" i="13"/>
  <c r="Y86" i="13"/>
  <c r="H86" i="13"/>
  <c r="Y85" i="13"/>
  <c r="H85" i="13"/>
  <c r="Y84" i="13"/>
  <c r="H84" i="13"/>
  <c r="Y83" i="13"/>
  <c r="H83" i="13"/>
  <c r="Y82" i="13"/>
  <c r="H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Y7" i="13"/>
  <c r="Y6" i="13"/>
  <c r="AI5" i="13"/>
  <c r="AE5" i="13"/>
  <c r="AD5" i="13"/>
  <c r="AC5" i="13"/>
  <c r="AB5" i="13"/>
  <c r="S5" i="13"/>
  <c r="T5" i="13"/>
  <c r="V5" i="13"/>
  <c r="X5" i="13"/>
  <c r="M5" i="13"/>
  <c r="N5" i="13"/>
  <c r="O5" i="13"/>
  <c r="Y5" i="13"/>
  <c r="AH205" i="18"/>
  <c r="AG205" i="18"/>
  <c r="AF205" i="18"/>
  <c r="AE205" i="18"/>
  <c r="AD205" i="18"/>
  <c r="AC205" i="18"/>
  <c r="AB205" i="18"/>
  <c r="Y205" i="18"/>
  <c r="Q205" i="18"/>
  <c r="AH204" i="18"/>
  <c r="AG204" i="18"/>
  <c r="AF204" i="18"/>
  <c r="AE204" i="18"/>
  <c r="AD204" i="18"/>
  <c r="AC204" i="18"/>
  <c r="AB204" i="18"/>
  <c r="Y204" i="18"/>
  <c r="Q204" i="18"/>
  <c r="AH203" i="18"/>
  <c r="AG203" i="18"/>
  <c r="AF203" i="18"/>
  <c r="AE203" i="18"/>
  <c r="AD203" i="18"/>
  <c r="AC203" i="18"/>
  <c r="AB203" i="18"/>
  <c r="Y203" i="18"/>
  <c r="Q203" i="18"/>
  <c r="AH202" i="18"/>
  <c r="AG202" i="18"/>
  <c r="AF202" i="18"/>
  <c r="AE202" i="18"/>
  <c r="AD202" i="18"/>
  <c r="AC202" i="18"/>
  <c r="AB202" i="18"/>
  <c r="Y202" i="18"/>
  <c r="Q202" i="18"/>
  <c r="AH201" i="18"/>
  <c r="AG201" i="18"/>
  <c r="AF201" i="18"/>
  <c r="AE201" i="18"/>
  <c r="AD201" i="18"/>
  <c r="AC201" i="18"/>
  <c r="AB201" i="18"/>
  <c r="Y201" i="18"/>
  <c r="Q201" i="18"/>
  <c r="AH200" i="18"/>
  <c r="AG200" i="18"/>
  <c r="AF200" i="18"/>
  <c r="AE200" i="18"/>
  <c r="AD200" i="18"/>
  <c r="AC200" i="18"/>
  <c r="AB200" i="18"/>
  <c r="Y200" i="18"/>
  <c r="Q200" i="18"/>
  <c r="AH199" i="18"/>
  <c r="AG199" i="18"/>
  <c r="AF199" i="18"/>
  <c r="AE199" i="18"/>
  <c r="AD199" i="18"/>
  <c r="AC199" i="18"/>
  <c r="AB199" i="18"/>
  <c r="Y199" i="18"/>
  <c r="Q199" i="18"/>
  <c r="AH198" i="18"/>
  <c r="AG198" i="18"/>
  <c r="AF198" i="18"/>
  <c r="AE198" i="18"/>
  <c r="AD198" i="18"/>
  <c r="AC198" i="18"/>
  <c r="AB198" i="18"/>
  <c r="Y198" i="18"/>
  <c r="Q198" i="18"/>
  <c r="AH197" i="18"/>
  <c r="AG197" i="18"/>
  <c r="AF197" i="18"/>
  <c r="AE197" i="18"/>
  <c r="AD197" i="18"/>
  <c r="AC197" i="18"/>
  <c r="AB197" i="18"/>
  <c r="Y197" i="18"/>
  <c r="Q197" i="18"/>
  <c r="AH196" i="18"/>
  <c r="AG196" i="18"/>
  <c r="AF196" i="18"/>
  <c r="AE196" i="18"/>
  <c r="AD196" i="18"/>
  <c r="AC196" i="18"/>
  <c r="AB196" i="18"/>
  <c r="Y196" i="18"/>
  <c r="Q196" i="18"/>
  <c r="AH195" i="18"/>
  <c r="AG195" i="18"/>
  <c r="AF195" i="18"/>
  <c r="AE195" i="18"/>
  <c r="AD195" i="18"/>
  <c r="AC195" i="18"/>
  <c r="AB195" i="18"/>
  <c r="Y195" i="18"/>
  <c r="Q195" i="18"/>
  <c r="AH194" i="18"/>
  <c r="AG194" i="18"/>
  <c r="AF194" i="18"/>
  <c r="AE194" i="18"/>
  <c r="AD194" i="18"/>
  <c r="AC194" i="18"/>
  <c r="AB194" i="18"/>
  <c r="Y194" i="18"/>
  <c r="Q194" i="18"/>
  <c r="AH193" i="18"/>
  <c r="AG193" i="18"/>
  <c r="AF193" i="18"/>
  <c r="AE193" i="18"/>
  <c r="AD193" i="18"/>
  <c r="AC193" i="18"/>
  <c r="AB193" i="18"/>
  <c r="Y193" i="18"/>
  <c r="Q193" i="18"/>
  <c r="AH192" i="18"/>
  <c r="AG192" i="18"/>
  <c r="AF192" i="18"/>
  <c r="AE192" i="18"/>
  <c r="AD192" i="18"/>
  <c r="AC192" i="18"/>
  <c r="AB192" i="18"/>
  <c r="Y192" i="18"/>
  <c r="Q192" i="18"/>
  <c r="AH191" i="18"/>
  <c r="AG191" i="18"/>
  <c r="AF191" i="18"/>
  <c r="AE191" i="18"/>
  <c r="AD191" i="18"/>
  <c r="AC191" i="18"/>
  <c r="AB191" i="18"/>
  <c r="Y191" i="18"/>
  <c r="Q191" i="18"/>
  <c r="AH190" i="18"/>
  <c r="AG190" i="18"/>
  <c r="AF190" i="18"/>
  <c r="AE190" i="18"/>
  <c r="AD190" i="18"/>
  <c r="AC190" i="18"/>
  <c r="AB190" i="18"/>
  <c r="Y190" i="18"/>
  <c r="Q190" i="18"/>
  <c r="AH189" i="18"/>
  <c r="AG189" i="18"/>
  <c r="AF189" i="18"/>
  <c r="AE189" i="18"/>
  <c r="AD189" i="18"/>
  <c r="AC189" i="18"/>
  <c r="AB189" i="18"/>
  <c r="Y189" i="18"/>
  <c r="Q189" i="18"/>
  <c r="AH188" i="18"/>
  <c r="AG188" i="18"/>
  <c r="AF188" i="18"/>
  <c r="AE188" i="18"/>
  <c r="AD188" i="18"/>
  <c r="AC188" i="18"/>
  <c r="AB188" i="18"/>
  <c r="Y188" i="18"/>
  <c r="Q188" i="18"/>
  <c r="AH187" i="18"/>
  <c r="AG187" i="18"/>
  <c r="AF187" i="18"/>
  <c r="AE187" i="18"/>
  <c r="AD187" i="18"/>
  <c r="AC187" i="18"/>
  <c r="AB187" i="18"/>
  <c r="Y187" i="18"/>
  <c r="Q187" i="18"/>
  <c r="AH186" i="18"/>
  <c r="AG186" i="18"/>
  <c r="AF186" i="18"/>
  <c r="AE186" i="18"/>
  <c r="AD186" i="18"/>
  <c r="AC186" i="18"/>
  <c r="AB186" i="18"/>
  <c r="Y186" i="18"/>
  <c r="Q186" i="18"/>
  <c r="AH185" i="18"/>
  <c r="AG185" i="18"/>
  <c r="AF185" i="18"/>
  <c r="AE185" i="18"/>
  <c r="AD185" i="18"/>
  <c r="AC185" i="18"/>
  <c r="AB185" i="18"/>
  <c r="Y185" i="18"/>
  <c r="Q185" i="18"/>
  <c r="AH184" i="18"/>
  <c r="AG184" i="18"/>
  <c r="AF184" i="18"/>
  <c r="AE184" i="18"/>
  <c r="AD184" i="18"/>
  <c r="AC184" i="18"/>
  <c r="AB184" i="18"/>
  <c r="Y184" i="18"/>
  <c r="Q184" i="18"/>
  <c r="AH183" i="18"/>
  <c r="AG183" i="18"/>
  <c r="AF183" i="18"/>
  <c r="AE183" i="18"/>
  <c r="AD183" i="18"/>
  <c r="AC183" i="18"/>
  <c r="AB183" i="18"/>
  <c r="Y183" i="18"/>
  <c r="Q183" i="18"/>
  <c r="AH182" i="18"/>
  <c r="AG182" i="18"/>
  <c r="AF182" i="18"/>
  <c r="AE182" i="18"/>
  <c r="AD182" i="18"/>
  <c r="AC182" i="18"/>
  <c r="AB182" i="18"/>
  <c r="Y182" i="18"/>
  <c r="Q182" i="18"/>
  <c r="AH181" i="18"/>
  <c r="AG181" i="18"/>
  <c r="AF181" i="18"/>
  <c r="AE181" i="18"/>
  <c r="AD181" i="18"/>
  <c r="AC181" i="18"/>
  <c r="AB181" i="18"/>
  <c r="Y181" i="18"/>
  <c r="Q181" i="18"/>
  <c r="AH180" i="18"/>
  <c r="AG180" i="18"/>
  <c r="AF180" i="18"/>
  <c r="AE180" i="18"/>
  <c r="AD180" i="18"/>
  <c r="AC180" i="18"/>
  <c r="AB180" i="18"/>
  <c r="Y180" i="18"/>
  <c r="Q180" i="18"/>
  <c r="AH179" i="18"/>
  <c r="AG179" i="18"/>
  <c r="AF179" i="18"/>
  <c r="AE179" i="18"/>
  <c r="AD179" i="18"/>
  <c r="AC179" i="18"/>
  <c r="AB179" i="18"/>
  <c r="Y179" i="18"/>
  <c r="Q179" i="18"/>
  <c r="AH178" i="18"/>
  <c r="AG178" i="18"/>
  <c r="AF178" i="18"/>
  <c r="AE178" i="18"/>
  <c r="AD178" i="18"/>
  <c r="AC178" i="18"/>
  <c r="AB178" i="18"/>
  <c r="Y178" i="18"/>
  <c r="Q178" i="18"/>
  <c r="AH177" i="18"/>
  <c r="AG177" i="18"/>
  <c r="AF177" i="18"/>
  <c r="AE177" i="18"/>
  <c r="AD177" i="18"/>
  <c r="AC177" i="18"/>
  <c r="AB177" i="18"/>
  <c r="Y177" i="18"/>
  <c r="Q177" i="18"/>
  <c r="AH176" i="18"/>
  <c r="AG176" i="18"/>
  <c r="AF176" i="18"/>
  <c r="AE176" i="18"/>
  <c r="AD176" i="18"/>
  <c r="AC176" i="18"/>
  <c r="AB176" i="18"/>
  <c r="Y176" i="18"/>
  <c r="Q176" i="18"/>
  <c r="AH175" i="18"/>
  <c r="AG175" i="18"/>
  <c r="AF175" i="18"/>
  <c r="AE175" i="18"/>
  <c r="AD175" i="18"/>
  <c r="AC175" i="18"/>
  <c r="AB175" i="18"/>
  <c r="Y175" i="18"/>
  <c r="Q175" i="18"/>
  <c r="AH174" i="18"/>
  <c r="AG174" i="18"/>
  <c r="AF174" i="18"/>
  <c r="AE174" i="18"/>
  <c r="AD174" i="18"/>
  <c r="AC174" i="18"/>
  <c r="AB174" i="18"/>
  <c r="Y174" i="18"/>
  <c r="Q174" i="18"/>
  <c r="AH173" i="18"/>
  <c r="AG173" i="18"/>
  <c r="AF173" i="18"/>
  <c r="AE173" i="18"/>
  <c r="AD173" i="18"/>
  <c r="AC173" i="18"/>
  <c r="AB173" i="18"/>
  <c r="Y173" i="18"/>
  <c r="Q173" i="18"/>
  <c r="AH172" i="18"/>
  <c r="AG172" i="18"/>
  <c r="AF172" i="18"/>
  <c r="AE172" i="18"/>
  <c r="AD172" i="18"/>
  <c r="AC172" i="18"/>
  <c r="AB172" i="18"/>
  <c r="Y172" i="18"/>
  <c r="Q172" i="18"/>
  <c r="AH171" i="18"/>
  <c r="AG171" i="18"/>
  <c r="AF171" i="18"/>
  <c r="AE171" i="18"/>
  <c r="AD171" i="18"/>
  <c r="AC171" i="18"/>
  <c r="AB171" i="18"/>
  <c r="Y171" i="18"/>
  <c r="Q171" i="18"/>
  <c r="AH170" i="18"/>
  <c r="AG170" i="18"/>
  <c r="AF170" i="18"/>
  <c r="AE170" i="18"/>
  <c r="AD170" i="18"/>
  <c r="AC170" i="18"/>
  <c r="AB170" i="18"/>
  <c r="Y170" i="18"/>
  <c r="Q170" i="18"/>
  <c r="AH169" i="18"/>
  <c r="AG169" i="18"/>
  <c r="AF169" i="18"/>
  <c r="AE169" i="18"/>
  <c r="AD169" i="18"/>
  <c r="AC169" i="18"/>
  <c r="AB169" i="18"/>
  <c r="Y169" i="18"/>
  <c r="Q169" i="18"/>
  <c r="AH168" i="18"/>
  <c r="AG168" i="18"/>
  <c r="AF168" i="18"/>
  <c r="AE168" i="18"/>
  <c r="AD168" i="18"/>
  <c r="AC168" i="18"/>
  <c r="AB168" i="18"/>
  <c r="Y168" i="18"/>
  <c r="Q168" i="18"/>
  <c r="AH167" i="18"/>
  <c r="AG167" i="18"/>
  <c r="AF167" i="18"/>
  <c r="AE167" i="18"/>
  <c r="AD167" i="18"/>
  <c r="AC167" i="18"/>
  <c r="AB167" i="18"/>
  <c r="Y167" i="18"/>
  <c r="Q167" i="18"/>
  <c r="AH166" i="18"/>
  <c r="AG166" i="18"/>
  <c r="AF166" i="18"/>
  <c r="AE166" i="18"/>
  <c r="AD166" i="18"/>
  <c r="AC166" i="18"/>
  <c r="AB166" i="18"/>
  <c r="Y166" i="18"/>
  <c r="Q166" i="18"/>
  <c r="AH165" i="18"/>
  <c r="AG165" i="18"/>
  <c r="AF165" i="18"/>
  <c r="AE165" i="18"/>
  <c r="AD165" i="18"/>
  <c r="AC165" i="18"/>
  <c r="AB165" i="18"/>
  <c r="Y165" i="18"/>
  <c r="Q165" i="18"/>
  <c r="AH164" i="18"/>
  <c r="AG164" i="18"/>
  <c r="AF164" i="18"/>
  <c r="AE164" i="18"/>
  <c r="AD164" i="18"/>
  <c r="AC164" i="18"/>
  <c r="AB164" i="18"/>
  <c r="Y164" i="18"/>
  <c r="Q164" i="18"/>
  <c r="AH163" i="18"/>
  <c r="AG163" i="18"/>
  <c r="AF163" i="18"/>
  <c r="AE163" i="18"/>
  <c r="AD163" i="18"/>
  <c r="AC163" i="18"/>
  <c r="AB163" i="18"/>
  <c r="Y163" i="18"/>
  <c r="Q163" i="18"/>
  <c r="AH162" i="18"/>
  <c r="AG162" i="18"/>
  <c r="AF162" i="18"/>
  <c r="AE162" i="18"/>
  <c r="AD162" i="18"/>
  <c r="AC162" i="18"/>
  <c r="AB162" i="18"/>
  <c r="Y162" i="18"/>
  <c r="Q162" i="18"/>
  <c r="AH161" i="18"/>
  <c r="AG161" i="18"/>
  <c r="AF161" i="18"/>
  <c r="AE161" i="18"/>
  <c r="AD161" i="18"/>
  <c r="AC161" i="18"/>
  <c r="AB161" i="18"/>
  <c r="Y161" i="18"/>
  <c r="Q161" i="18"/>
  <c r="AH160" i="18"/>
  <c r="AG160" i="18"/>
  <c r="AF160" i="18"/>
  <c r="AE160" i="18"/>
  <c r="AD160" i="18"/>
  <c r="AC160" i="18"/>
  <c r="AB160" i="18"/>
  <c r="Y160" i="18"/>
  <c r="Q160" i="18"/>
  <c r="AH159" i="18"/>
  <c r="AG159" i="18"/>
  <c r="AF159" i="18"/>
  <c r="AE159" i="18"/>
  <c r="AD159" i="18"/>
  <c r="AC159" i="18"/>
  <c r="AB159" i="18"/>
  <c r="Y159" i="18"/>
  <c r="Q159" i="18"/>
  <c r="AH158" i="18"/>
  <c r="AG158" i="18"/>
  <c r="AF158" i="18"/>
  <c r="AE158" i="18"/>
  <c r="AD158" i="18"/>
  <c r="AC158" i="18"/>
  <c r="AB158" i="18"/>
  <c r="Y158" i="18"/>
  <c r="Q158" i="18"/>
  <c r="AH157" i="18"/>
  <c r="AG157" i="18"/>
  <c r="AF157" i="18"/>
  <c r="AE157" i="18"/>
  <c r="AD157" i="18"/>
  <c r="AC157" i="18"/>
  <c r="AB157" i="18"/>
  <c r="Y157" i="18"/>
  <c r="Q157" i="18"/>
  <c r="AH156" i="18"/>
  <c r="AG156" i="18"/>
  <c r="AF156" i="18"/>
  <c r="AE156" i="18"/>
  <c r="AD156" i="18"/>
  <c r="AC156" i="18"/>
  <c r="AB156" i="18"/>
  <c r="Y156" i="18"/>
  <c r="Q156" i="18"/>
  <c r="AH155" i="18"/>
  <c r="AG155" i="18"/>
  <c r="AF155" i="18"/>
  <c r="AE155" i="18"/>
  <c r="AD155" i="18"/>
  <c r="AC155" i="18"/>
  <c r="AB155" i="18"/>
  <c r="Y155" i="18"/>
  <c r="Q155" i="18"/>
  <c r="AH154" i="18"/>
  <c r="AG154" i="18"/>
  <c r="AF154" i="18"/>
  <c r="AE154" i="18"/>
  <c r="AD154" i="18"/>
  <c r="AC154" i="18"/>
  <c r="AB154" i="18"/>
  <c r="Y154" i="18"/>
  <c r="Q154" i="18"/>
  <c r="AH153" i="18"/>
  <c r="AG153" i="18"/>
  <c r="AF153" i="18"/>
  <c r="AE153" i="18"/>
  <c r="AD153" i="18"/>
  <c r="AC153" i="18"/>
  <c r="AB153" i="18"/>
  <c r="Y153" i="18"/>
  <c r="Q153" i="18"/>
  <c r="AH152" i="18"/>
  <c r="AG152" i="18"/>
  <c r="AF152" i="18"/>
  <c r="AE152" i="18"/>
  <c r="AD152" i="18"/>
  <c r="AC152" i="18"/>
  <c r="AB152" i="18"/>
  <c r="Y152" i="18"/>
  <c r="Q152" i="18"/>
  <c r="AH151" i="18"/>
  <c r="AG151" i="18"/>
  <c r="AF151" i="18"/>
  <c r="AE151" i="18"/>
  <c r="AD151" i="18"/>
  <c r="AC151" i="18"/>
  <c r="AB151" i="18"/>
  <c r="Y151" i="18"/>
  <c r="Q151" i="18"/>
  <c r="AH150" i="18"/>
  <c r="AG150" i="18"/>
  <c r="AF150" i="18"/>
  <c r="AE150" i="18"/>
  <c r="AD150" i="18"/>
  <c r="AC150" i="18"/>
  <c r="AB150" i="18"/>
  <c r="Y150" i="18"/>
  <c r="Q150" i="18"/>
  <c r="AH149" i="18"/>
  <c r="AG149" i="18"/>
  <c r="AF149" i="18"/>
  <c r="AE149" i="18"/>
  <c r="AD149" i="18"/>
  <c r="AC149" i="18"/>
  <c r="AB149" i="18"/>
  <c r="Y149" i="18"/>
  <c r="Q149" i="18"/>
  <c r="AH148" i="18"/>
  <c r="AG148" i="18"/>
  <c r="AF148" i="18"/>
  <c r="AE148" i="18"/>
  <c r="AD148" i="18"/>
  <c r="AC148" i="18"/>
  <c r="AB148" i="18"/>
  <c r="Y148" i="18"/>
  <c r="Q148" i="18"/>
  <c r="AH147" i="18"/>
  <c r="AG147" i="18"/>
  <c r="AF147" i="18"/>
  <c r="AE147" i="18"/>
  <c r="AD147" i="18"/>
  <c r="AC147" i="18"/>
  <c r="AB147" i="18"/>
  <c r="Y147" i="18"/>
  <c r="Q147" i="18"/>
  <c r="AH146" i="18"/>
  <c r="AG146" i="18"/>
  <c r="AF146" i="18"/>
  <c r="AE146" i="18"/>
  <c r="AD146" i="18"/>
  <c r="AC146" i="18"/>
  <c r="AB146" i="18"/>
  <c r="Y146" i="18"/>
  <c r="Q146" i="18"/>
  <c r="AH145" i="18"/>
  <c r="AG145" i="18"/>
  <c r="AF145" i="18"/>
  <c r="AE145" i="18"/>
  <c r="AD145" i="18"/>
  <c r="AC145" i="18"/>
  <c r="AB145" i="18"/>
  <c r="Y145" i="18"/>
  <c r="Q145" i="18"/>
  <c r="AH144" i="18"/>
  <c r="AG144" i="18"/>
  <c r="AF144" i="18"/>
  <c r="AE144" i="18"/>
  <c r="AD144" i="18"/>
  <c r="AC144" i="18"/>
  <c r="AB144" i="18"/>
  <c r="Y144" i="18"/>
  <c r="Q144" i="18"/>
  <c r="AH143" i="18"/>
  <c r="AG143" i="18"/>
  <c r="AF143" i="18"/>
  <c r="AE143" i="18"/>
  <c r="AD143" i="18"/>
  <c r="AC143" i="18"/>
  <c r="AB143" i="18"/>
  <c r="Y143" i="18"/>
  <c r="Q143" i="18"/>
  <c r="AH142" i="18"/>
  <c r="AG142" i="18"/>
  <c r="AF142" i="18"/>
  <c r="AE142" i="18"/>
  <c r="AD142" i="18"/>
  <c r="AC142" i="18"/>
  <c r="AB142" i="18"/>
  <c r="Y142" i="18"/>
  <c r="Q142" i="18"/>
  <c r="AH141" i="18"/>
  <c r="AG141" i="18"/>
  <c r="AF141" i="18"/>
  <c r="AE141" i="18"/>
  <c r="AD141" i="18"/>
  <c r="AC141" i="18"/>
  <c r="AB141" i="18"/>
  <c r="Y141" i="18"/>
  <c r="Q141" i="18"/>
  <c r="AH140" i="18"/>
  <c r="AG140" i="18"/>
  <c r="AF140" i="18"/>
  <c r="AE140" i="18"/>
  <c r="AD140" i="18"/>
  <c r="AC140" i="18"/>
  <c r="AB140" i="18"/>
  <c r="Y140" i="18"/>
  <c r="Q140" i="18"/>
  <c r="AH139" i="18"/>
  <c r="AG139" i="18"/>
  <c r="AF139" i="18"/>
  <c r="AE139" i="18"/>
  <c r="AD139" i="18"/>
  <c r="AC139" i="18"/>
  <c r="AB139" i="18"/>
  <c r="Y139" i="18"/>
  <c r="Q139" i="18"/>
  <c r="AH138" i="18"/>
  <c r="AG138" i="18"/>
  <c r="AF138" i="18"/>
  <c r="AE138" i="18"/>
  <c r="AD138" i="18"/>
  <c r="AC138" i="18"/>
  <c r="AB138" i="18"/>
  <c r="Y138" i="18"/>
  <c r="Q138" i="18"/>
  <c r="AH137" i="18"/>
  <c r="AG137" i="18"/>
  <c r="AF137" i="18"/>
  <c r="AE137" i="18"/>
  <c r="AD137" i="18"/>
  <c r="AC137" i="18"/>
  <c r="AB137" i="18"/>
  <c r="Y137" i="18"/>
  <c r="Q137" i="18"/>
  <c r="AH136" i="18"/>
  <c r="AG136" i="18"/>
  <c r="AF136" i="18"/>
  <c r="AE136" i="18"/>
  <c r="AD136" i="18"/>
  <c r="AC136" i="18"/>
  <c r="AB136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Y95" i="18"/>
  <c r="Y94" i="18"/>
  <c r="H94" i="18"/>
  <c r="Y93" i="18"/>
  <c r="H93" i="18"/>
  <c r="Y92" i="18"/>
  <c r="H92" i="18"/>
  <c r="Y91" i="18"/>
  <c r="H91" i="18"/>
  <c r="Y90" i="18"/>
  <c r="H90" i="18"/>
  <c r="Y89" i="18"/>
  <c r="H89" i="18"/>
  <c r="Y88" i="18"/>
  <c r="H88" i="18"/>
  <c r="Y87" i="18"/>
  <c r="H87" i="18"/>
  <c r="Y86" i="18"/>
  <c r="H86" i="18"/>
  <c r="Y85" i="18"/>
  <c r="H85" i="18"/>
  <c r="Y84" i="18"/>
  <c r="H84" i="18"/>
  <c r="Y83" i="18"/>
  <c r="H83" i="18"/>
  <c r="Y82" i="18"/>
  <c r="H82" i="18"/>
  <c r="Y81" i="18"/>
  <c r="Y80" i="18"/>
  <c r="Y79" i="18"/>
  <c r="Y78" i="18"/>
  <c r="Y77" i="18"/>
  <c r="Y76" i="18"/>
  <c r="Y75" i="18"/>
  <c r="Y74" i="18"/>
  <c r="Y73" i="18"/>
  <c r="Y72" i="18"/>
  <c r="Y71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Y8" i="18"/>
  <c r="Y7" i="18"/>
  <c r="Y6" i="18"/>
  <c r="AI5" i="18"/>
  <c r="AE5" i="18"/>
  <c r="AD5" i="18"/>
  <c r="AC5" i="18"/>
  <c r="AB5" i="18"/>
  <c r="S5" i="18"/>
  <c r="T5" i="18"/>
  <c r="V5" i="18"/>
  <c r="X5" i="18"/>
  <c r="M5" i="18"/>
  <c r="N5" i="18"/>
  <c r="O5" i="18"/>
  <c r="Y5" i="18"/>
  <c r="F20" i="24"/>
  <c r="B48" i="19"/>
  <c r="C48" i="19"/>
  <c r="B47" i="19"/>
  <c r="AH205" i="19"/>
  <c r="AG205" i="19"/>
  <c r="AF205" i="19"/>
  <c r="AE205" i="19"/>
  <c r="AD205" i="19"/>
  <c r="AC205" i="19"/>
  <c r="AB205" i="19"/>
  <c r="Y205" i="19"/>
  <c r="Q205" i="19"/>
  <c r="AH204" i="19"/>
  <c r="AG204" i="19"/>
  <c r="AF204" i="19"/>
  <c r="AE204" i="19"/>
  <c r="AD204" i="19"/>
  <c r="AC204" i="19"/>
  <c r="AB204" i="19"/>
  <c r="Y204" i="19"/>
  <c r="Q204" i="19"/>
  <c r="AH203" i="19"/>
  <c r="AG203" i="19"/>
  <c r="AF203" i="19"/>
  <c r="AE203" i="19"/>
  <c r="AD203" i="19"/>
  <c r="AC203" i="19"/>
  <c r="AB203" i="19"/>
  <c r="Y203" i="19"/>
  <c r="Q203" i="19"/>
  <c r="AH202" i="19"/>
  <c r="AG202" i="19"/>
  <c r="AF202" i="19"/>
  <c r="AE202" i="19"/>
  <c r="AD202" i="19"/>
  <c r="AC202" i="19"/>
  <c r="AB202" i="19"/>
  <c r="Y202" i="19"/>
  <c r="Q202" i="19"/>
  <c r="AH201" i="19"/>
  <c r="AG201" i="19"/>
  <c r="AF201" i="19"/>
  <c r="AE201" i="19"/>
  <c r="AD201" i="19"/>
  <c r="AC201" i="19"/>
  <c r="AB201" i="19"/>
  <c r="Y201" i="19"/>
  <c r="Q201" i="19"/>
  <c r="AH200" i="19"/>
  <c r="AG200" i="19"/>
  <c r="AF200" i="19"/>
  <c r="AE200" i="19"/>
  <c r="AD200" i="19"/>
  <c r="AC200" i="19"/>
  <c r="AB200" i="19"/>
  <c r="Y200" i="19"/>
  <c r="Q200" i="19"/>
  <c r="AH199" i="19"/>
  <c r="AG199" i="19"/>
  <c r="AF199" i="19"/>
  <c r="AE199" i="19"/>
  <c r="AD199" i="19"/>
  <c r="AC199" i="19"/>
  <c r="AB199" i="19"/>
  <c r="Y199" i="19"/>
  <c r="Q199" i="19"/>
  <c r="AH198" i="19"/>
  <c r="AG198" i="19"/>
  <c r="AF198" i="19"/>
  <c r="AE198" i="19"/>
  <c r="AD198" i="19"/>
  <c r="AC198" i="19"/>
  <c r="AB198" i="19"/>
  <c r="Y198" i="19"/>
  <c r="Q198" i="19"/>
  <c r="AH197" i="19"/>
  <c r="AG197" i="19"/>
  <c r="AF197" i="19"/>
  <c r="AE197" i="19"/>
  <c r="AD197" i="19"/>
  <c r="AC197" i="19"/>
  <c r="AB197" i="19"/>
  <c r="Y197" i="19"/>
  <c r="Q197" i="19"/>
  <c r="AH196" i="19"/>
  <c r="AG196" i="19"/>
  <c r="AF196" i="19"/>
  <c r="AE196" i="19"/>
  <c r="AD196" i="19"/>
  <c r="AC196" i="19"/>
  <c r="AB196" i="19"/>
  <c r="Y196" i="19"/>
  <c r="Q196" i="19"/>
  <c r="AH195" i="19"/>
  <c r="AG195" i="19"/>
  <c r="AF195" i="19"/>
  <c r="AE195" i="19"/>
  <c r="AD195" i="19"/>
  <c r="AC195" i="19"/>
  <c r="AB195" i="19"/>
  <c r="Y195" i="19"/>
  <c r="Q195" i="19"/>
  <c r="AH194" i="19"/>
  <c r="AG194" i="19"/>
  <c r="AF194" i="19"/>
  <c r="AE194" i="19"/>
  <c r="AD194" i="19"/>
  <c r="AC194" i="19"/>
  <c r="AB194" i="19"/>
  <c r="Y194" i="19"/>
  <c r="Q194" i="19"/>
  <c r="AH193" i="19"/>
  <c r="AG193" i="19"/>
  <c r="AF193" i="19"/>
  <c r="AE193" i="19"/>
  <c r="AD193" i="19"/>
  <c r="AC193" i="19"/>
  <c r="AB193" i="19"/>
  <c r="Y193" i="19"/>
  <c r="Q193" i="19"/>
  <c r="AH192" i="19"/>
  <c r="AG192" i="19"/>
  <c r="AF192" i="19"/>
  <c r="AE192" i="19"/>
  <c r="AD192" i="19"/>
  <c r="AC192" i="19"/>
  <c r="AB192" i="19"/>
  <c r="Y192" i="19"/>
  <c r="Q192" i="19"/>
  <c r="AH191" i="19"/>
  <c r="AG191" i="19"/>
  <c r="AF191" i="19"/>
  <c r="AE191" i="19"/>
  <c r="AD191" i="19"/>
  <c r="AC191" i="19"/>
  <c r="AB191" i="19"/>
  <c r="Y191" i="19"/>
  <c r="Q191" i="19"/>
  <c r="AH190" i="19"/>
  <c r="AG190" i="19"/>
  <c r="AF190" i="19"/>
  <c r="AE190" i="19"/>
  <c r="AD190" i="19"/>
  <c r="AC190" i="19"/>
  <c r="AB190" i="19"/>
  <c r="Y190" i="19"/>
  <c r="Q190" i="19"/>
  <c r="AH189" i="19"/>
  <c r="AG189" i="19"/>
  <c r="AF189" i="19"/>
  <c r="AE189" i="19"/>
  <c r="AD189" i="19"/>
  <c r="AC189" i="19"/>
  <c r="AB189" i="19"/>
  <c r="Y189" i="19"/>
  <c r="Q189" i="19"/>
  <c r="AH188" i="19"/>
  <c r="AG188" i="19"/>
  <c r="AF188" i="19"/>
  <c r="AE188" i="19"/>
  <c r="AD188" i="19"/>
  <c r="AC188" i="19"/>
  <c r="AB188" i="19"/>
  <c r="Y188" i="19"/>
  <c r="Q188" i="19"/>
  <c r="AH187" i="19"/>
  <c r="AG187" i="19"/>
  <c r="AF187" i="19"/>
  <c r="AE187" i="19"/>
  <c r="AD187" i="19"/>
  <c r="AC187" i="19"/>
  <c r="AB187" i="19"/>
  <c r="Y187" i="19"/>
  <c r="Q187" i="19"/>
  <c r="AH186" i="19"/>
  <c r="AG186" i="19"/>
  <c r="AF186" i="19"/>
  <c r="AE186" i="19"/>
  <c r="AD186" i="19"/>
  <c r="AC186" i="19"/>
  <c r="AB186" i="19"/>
  <c r="Y186" i="19"/>
  <c r="Q186" i="19"/>
  <c r="AH185" i="19"/>
  <c r="AG185" i="19"/>
  <c r="AF185" i="19"/>
  <c r="AE185" i="19"/>
  <c r="AD185" i="19"/>
  <c r="AC185" i="19"/>
  <c r="AB185" i="19"/>
  <c r="Y185" i="19"/>
  <c r="Q185" i="19"/>
  <c r="AH184" i="19"/>
  <c r="AG184" i="19"/>
  <c r="AF184" i="19"/>
  <c r="AE184" i="19"/>
  <c r="AD184" i="19"/>
  <c r="AC184" i="19"/>
  <c r="AB184" i="19"/>
  <c r="Y184" i="19"/>
  <c r="Q184" i="19"/>
  <c r="AH183" i="19"/>
  <c r="AG183" i="19"/>
  <c r="AF183" i="19"/>
  <c r="AE183" i="19"/>
  <c r="AD183" i="19"/>
  <c r="AC183" i="19"/>
  <c r="AB183" i="19"/>
  <c r="Y183" i="19"/>
  <c r="Q183" i="19"/>
  <c r="AH182" i="19"/>
  <c r="AG182" i="19"/>
  <c r="AF182" i="19"/>
  <c r="AE182" i="19"/>
  <c r="AD182" i="19"/>
  <c r="AC182" i="19"/>
  <c r="AB182" i="19"/>
  <c r="Y182" i="19"/>
  <c r="Q182" i="19"/>
  <c r="AH181" i="19"/>
  <c r="AG181" i="19"/>
  <c r="AF181" i="19"/>
  <c r="AE181" i="19"/>
  <c r="AD181" i="19"/>
  <c r="AC181" i="19"/>
  <c r="AB181" i="19"/>
  <c r="Y181" i="19"/>
  <c r="Q181" i="19"/>
  <c r="AH180" i="19"/>
  <c r="AG180" i="19"/>
  <c r="AF180" i="19"/>
  <c r="AE180" i="19"/>
  <c r="AD180" i="19"/>
  <c r="AC180" i="19"/>
  <c r="AB180" i="19"/>
  <c r="Y180" i="19"/>
  <c r="Q180" i="19"/>
  <c r="AH179" i="19"/>
  <c r="AG179" i="19"/>
  <c r="AF179" i="19"/>
  <c r="AE179" i="19"/>
  <c r="AD179" i="19"/>
  <c r="AC179" i="19"/>
  <c r="AB179" i="19"/>
  <c r="Y179" i="19"/>
  <c r="Q179" i="19"/>
  <c r="AH178" i="19"/>
  <c r="AG178" i="19"/>
  <c r="AF178" i="19"/>
  <c r="AE178" i="19"/>
  <c r="AD178" i="19"/>
  <c r="AC178" i="19"/>
  <c r="AB178" i="19"/>
  <c r="Y178" i="19"/>
  <c r="Q178" i="19"/>
  <c r="AH177" i="19"/>
  <c r="AG177" i="19"/>
  <c r="AF177" i="19"/>
  <c r="AE177" i="19"/>
  <c r="AD177" i="19"/>
  <c r="AC177" i="19"/>
  <c r="AB177" i="19"/>
  <c r="Y177" i="19"/>
  <c r="Q177" i="19"/>
  <c r="AH176" i="19"/>
  <c r="AG176" i="19"/>
  <c r="AF176" i="19"/>
  <c r="AE176" i="19"/>
  <c r="AD176" i="19"/>
  <c r="AC176" i="19"/>
  <c r="AB176" i="19"/>
  <c r="Y176" i="19"/>
  <c r="Q176" i="19"/>
  <c r="AH175" i="19"/>
  <c r="AG175" i="19"/>
  <c r="AF175" i="19"/>
  <c r="AE175" i="19"/>
  <c r="AD175" i="19"/>
  <c r="AC175" i="19"/>
  <c r="AB175" i="19"/>
  <c r="Y175" i="19"/>
  <c r="Q175" i="19"/>
  <c r="AH174" i="19"/>
  <c r="AG174" i="19"/>
  <c r="AF174" i="19"/>
  <c r="AE174" i="19"/>
  <c r="AD174" i="19"/>
  <c r="AC174" i="19"/>
  <c r="AB174" i="19"/>
  <c r="Y174" i="19"/>
  <c r="Q174" i="19"/>
  <c r="AH173" i="19"/>
  <c r="AG173" i="19"/>
  <c r="AF173" i="19"/>
  <c r="AE173" i="19"/>
  <c r="AD173" i="19"/>
  <c r="AC173" i="19"/>
  <c r="AB173" i="19"/>
  <c r="Y173" i="19"/>
  <c r="Q173" i="19"/>
  <c r="AH172" i="19"/>
  <c r="AG172" i="19"/>
  <c r="AF172" i="19"/>
  <c r="AE172" i="19"/>
  <c r="AD172" i="19"/>
  <c r="AC172" i="19"/>
  <c r="AB172" i="19"/>
  <c r="Y172" i="19"/>
  <c r="Q172" i="19"/>
  <c r="AH171" i="19"/>
  <c r="AG171" i="19"/>
  <c r="AF171" i="19"/>
  <c r="AE171" i="19"/>
  <c r="AD171" i="19"/>
  <c r="AC171" i="19"/>
  <c r="AB171" i="19"/>
  <c r="Y171" i="19"/>
  <c r="Q171" i="19"/>
  <c r="AH170" i="19"/>
  <c r="AG170" i="19"/>
  <c r="AF170" i="19"/>
  <c r="AE170" i="19"/>
  <c r="AD170" i="19"/>
  <c r="AC170" i="19"/>
  <c r="AB170" i="19"/>
  <c r="Y170" i="19"/>
  <c r="Q170" i="19"/>
  <c r="AH169" i="19"/>
  <c r="AG169" i="19"/>
  <c r="AF169" i="19"/>
  <c r="AE169" i="19"/>
  <c r="AD169" i="19"/>
  <c r="AC169" i="19"/>
  <c r="AB169" i="19"/>
  <c r="Y169" i="19"/>
  <c r="Q169" i="19"/>
  <c r="AH168" i="19"/>
  <c r="AG168" i="19"/>
  <c r="AF168" i="19"/>
  <c r="AE168" i="19"/>
  <c r="AD168" i="19"/>
  <c r="AC168" i="19"/>
  <c r="AB168" i="19"/>
  <c r="Y168" i="19"/>
  <c r="Q168" i="19"/>
  <c r="AH167" i="19"/>
  <c r="AG167" i="19"/>
  <c r="AF167" i="19"/>
  <c r="AE167" i="19"/>
  <c r="AD167" i="19"/>
  <c r="AC167" i="19"/>
  <c r="AB167" i="19"/>
  <c r="Y167" i="19"/>
  <c r="Q167" i="19"/>
  <c r="AH166" i="19"/>
  <c r="AG166" i="19"/>
  <c r="AF166" i="19"/>
  <c r="AE166" i="19"/>
  <c r="AD166" i="19"/>
  <c r="AC166" i="19"/>
  <c r="AB166" i="19"/>
  <c r="Y166" i="19"/>
  <c r="Q166" i="19"/>
  <c r="AH165" i="19"/>
  <c r="AG165" i="19"/>
  <c r="AF165" i="19"/>
  <c r="AE165" i="19"/>
  <c r="AD165" i="19"/>
  <c r="AC165" i="19"/>
  <c r="AB165" i="19"/>
  <c r="Y165" i="19"/>
  <c r="Q165" i="19"/>
  <c r="AH164" i="19"/>
  <c r="AG164" i="19"/>
  <c r="AF164" i="19"/>
  <c r="AE164" i="19"/>
  <c r="AD164" i="19"/>
  <c r="AC164" i="19"/>
  <c r="AB164" i="19"/>
  <c r="Y164" i="19"/>
  <c r="Q164" i="19"/>
  <c r="AH163" i="19"/>
  <c r="AG163" i="19"/>
  <c r="AF163" i="19"/>
  <c r="AE163" i="19"/>
  <c r="AD163" i="19"/>
  <c r="AC163" i="19"/>
  <c r="AB163" i="19"/>
  <c r="Y163" i="19"/>
  <c r="Q163" i="19"/>
  <c r="AH162" i="19"/>
  <c r="AG162" i="19"/>
  <c r="AF162" i="19"/>
  <c r="AE162" i="19"/>
  <c r="AD162" i="19"/>
  <c r="AC162" i="19"/>
  <c r="AB162" i="19"/>
  <c r="Y162" i="19"/>
  <c r="Q162" i="19"/>
  <c r="AH161" i="19"/>
  <c r="AG161" i="19"/>
  <c r="AF161" i="19"/>
  <c r="AE161" i="19"/>
  <c r="AD161" i="19"/>
  <c r="AC161" i="19"/>
  <c r="AB161" i="19"/>
  <c r="Y161" i="19"/>
  <c r="Q161" i="19"/>
  <c r="AH160" i="19"/>
  <c r="AG160" i="19"/>
  <c r="AF160" i="19"/>
  <c r="AE160" i="19"/>
  <c r="AD160" i="19"/>
  <c r="AC160" i="19"/>
  <c r="AB160" i="19"/>
  <c r="Y160" i="19"/>
  <c r="Q160" i="19"/>
  <c r="AH159" i="19"/>
  <c r="AG159" i="19"/>
  <c r="AF159" i="19"/>
  <c r="AE159" i="19"/>
  <c r="AD159" i="19"/>
  <c r="AC159" i="19"/>
  <c r="AB159" i="19"/>
  <c r="Y159" i="19"/>
  <c r="Q159" i="19"/>
  <c r="AH158" i="19"/>
  <c r="AG158" i="19"/>
  <c r="AF158" i="19"/>
  <c r="AE158" i="19"/>
  <c r="AD158" i="19"/>
  <c r="AC158" i="19"/>
  <c r="AB158" i="19"/>
  <c r="Y158" i="19"/>
  <c r="Q158" i="19"/>
  <c r="AH157" i="19"/>
  <c r="AG157" i="19"/>
  <c r="AF157" i="19"/>
  <c r="AE157" i="19"/>
  <c r="AD157" i="19"/>
  <c r="AC157" i="19"/>
  <c r="AB157" i="19"/>
  <c r="Y157" i="19"/>
  <c r="Q157" i="19"/>
  <c r="AH156" i="19"/>
  <c r="AG156" i="19"/>
  <c r="AF156" i="19"/>
  <c r="AE156" i="19"/>
  <c r="AD156" i="19"/>
  <c r="AC156" i="19"/>
  <c r="AB156" i="19"/>
  <c r="Y156" i="19"/>
  <c r="Q156" i="19"/>
  <c r="AH155" i="19"/>
  <c r="AG155" i="19"/>
  <c r="AF155" i="19"/>
  <c r="AE155" i="19"/>
  <c r="AD155" i="19"/>
  <c r="AC155" i="19"/>
  <c r="AB155" i="19"/>
  <c r="Y155" i="19"/>
  <c r="Q155" i="19"/>
  <c r="AH154" i="19"/>
  <c r="AG154" i="19"/>
  <c r="AF154" i="19"/>
  <c r="AE154" i="19"/>
  <c r="AD154" i="19"/>
  <c r="AC154" i="19"/>
  <c r="AB154" i="19"/>
  <c r="Y154" i="19"/>
  <c r="Q154" i="19"/>
  <c r="AH153" i="19"/>
  <c r="AG153" i="19"/>
  <c r="AF153" i="19"/>
  <c r="AE153" i="19"/>
  <c r="AD153" i="19"/>
  <c r="AC153" i="19"/>
  <c r="AB153" i="19"/>
  <c r="Y153" i="19"/>
  <c r="Q153" i="19"/>
  <c r="AH152" i="19"/>
  <c r="AG152" i="19"/>
  <c r="AF152" i="19"/>
  <c r="AE152" i="19"/>
  <c r="AD152" i="19"/>
  <c r="AC152" i="19"/>
  <c r="AB152" i="19"/>
  <c r="Y152" i="19"/>
  <c r="Q152" i="19"/>
  <c r="AH151" i="19"/>
  <c r="AG151" i="19"/>
  <c r="AF151" i="19"/>
  <c r="AE151" i="19"/>
  <c r="AD151" i="19"/>
  <c r="AC151" i="19"/>
  <c r="AB151" i="19"/>
  <c r="Y151" i="19"/>
  <c r="Q151" i="19"/>
  <c r="AH150" i="19"/>
  <c r="AG150" i="19"/>
  <c r="AF150" i="19"/>
  <c r="AE150" i="19"/>
  <c r="AD150" i="19"/>
  <c r="AC150" i="19"/>
  <c r="AB150" i="19"/>
  <c r="Y150" i="19"/>
  <c r="Q150" i="19"/>
  <c r="AH149" i="19"/>
  <c r="AG149" i="19"/>
  <c r="AF149" i="19"/>
  <c r="AE149" i="19"/>
  <c r="AD149" i="19"/>
  <c r="AC149" i="19"/>
  <c r="AB149" i="19"/>
  <c r="Y149" i="19"/>
  <c r="Q149" i="19"/>
  <c r="AH148" i="19"/>
  <c r="AG148" i="19"/>
  <c r="AF148" i="19"/>
  <c r="AE148" i="19"/>
  <c r="AD148" i="19"/>
  <c r="AC148" i="19"/>
  <c r="AB148" i="19"/>
  <c r="Y148" i="19"/>
  <c r="Q148" i="19"/>
  <c r="AH147" i="19"/>
  <c r="AG147" i="19"/>
  <c r="AF147" i="19"/>
  <c r="AE147" i="19"/>
  <c r="AD147" i="19"/>
  <c r="AC147" i="19"/>
  <c r="AB147" i="19"/>
  <c r="Y147" i="19"/>
  <c r="Q147" i="19"/>
  <c r="AH146" i="19"/>
  <c r="AG146" i="19"/>
  <c r="AF146" i="19"/>
  <c r="AE146" i="19"/>
  <c r="AD146" i="19"/>
  <c r="AC146" i="19"/>
  <c r="AB146" i="19"/>
  <c r="Y146" i="19"/>
  <c r="Q146" i="19"/>
  <c r="AH145" i="19"/>
  <c r="AG145" i="19"/>
  <c r="AF145" i="19"/>
  <c r="AE145" i="19"/>
  <c r="AD145" i="19"/>
  <c r="AC145" i="19"/>
  <c r="AB145" i="19"/>
  <c r="Y145" i="19"/>
  <c r="Q145" i="19"/>
  <c r="AH144" i="19"/>
  <c r="AG144" i="19"/>
  <c r="AF144" i="19"/>
  <c r="AE144" i="19"/>
  <c r="AD144" i="19"/>
  <c r="AC144" i="19"/>
  <c r="AB144" i="19"/>
  <c r="Y144" i="19"/>
  <c r="Q144" i="19"/>
  <c r="AH143" i="19"/>
  <c r="AG143" i="19"/>
  <c r="AF143" i="19"/>
  <c r="AE143" i="19"/>
  <c r="AD143" i="19"/>
  <c r="AC143" i="19"/>
  <c r="AB143" i="19"/>
  <c r="Y143" i="19"/>
  <c r="Q143" i="19"/>
  <c r="AH142" i="19"/>
  <c r="AG142" i="19"/>
  <c r="AF142" i="19"/>
  <c r="AE142" i="19"/>
  <c r="AD142" i="19"/>
  <c r="AC142" i="19"/>
  <c r="AB142" i="19"/>
  <c r="Y142" i="19"/>
  <c r="Q142" i="19"/>
  <c r="AH141" i="19"/>
  <c r="AG141" i="19"/>
  <c r="AF141" i="19"/>
  <c r="AE141" i="19"/>
  <c r="AD141" i="19"/>
  <c r="AC141" i="19"/>
  <c r="AB141" i="19"/>
  <c r="Y141" i="19"/>
  <c r="Q141" i="19"/>
  <c r="AH140" i="19"/>
  <c r="AG140" i="19"/>
  <c r="AF140" i="19"/>
  <c r="AE140" i="19"/>
  <c r="AD140" i="19"/>
  <c r="AC140" i="19"/>
  <c r="AB140" i="19"/>
  <c r="Y140" i="19"/>
  <c r="Q140" i="19"/>
  <c r="AH139" i="19"/>
  <c r="AG139" i="19"/>
  <c r="AF139" i="19"/>
  <c r="AE139" i="19"/>
  <c r="AD139" i="19"/>
  <c r="AC139" i="19"/>
  <c r="AB139" i="19"/>
  <c r="Y139" i="19"/>
  <c r="Q139" i="19"/>
  <c r="AH138" i="19"/>
  <c r="AG138" i="19"/>
  <c r="AF138" i="19"/>
  <c r="AE138" i="19"/>
  <c r="AD138" i="19"/>
  <c r="AC138" i="19"/>
  <c r="AB138" i="19"/>
  <c r="Y138" i="19"/>
  <c r="Q138" i="19"/>
  <c r="AH137" i="19"/>
  <c r="AG137" i="19"/>
  <c r="AF137" i="19"/>
  <c r="AE137" i="19"/>
  <c r="AD137" i="19"/>
  <c r="AC137" i="19"/>
  <c r="AB137" i="19"/>
  <c r="Y137" i="19"/>
  <c r="Q137" i="19"/>
  <c r="AH136" i="19"/>
  <c r="AG136" i="19"/>
  <c r="AF136" i="19"/>
  <c r="AE136" i="19"/>
  <c r="AD136" i="19"/>
  <c r="AC136" i="19"/>
  <c r="AB136" i="19"/>
  <c r="Y136" i="19"/>
  <c r="Q136" i="19"/>
  <c r="E47" i="19"/>
  <c r="F47" i="19"/>
  <c r="G47" i="19"/>
  <c r="E48" i="19"/>
  <c r="F48" i="19"/>
  <c r="G48" i="19"/>
  <c r="F15" i="19"/>
  <c r="Y135" i="19"/>
  <c r="Y134" i="19"/>
  <c r="Y133" i="19"/>
  <c r="Y132" i="19"/>
  <c r="Y131" i="19"/>
  <c r="Y130" i="19"/>
  <c r="Y129" i="19"/>
  <c r="Y128" i="19"/>
  <c r="Y127" i="19"/>
  <c r="F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D114" i="19"/>
  <c r="C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H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Y12" i="19"/>
  <c r="Y11" i="19"/>
  <c r="Y10" i="19"/>
  <c r="Y9" i="19"/>
  <c r="D9" i="19"/>
  <c r="Y8" i="19"/>
  <c r="Y7" i="19"/>
  <c r="Y6" i="19"/>
  <c r="D6" i="19"/>
  <c r="AI5" i="19"/>
  <c r="AE5" i="19"/>
  <c r="AD5" i="19"/>
  <c r="AC5" i="19"/>
  <c r="AB5" i="19"/>
  <c r="S5" i="19"/>
  <c r="T5" i="19"/>
  <c r="V5" i="19"/>
  <c r="X5" i="19"/>
  <c r="M5" i="19"/>
  <c r="N5" i="19"/>
  <c r="O5" i="19"/>
  <c r="Y5" i="19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K24" i="24"/>
  <c r="L24" i="24"/>
  <c r="M24" i="24"/>
  <c r="N24" i="24"/>
  <c r="O24" i="24"/>
  <c r="P24" i="24"/>
  <c r="Q24" i="24"/>
  <c r="J25" i="24"/>
  <c r="K25" i="24"/>
  <c r="L25" i="24"/>
  <c r="M25" i="24"/>
  <c r="N25" i="24"/>
  <c r="O25" i="24"/>
  <c r="P25" i="24"/>
  <c r="Q25" i="24"/>
  <c r="H25" i="24"/>
  <c r="I25" i="24"/>
  <c r="G25" i="24"/>
  <c r="F25" i="24"/>
  <c r="E25" i="24"/>
  <c r="R25" i="24"/>
  <c r="AH205" i="20"/>
  <c r="AF205" i="20"/>
  <c r="AE205" i="20"/>
  <c r="AD205" i="20"/>
  <c r="AC205" i="20"/>
  <c r="AB205" i="20"/>
  <c r="Y205" i="20"/>
  <c r="Q205" i="20"/>
  <c r="AH204" i="20"/>
  <c r="AF204" i="20"/>
  <c r="AE204" i="20"/>
  <c r="AD204" i="20"/>
  <c r="AC204" i="20"/>
  <c r="AB204" i="20"/>
  <c r="Y204" i="20"/>
  <c r="Q204" i="20"/>
  <c r="AH203" i="20"/>
  <c r="AF203" i="20"/>
  <c r="AE203" i="20"/>
  <c r="AD203" i="20"/>
  <c r="AC203" i="20"/>
  <c r="AB203" i="20"/>
  <c r="Y203" i="20"/>
  <c r="Q203" i="20"/>
  <c r="AH202" i="20"/>
  <c r="AF202" i="20"/>
  <c r="AE202" i="20"/>
  <c r="AD202" i="20"/>
  <c r="AC202" i="20"/>
  <c r="AB202" i="20"/>
  <c r="Y202" i="20"/>
  <c r="Q202" i="20"/>
  <c r="AH201" i="20"/>
  <c r="AF201" i="20"/>
  <c r="AE201" i="20"/>
  <c r="AD201" i="20"/>
  <c r="AC201" i="20"/>
  <c r="AB201" i="20"/>
  <c r="Y201" i="20"/>
  <c r="Q201" i="20"/>
  <c r="AH200" i="20"/>
  <c r="AF200" i="20"/>
  <c r="AE200" i="20"/>
  <c r="AD200" i="20"/>
  <c r="AC200" i="20"/>
  <c r="AB200" i="20"/>
  <c r="Y200" i="20"/>
  <c r="Q200" i="20"/>
  <c r="AH199" i="20"/>
  <c r="AF199" i="20"/>
  <c r="AE199" i="20"/>
  <c r="AD199" i="20"/>
  <c r="AC199" i="20"/>
  <c r="AB199" i="20"/>
  <c r="Y199" i="20"/>
  <c r="Q199" i="20"/>
  <c r="AH198" i="20"/>
  <c r="AF198" i="20"/>
  <c r="AE198" i="20"/>
  <c r="AD198" i="20"/>
  <c r="AC198" i="20"/>
  <c r="AB198" i="20"/>
  <c r="Y198" i="20"/>
  <c r="Q198" i="20"/>
  <c r="AH197" i="20"/>
  <c r="AF197" i="20"/>
  <c r="AE197" i="20"/>
  <c r="AD197" i="20"/>
  <c r="AC197" i="20"/>
  <c r="AB197" i="20"/>
  <c r="Y197" i="20"/>
  <c r="Q197" i="20"/>
  <c r="AH196" i="20"/>
  <c r="AF196" i="20"/>
  <c r="AE196" i="20"/>
  <c r="AD196" i="20"/>
  <c r="AC196" i="20"/>
  <c r="AB196" i="20"/>
  <c r="Y196" i="20"/>
  <c r="Q196" i="20"/>
  <c r="AH195" i="20"/>
  <c r="AF195" i="20"/>
  <c r="AE195" i="20"/>
  <c r="AD195" i="20"/>
  <c r="AC195" i="20"/>
  <c r="AB195" i="20"/>
  <c r="Y195" i="20"/>
  <c r="Q195" i="20"/>
  <c r="AH194" i="20"/>
  <c r="AF194" i="20"/>
  <c r="AE194" i="20"/>
  <c r="AD194" i="20"/>
  <c r="AC194" i="20"/>
  <c r="AB194" i="20"/>
  <c r="Y194" i="20"/>
  <c r="Q194" i="20"/>
  <c r="AH193" i="20"/>
  <c r="AF193" i="20"/>
  <c r="AE193" i="20"/>
  <c r="AD193" i="20"/>
  <c r="AC193" i="20"/>
  <c r="AB193" i="20"/>
  <c r="Y193" i="20"/>
  <c r="Q193" i="20"/>
  <c r="AH192" i="20"/>
  <c r="AF192" i="20"/>
  <c r="AE192" i="20"/>
  <c r="AD192" i="20"/>
  <c r="AC192" i="20"/>
  <c r="AB192" i="20"/>
  <c r="Y192" i="20"/>
  <c r="Q192" i="20"/>
  <c r="AH191" i="20"/>
  <c r="AF191" i="20"/>
  <c r="AE191" i="20"/>
  <c r="AD191" i="20"/>
  <c r="AC191" i="20"/>
  <c r="AB191" i="20"/>
  <c r="Y191" i="20"/>
  <c r="Q191" i="20"/>
  <c r="AH190" i="20"/>
  <c r="AF190" i="20"/>
  <c r="AE190" i="20"/>
  <c r="AD190" i="20"/>
  <c r="AC190" i="20"/>
  <c r="AB190" i="20"/>
  <c r="Y190" i="20"/>
  <c r="Q190" i="20"/>
  <c r="AH189" i="20"/>
  <c r="AF189" i="20"/>
  <c r="AE189" i="20"/>
  <c r="AD189" i="20"/>
  <c r="AC189" i="20"/>
  <c r="AB189" i="20"/>
  <c r="Y189" i="20"/>
  <c r="Q189" i="20"/>
  <c r="AH188" i="20"/>
  <c r="AF188" i="20"/>
  <c r="AE188" i="20"/>
  <c r="AD188" i="20"/>
  <c r="AC188" i="20"/>
  <c r="AB188" i="20"/>
  <c r="Y188" i="20"/>
  <c r="Q188" i="20"/>
  <c r="AH187" i="20"/>
  <c r="AF187" i="20"/>
  <c r="AE187" i="20"/>
  <c r="AD187" i="20"/>
  <c r="AC187" i="20"/>
  <c r="AB187" i="20"/>
  <c r="Y187" i="20"/>
  <c r="Q187" i="20"/>
  <c r="AH186" i="20"/>
  <c r="AF186" i="20"/>
  <c r="AE186" i="20"/>
  <c r="AD186" i="20"/>
  <c r="AC186" i="20"/>
  <c r="AB186" i="20"/>
  <c r="Y186" i="20"/>
  <c r="Q186" i="20"/>
  <c r="AH185" i="20"/>
  <c r="AF185" i="20"/>
  <c r="AE185" i="20"/>
  <c r="AD185" i="20"/>
  <c r="AC185" i="20"/>
  <c r="AB185" i="20"/>
  <c r="Y185" i="20"/>
  <c r="Q185" i="20"/>
  <c r="AH184" i="20"/>
  <c r="AF184" i="20"/>
  <c r="AE184" i="20"/>
  <c r="AD184" i="20"/>
  <c r="AC184" i="20"/>
  <c r="AB184" i="20"/>
  <c r="Y184" i="20"/>
  <c r="Q184" i="20"/>
  <c r="AH183" i="20"/>
  <c r="AF183" i="20"/>
  <c r="AE183" i="20"/>
  <c r="AD183" i="20"/>
  <c r="AC183" i="20"/>
  <c r="AB183" i="20"/>
  <c r="Y183" i="20"/>
  <c r="Q183" i="20"/>
  <c r="AH182" i="20"/>
  <c r="AF182" i="20"/>
  <c r="AE182" i="20"/>
  <c r="AD182" i="20"/>
  <c r="AC182" i="20"/>
  <c r="AB182" i="20"/>
  <c r="Y182" i="20"/>
  <c r="Q182" i="20"/>
  <c r="AH181" i="20"/>
  <c r="AF181" i="20"/>
  <c r="AE181" i="20"/>
  <c r="AD181" i="20"/>
  <c r="AC181" i="20"/>
  <c r="AB181" i="20"/>
  <c r="Y181" i="20"/>
  <c r="Q181" i="20"/>
  <c r="AH180" i="20"/>
  <c r="AF180" i="20"/>
  <c r="AE180" i="20"/>
  <c r="AD180" i="20"/>
  <c r="AC180" i="20"/>
  <c r="AB180" i="20"/>
  <c r="Y180" i="20"/>
  <c r="Q180" i="20"/>
  <c r="AH179" i="20"/>
  <c r="AF179" i="20"/>
  <c r="AE179" i="20"/>
  <c r="AD179" i="20"/>
  <c r="AC179" i="20"/>
  <c r="AB179" i="20"/>
  <c r="Y179" i="20"/>
  <c r="Q179" i="20"/>
  <c r="AH178" i="20"/>
  <c r="AF178" i="20"/>
  <c r="AE178" i="20"/>
  <c r="AD178" i="20"/>
  <c r="AC178" i="20"/>
  <c r="AB178" i="20"/>
  <c r="Y178" i="20"/>
  <c r="Q178" i="20"/>
  <c r="AH177" i="20"/>
  <c r="AF177" i="20"/>
  <c r="AE177" i="20"/>
  <c r="AD177" i="20"/>
  <c r="AC177" i="20"/>
  <c r="AB177" i="20"/>
  <c r="Y177" i="20"/>
  <c r="Q177" i="20"/>
  <c r="AH176" i="20"/>
  <c r="AF176" i="20"/>
  <c r="AE176" i="20"/>
  <c r="AD176" i="20"/>
  <c r="AC176" i="20"/>
  <c r="AB176" i="20"/>
  <c r="Y176" i="20"/>
  <c r="Q176" i="20"/>
  <c r="AH175" i="20"/>
  <c r="AF175" i="20"/>
  <c r="AE175" i="20"/>
  <c r="AD175" i="20"/>
  <c r="AC175" i="20"/>
  <c r="AB175" i="20"/>
  <c r="Y175" i="20"/>
  <c r="Q175" i="20"/>
  <c r="AH174" i="20"/>
  <c r="AF174" i="20"/>
  <c r="AE174" i="20"/>
  <c r="AD174" i="20"/>
  <c r="AC174" i="20"/>
  <c r="AB174" i="20"/>
  <c r="Y174" i="20"/>
  <c r="Q174" i="20"/>
  <c r="AH173" i="20"/>
  <c r="AF173" i="20"/>
  <c r="AE173" i="20"/>
  <c r="AD173" i="20"/>
  <c r="AC173" i="20"/>
  <c r="AB173" i="20"/>
  <c r="Y173" i="20"/>
  <c r="Q173" i="20"/>
  <c r="AH172" i="20"/>
  <c r="AF172" i="20"/>
  <c r="AE172" i="20"/>
  <c r="AD172" i="20"/>
  <c r="AC172" i="20"/>
  <c r="AB172" i="20"/>
  <c r="Y172" i="20"/>
  <c r="Q172" i="20"/>
  <c r="AH171" i="20"/>
  <c r="AF171" i="20"/>
  <c r="AE171" i="20"/>
  <c r="AD171" i="20"/>
  <c r="AC171" i="20"/>
  <c r="AB171" i="20"/>
  <c r="Y171" i="20"/>
  <c r="Q171" i="20"/>
  <c r="AH170" i="20"/>
  <c r="AF170" i="20"/>
  <c r="AE170" i="20"/>
  <c r="AD170" i="20"/>
  <c r="AC170" i="20"/>
  <c r="AB170" i="20"/>
  <c r="Y170" i="20"/>
  <c r="Q170" i="20"/>
  <c r="AH169" i="20"/>
  <c r="AF169" i="20"/>
  <c r="AE169" i="20"/>
  <c r="AD169" i="20"/>
  <c r="AC169" i="20"/>
  <c r="AB169" i="20"/>
  <c r="Y169" i="20"/>
  <c r="Q169" i="20"/>
  <c r="AH168" i="20"/>
  <c r="AF168" i="20"/>
  <c r="AE168" i="20"/>
  <c r="AD168" i="20"/>
  <c r="AC168" i="20"/>
  <c r="AB168" i="20"/>
  <c r="Y168" i="20"/>
  <c r="Q168" i="20"/>
  <c r="AH167" i="20"/>
  <c r="AF167" i="20"/>
  <c r="AE167" i="20"/>
  <c r="AD167" i="20"/>
  <c r="AC167" i="20"/>
  <c r="AB167" i="20"/>
  <c r="Y167" i="20"/>
  <c r="Q167" i="20"/>
  <c r="AH166" i="20"/>
  <c r="AF166" i="20"/>
  <c r="AE166" i="20"/>
  <c r="AD166" i="20"/>
  <c r="AC166" i="20"/>
  <c r="AB166" i="20"/>
  <c r="Y166" i="20"/>
  <c r="Q166" i="20"/>
  <c r="AH165" i="20"/>
  <c r="AF165" i="20"/>
  <c r="AE165" i="20"/>
  <c r="AD165" i="20"/>
  <c r="AC165" i="20"/>
  <c r="AB165" i="20"/>
  <c r="Y165" i="20"/>
  <c r="Q165" i="20"/>
  <c r="AH164" i="20"/>
  <c r="AF164" i="20"/>
  <c r="AE164" i="20"/>
  <c r="AD164" i="20"/>
  <c r="AC164" i="20"/>
  <c r="AB164" i="20"/>
  <c r="Y164" i="20"/>
  <c r="Q164" i="20"/>
  <c r="AH163" i="20"/>
  <c r="AF163" i="20"/>
  <c r="AE163" i="20"/>
  <c r="AD163" i="20"/>
  <c r="AC163" i="20"/>
  <c r="AB163" i="20"/>
  <c r="Y163" i="20"/>
  <c r="Q163" i="20"/>
  <c r="AH162" i="20"/>
  <c r="AF162" i="20"/>
  <c r="AE162" i="20"/>
  <c r="AD162" i="20"/>
  <c r="AC162" i="20"/>
  <c r="AB162" i="20"/>
  <c r="Y162" i="20"/>
  <c r="Q162" i="20"/>
  <c r="AH161" i="20"/>
  <c r="AF161" i="20"/>
  <c r="AE161" i="20"/>
  <c r="AD161" i="20"/>
  <c r="AC161" i="20"/>
  <c r="AB161" i="20"/>
  <c r="Y161" i="20"/>
  <c r="Q161" i="20"/>
  <c r="AH160" i="20"/>
  <c r="AF160" i="20"/>
  <c r="AE160" i="20"/>
  <c r="AD160" i="20"/>
  <c r="AC160" i="20"/>
  <c r="AB160" i="20"/>
  <c r="Y160" i="20"/>
  <c r="Q160" i="20"/>
  <c r="AH159" i="20"/>
  <c r="AF159" i="20"/>
  <c r="AE159" i="20"/>
  <c r="AD159" i="20"/>
  <c r="AC159" i="20"/>
  <c r="AB159" i="20"/>
  <c r="Y159" i="20"/>
  <c r="Q159" i="20"/>
  <c r="AH158" i="20"/>
  <c r="AF158" i="20"/>
  <c r="AE158" i="20"/>
  <c r="AD158" i="20"/>
  <c r="AC158" i="20"/>
  <c r="AB158" i="20"/>
  <c r="Y158" i="20"/>
  <c r="Q158" i="20"/>
  <c r="AH157" i="20"/>
  <c r="AF157" i="20"/>
  <c r="AE157" i="20"/>
  <c r="AD157" i="20"/>
  <c r="AC157" i="20"/>
  <c r="AB157" i="20"/>
  <c r="Y157" i="20"/>
  <c r="Q157" i="20"/>
  <c r="AH156" i="20"/>
  <c r="AF156" i="20"/>
  <c r="AE156" i="20"/>
  <c r="AD156" i="20"/>
  <c r="AC156" i="20"/>
  <c r="AB156" i="20"/>
  <c r="Y156" i="20"/>
  <c r="Q156" i="20"/>
  <c r="AH155" i="20"/>
  <c r="AF155" i="20"/>
  <c r="AE155" i="20"/>
  <c r="AD155" i="20"/>
  <c r="AC155" i="20"/>
  <c r="AB155" i="20"/>
  <c r="Y155" i="20"/>
  <c r="Q155" i="20"/>
  <c r="AH154" i="20"/>
  <c r="AF154" i="20"/>
  <c r="AE154" i="20"/>
  <c r="AD154" i="20"/>
  <c r="AC154" i="20"/>
  <c r="AB154" i="20"/>
  <c r="Y154" i="20"/>
  <c r="Q154" i="20"/>
  <c r="AH153" i="20"/>
  <c r="AF153" i="20"/>
  <c r="AE153" i="20"/>
  <c r="AD153" i="20"/>
  <c r="AC153" i="20"/>
  <c r="AB153" i="20"/>
  <c r="Y153" i="20"/>
  <c r="Q153" i="20"/>
  <c r="AH152" i="20"/>
  <c r="AF152" i="20"/>
  <c r="AE152" i="20"/>
  <c r="AD152" i="20"/>
  <c r="AC152" i="20"/>
  <c r="AB152" i="20"/>
  <c r="Y152" i="20"/>
  <c r="Q152" i="20"/>
  <c r="AH151" i="20"/>
  <c r="AF151" i="20"/>
  <c r="AE151" i="20"/>
  <c r="AD151" i="20"/>
  <c r="AC151" i="20"/>
  <c r="AB151" i="20"/>
  <c r="Y151" i="20"/>
  <c r="Q151" i="20"/>
  <c r="AH150" i="20"/>
  <c r="AF150" i="20"/>
  <c r="AE150" i="20"/>
  <c r="AD150" i="20"/>
  <c r="AC150" i="20"/>
  <c r="AB150" i="20"/>
  <c r="Y150" i="20"/>
  <c r="Q150" i="20"/>
  <c r="AH149" i="20"/>
  <c r="AF149" i="20"/>
  <c r="AE149" i="20"/>
  <c r="AD149" i="20"/>
  <c r="AC149" i="20"/>
  <c r="AB149" i="20"/>
  <c r="Y149" i="20"/>
  <c r="Q149" i="20"/>
  <c r="AH148" i="20"/>
  <c r="AF148" i="20"/>
  <c r="AE148" i="20"/>
  <c r="AD148" i="20"/>
  <c r="AC148" i="20"/>
  <c r="AB148" i="20"/>
  <c r="Y148" i="20"/>
  <c r="Q148" i="20"/>
  <c r="AH147" i="20"/>
  <c r="AF147" i="20"/>
  <c r="AE147" i="20"/>
  <c r="AD147" i="20"/>
  <c r="AC147" i="20"/>
  <c r="AB147" i="20"/>
  <c r="Y147" i="20"/>
  <c r="Q147" i="20"/>
  <c r="AH146" i="20"/>
  <c r="AF146" i="20"/>
  <c r="AE146" i="20"/>
  <c r="AD146" i="20"/>
  <c r="AC146" i="20"/>
  <c r="AB146" i="20"/>
  <c r="Y146" i="20"/>
  <c r="Q146" i="20"/>
  <c r="AH145" i="20"/>
  <c r="AF145" i="20"/>
  <c r="AE145" i="20"/>
  <c r="AD145" i="20"/>
  <c r="AC145" i="20"/>
  <c r="AB145" i="20"/>
  <c r="Y145" i="20"/>
  <c r="Q145" i="20"/>
  <c r="AH144" i="20"/>
  <c r="AF144" i="20"/>
  <c r="AE144" i="20"/>
  <c r="AD144" i="20"/>
  <c r="AC144" i="20"/>
  <c r="AB144" i="20"/>
  <c r="Y144" i="20"/>
  <c r="Q144" i="20"/>
  <c r="AH143" i="20"/>
  <c r="AF143" i="20"/>
  <c r="AE143" i="20"/>
  <c r="AD143" i="20"/>
  <c r="AC143" i="20"/>
  <c r="AB143" i="20"/>
  <c r="Y143" i="20"/>
  <c r="Q143" i="20"/>
  <c r="AH142" i="20"/>
  <c r="AF142" i="20"/>
  <c r="AE142" i="20"/>
  <c r="AD142" i="20"/>
  <c r="AC142" i="20"/>
  <c r="AB142" i="20"/>
  <c r="Y142" i="20"/>
  <c r="Q142" i="20"/>
  <c r="AH141" i="20"/>
  <c r="AF141" i="20"/>
  <c r="AE141" i="20"/>
  <c r="AD141" i="20"/>
  <c r="AC141" i="20"/>
  <c r="AB141" i="20"/>
  <c r="Y141" i="20"/>
  <c r="Q141" i="20"/>
  <c r="AH140" i="20"/>
  <c r="AF140" i="20"/>
  <c r="AE140" i="20"/>
  <c r="AD140" i="20"/>
  <c r="AC140" i="20"/>
  <c r="AB140" i="20"/>
  <c r="Y140" i="20"/>
  <c r="Q140" i="20"/>
  <c r="AH139" i="20"/>
  <c r="AF139" i="20"/>
  <c r="AE139" i="20"/>
  <c r="AD139" i="20"/>
  <c r="AC139" i="20"/>
  <c r="AB139" i="20"/>
  <c r="Y139" i="20"/>
  <c r="Q139" i="20"/>
  <c r="AH138" i="20"/>
  <c r="AF138" i="20"/>
  <c r="AE138" i="20"/>
  <c r="AD138" i="20"/>
  <c r="AC138" i="20"/>
  <c r="AB138" i="20"/>
  <c r="Y138" i="20"/>
  <c r="Q138" i="20"/>
  <c r="AH137" i="20"/>
  <c r="AF137" i="20"/>
  <c r="AE137" i="20"/>
  <c r="AD137" i="20"/>
  <c r="AC137" i="20"/>
  <c r="AB137" i="20"/>
  <c r="Y137" i="20"/>
  <c r="Q137" i="20"/>
  <c r="AH136" i="20"/>
  <c r="AF136" i="20"/>
  <c r="AE136" i="20"/>
  <c r="AD136" i="20"/>
  <c r="AC136" i="20"/>
  <c r="AB136" i="20"/>
  <c r="Y136" i="20"/>
  <c r="Q136" i="20"/>
  <c r="F15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F127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D114" i="20"/>
  <c r="C114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H94" i="20"/>
  <c r="Y77" i="20"/>
  <c r="H93" i="20"/>
  <c r="Y76" i="20"/>
  <c r="H92" i="20"/>
  <c r="Y75" i="20"/>
  <c r="H91" i="20"/>
  <c r="Y74" i="20"/>
  <c r="H90" i="20"/>
  <c r="Y73" i="20"/>
  <c r="H89" i="20"/>
  <c r="Y72" i="20"/>
  <c r="H88" i="20"/>
  <c r="Y71" i="20"/>
  <c r="H87" i="20"/>
  <c r="Y70" i="20"/>
  <c r="H86" i="20"/>
  <c r="Y69" i="20"/>
  <c r="H85" i="20"/>
  <c r="Y68" i="20"/>
  <c r="H84" i="20"/>
  <c r="Y67" i="20"/>
  <c r="H83" i="20"/>
  <c r="Y66" i="20"/>
  <c r="H82" i="20"/>
  <c r="Y65" i="20"/>
  <c r="Y64" i="20"/>
  <c r="Y63" i="20"/>
  <c r="Y62" i="20"/>
  <c r="Y61" i="20"/>
  <c r="Y60" i="20"/>
  <c r="Y59" i="20"/>
  <c r="Y58" i="20"/>
  <c r="Y57" i="20"/>
  <c r="Y56" i="20"/>
  <c r="Y55" i="20"/>
  <c r="Y54" i="20"/>
  <c r="Y53" i="20"/>
  <c r="Y52" i="20"/>
  <c r="Y51" i="20"/>
  <c r="Y50" i="20"/>
  <c r="Y49" i="20"/>
  <c r="Y48" i="20"/>
  <c r="Y47" i="20"/>
  <c r="Y46" i="20"/>
  <c r="Y45" i="20"/>
  <c r="Y44" i="20"/>
  <c r="Y43" i="20"/>
  <c r="Y42" i="20"/>
  <c r="Y41" i="20"/>
  <c r="Y40" i="20"/>
  <c r="Y39" i="20"/>
  <c r="Y38" i="20"/>
  <c r="Y37" i="20"/>
  <c r="Y36" i="20"/>
  <c r="Y34" i="20"/>
  <c r="Y33" i="20"/>
  <c r="Y32" i="20"/>
  <c r="Y31" i="20"/>
  <c r="Y30" i="20"/>
  <c r="Y29" i="20"/>
  <c r="Y28" i="20"/>
  <c r="Y27" i="20"/>
  <c r="Y26" i="20"/>
  <c r="Y25" i="20"/>
  <c r="Y24" i="20"/>
  <c r="Y23" i="20"/>
  <c r="Y22" i="20"/>
  <c r="Y21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D9" i="20"/>
  <c r="Y8" i="20"/>
  <c r="Y7" i="20"/>
  <c r="Y6" i="20"/>
  <c r="D6" i="20"/>
  <c r="AI5" i="20"/>
  <c r="AE5" i="20"/>
  <c r="AD5" i="20"/>
  <c r="AC5" i="20"/>
  <c r="AB5" i="20"/>
  <c r="S5" i="20"/>
  <c r="T5" i="20"/>
  <c r="V5" i="20"/>
  <c r="X5" i="20"/>
  <c r="M5" i="20"/>
  <c r="N5" i="20"/>
  <c r="O5" i="20"/>
  <c r="Y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I20" i="24"/>
  <c r="H20" i="24"/>
  <c r="G20" i="24"/>
  <c r="E20" i="24"/>
  <c r="I19" i="24"/>
  <c r="H19" i="24"/>
  <c r="G19" i="24"/>
  <c r="F19" i="24"/>
  <c r="E19" i="24"/>
  <c r="J36" i="24"/>
  <c r="R36" i="24"/>
</calcChain>
</file>

<file path=xl/sharedStrings.xml><?xml version="1.0" encoding="utf-8"?>
<sst xmlns="http://schemas.openxmlformats.org/spreadsheetml/2006/main" count="1958" uniqueCount="293">
  <si>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</si>
  <si>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</si>
  <si>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</si>
  <si>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</si>
  <si>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</si>
  <si>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</si>
  <si>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</si>
  <si>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</si>
  <si>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</si>
  <si>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</si>
  <si>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</si>
  <si>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</si>
  <si>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</si>
  <si>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</si>
  <si>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</si>
  <si>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</si>
  <si>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</si>
  <si>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</si>
  <si>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</si>
  <si>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</si>
  <si>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</si>
  <si>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</si>
  <si>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</si>
  <si>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</si>
  <si>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</si>
  <si>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</si>
  <si>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</si>
  <si>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</si>
  <si>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</si>
  <si>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</si>
  <si>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</si>
  <si>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</si>
  <si>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</si>
  <si>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</si>
  <si>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</si>
  <si>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</si>
  <si>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</si>
  <si>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</si>
  <si>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</si>
  <si>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</si>
  <si>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</si>
  <si>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</si>
  <si>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</si>
  <si>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</si>
  <si>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</si>
  <si>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</si>
  <si>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</si>
  <si>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</si>
  <si>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</si>
  <si>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</si>
  <si>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</si>
  <si>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</si>
  <si>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</si>
  <si>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</si>
  <si>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</si>
  <si>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</si>
  <si>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</si>
  <si>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</si>
  <si>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</si>
  <si>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</si>
  <si>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</si>
  <si>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</si>
  <si>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</si>
  <si>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</si>
  <si>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</si>
  <si>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</si>
  <si>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</si>
  <si>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</si>
  <si>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</si>
  <si>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</si>
  <si>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</si>
  <si>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</si>
  <si>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</si>
  <si>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</si>
  <si>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</si>
  <si>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</si>
  <si>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</si>
  <si>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</si>
  <si>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</si>
  <si>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</si>
  <si>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</si>
  <si>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</si>
  <si>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</si>
  <si>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</si>
  <si>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</si>
  <si>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Haute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</si>
  <si>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</si>
  <si>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</si>
  <si>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</si>
  <si>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</si>
  <si>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</si>
  <si>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</si>
  <si>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</si>
  <si>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</si>
  <si>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</si>
  <si>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</si>
  <si>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</si>
  <si>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</si>
  <si>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</si>
  <si>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</si>
  <si>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</si>
  <si>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</si>
  <si>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</si>
  <si>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</si>
  <si>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</si>
  <si>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</si>
  <si>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</si>
  <si>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</si>
  <si>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</si>
  <si>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</si>
  <si>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</si>
  <si>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</si>
  <si>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</si>
  <si>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</si>
  <si>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</si>
  <si>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</si>
  <si>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</si>
  <si>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</si>
  <si>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</si>
  <si>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</si>
  <si>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</si>
  <si>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</si>
  <si>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</si>
  <si>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</si>
  <si>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</si>
  <si>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</si>
  <si>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</si>
  <si>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</si>
  <si>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</si>
  <si>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Chêne Rouvre (Sessile)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</si>
  <si>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</si>
  <si>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</si>
  <si>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</si>
  <si>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</si>
  <si>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</si>
  <si>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</si>
  <si>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</si>
  <si>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</si>
  <si>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</si>
  <si>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</si>
  <si>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</si>
  <si>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</si>
  <si>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</si>
  <si>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</si>
  <si>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</si>
  <si>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</si>
  <si>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</si>
  <si>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</si>
  <si>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</si>
  <si>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</si>
  <si>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</si>
  <si>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</si>
  <si>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</si>
  <si>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</si>
  <si>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</si>
  <si>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</si>
  <si>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</si>
  <si>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</si>
  <si>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</si>
  <si>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</si>
  <si>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</si>
  <si>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</si>
  <si>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</si>
  <si>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</si>
  <si>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</si>
  <si>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</si>
  <si>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</si>
  <si>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</si>
  <si>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</si>
  <si>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</si>
  <si>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</si>
  <si>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</si>
  <si>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</si>
  <si>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</si>
  <si>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</si>
  <si>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</si>
  <si>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</si>
  <si>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</si>
  <si>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</si>
  <si>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</si>
  <si>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</si>
  <si>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</si>
  <si>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</si>
  <si>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</si>
  <si>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</si>
  <si>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</si>
  <si>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</si>
  <si>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</si>
  <si>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</si>
  <si>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</si>
  <si>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</si>
  <si>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</si>
  <si>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</si>
  <si>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</si>
  <si>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</si>
  <si>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</si>
  <si>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</si>
  <si>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</si>
  <si>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</si>
  <si>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</si>
  <si>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</si>
  <si>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https://www.researchgate.net/publication/237805636_Construction_d'une_table_de_production_pour_le_douglas_Pseudotsuga_Menziesii_MIRB_FRANCO_en_Belgique</t>
  </si>
  <si>
    <t>Peuplier</t>
  </si>
  <si>
    <t xml:space="preserve">Dire d'Expert et Faisceau de croissance de J. Garbaye pour le nord du Bassin Parisien </t>
  </si>
  <si>
    <t>Sol et productivité des peupliers ’ I 214 ’ et ’ Robusta ’en populiculture traditionnelle dans le Nord du Bassin Parisien J. Garbaye</t>
  </si>
  <si>
    <t>https://hal.archives-ouvertes.fr/hal-00882184/document</t>
  </si>
  <si>
    <t>Douglas</t>
  </si>
  <si>
    <t>Tables de Rondeux (Belgique)</t>
  </si>
  <si>
    <t>Le projet se situe à la frontière avec la Belgique. Classe de productivité 1 (forte)</t>
  </si>
  <si>
    <t>Mélèze d'Europe</t>
  </si>
  <si>
    <t>Tables de Riou-Nivert pour le Mélèze d'Europe</t>
  </si>
  <si>
    <t>Le Mélèze - Les Guides du Sylviculteur - IDF</t>
  </si>
  <si>
    <t>https://www.gembloux.ulg.ac.be/gestion-des-ressources-forestieres/upload/Cahiers_forestiers/CaFor30.pdf</t>
  </si>
  <si>
    <t>dire d'expert</t>
  </si>
  <si>
    <t>table</t>
  </si>
  <si>
    <t xml:space="preserve">source : </t>
  </si>
  <si>
    <t>Trelon - Wallers en Fagne</t>
  </si>
  <si>
    <t>Nord (59)</t>
  </si>
  <si>
    <t>Hauts de France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</si>
  <si>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frenaie chalarosée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</si>
  <si>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</si>
  <si>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Type</t>
  </si>
  <si>
    <t>Feuillus</t>
  </si>
  <si>
    <t>Résineux</t>
  </si>
  <si>
    <t>Peupliers</t>
  </si>
  <si>
    <t>Pin Maritime intensif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</si>
  <si>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de feuillus</t>
    </r>
  </si>
  <si>
    <t>Classe de fertilité moyenne employée, faute de table trouvée de fertilité supérieure.</t>
  </si>
  <si>
    <t>Autres feuillus</t>
  </si>
  <si>
    <t>ONF, Chenaie continentale, faute de tables spécifiques aux feuillus divers composant le projet.</t>
  </si>
  <si>
    <t xml:space="preserve">ONF - Guide des Chenaies Continentales </t>
  </si>
  <si>
    <t>Classe de fertilité 1 (forte) - sylviculture dynamique</t>
  </si>
  <si>
    <t>Classe de fertilité 2 (moyenne) - sylviculture dynamique pour les feuillus accompagnant le chêne, et sylviculture classique pour le tilleul</t>
  </si>
  <si>
    <t>DEPENSES</t>
  </si>
  <si>
    <t>Données communes</t>
  </si>
  <si>
    <t>RECAPITULATIF</t>
  </si>
  <si>
    <t>Récoltes des bois</t>
  </si>
  <si>
    <t>Révolution</t>
  </si>
  <si>
    <t>VAN reboisement</t>
  </si>
  <si>
    <t>VAN référence</t>
  </si>
  <si>
    <t>Surface totale</t>
  </si>
  <si>
    <t>Sols</t>
  </si>
  <si>
    <t>€/ha</t>
  </si>
  <si>
    <t>DeltaVAN</t>
  </si>
  <si>
    <t>Inflation</t>
  </si>
  <si>
    <t>Plantation</t>
  </si>
  <si>
    <t>Gibier</t>
  </si>
  <si>
    <t>Honoraires gestion</t>
  </si>
  <si>
    <t>Entretien N+1</t>
  </si>
  <si>
    <t>Entret. N+1</t>
  </si>
  <si>
    <t>Entretien N+2</t>
  </si>
  <si>
    <t>Entret. N+2</t>
  </si>
  <si>
    <t>Assurances</t>
  </si>
  <si>
    <t>Entretien N+3</t>
  </si>
  <si>
    <t>Entret. N+3</t>
  </si>
  <si>
    <t>Taxe foncière</t>
  </si>
  <si>
    <t>Entretien N+4</t>
  </si>
  <si>
    <t>Entret. N+4</t>
  </si>
  <si>
    <t>Entretiens courants</t>
  </si>
  <si>
    <t>Entretien N+5</t>
  </si>
  <si>
    <t>Entret. N+5</t>
  </si>
  <si>
    <t>Autre</t>
  </si>
  <si>
    <t>DEPENSES-RECETTES</t>
  </si>
  <si>
    <t>RECETTES</t>
  </si>
  <si>
    <t>RECETTES ISSUES DES COUPES</t>
  </si>
  <si>
    <t>Entretien</t>
  </si>
  <si>
    <t>Autre entretiens courants</t>
  </si>
  <si>
    <t>Gestion</t>
  </si>
  <si>
    <t>TFNB</t>
  </si>
  <si>
    <t>Volume Sciage</t>
  </si>
  <si>
    <t>Volume Panneaux</t>
  </si>
  <si>
    <t>Volume papier</t>
  </si>
  <si>
    <t>Volume bois énergie</t>
  </si>
  <si>
    <t>R(n)-C(n) /(1+r)^n</t>
  </si>
  <si>
    <t>Valeur sur pied (en €/m3)</t>
  </si>
  <si>
    <t>Revenu Coupe</t>
  </si>
  <si>
    <t>Valeur BO</t>
  </si>
  <si>
    <t>Valeur BI</t>
  </si>
  <si>
    <t>Valeur BE</t>
  </si>
  <si>
    <t>Colonne1</t>
  </si>
  <si>
    <t>Colonne2</t>
  </si>
  <si>
    <t>Colonne3</t>
  </si>
  <si>
    <t>Colonne4</t>
  </si>
  <si>
    <t>Colonne42</t>
  </si>
  <si>
    <t>Colonne5</t>
  </si>
  <si>
    <t>??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</si>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</sst>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#,##0&quot; m²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  <numFmt numFmtId="175" formatCode="_-* #,##0\ &quot;€&quot;_-;\-* #,##0\ &quot;€&quot;_-;_-* &quot;-&quot;??\ &quot;€&quot;_-;_-@_-"/>
    <numFmt numFmtId="176" formatCode="_-* #,##0.0\ _€_-;\-* #,##0.0\ _€_-;_-* &quot;-&quot;??\ _€_-;_-@_-"/>
    <numFmt numFmtId="177" formatCode="0.0&quot; €/ha/an&quot;"/>
    <numFmt numFmtId="178" formatCode="&quot;à N+&quot;0"/>
    <numFmt numFmtId="179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rgb="FF000000"/>
      <name val="Times New Roman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/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0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4" fontId="0" fillId="0" borderId="0" xfId="0" applyNumberFormat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6" fontId="14" fillId="0" borderId="21" xfId="0" applyNumberFormat="1" applyFont="1" applyBorder="1" applyAlignment="1">
      <alignment horizontal="center" vertical="center"/>
    </xf>
    <xf numFmtId="166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8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6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9" fontId="14" fillId="0" borderId="18" xfId="0" applyNumberFormat="1" applyFont="1" applyBorder="1" applyAlignment="1">
      <alignment horizontal="center" vertical="center" wrapText="1"/>
    </xf>
    <xf numFmtId="169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69" fontId="13" fillId="0" borderId="17" xfId="0" applyNumberFormat="1" applyFont="1" applyBorder="1" applyAlignment="1">
      <alignment horizontal="center" vertical="center" wrapText="1"/>
    </xf>
    <xf numFmtId="166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1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45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53" xfId="1" applyNumberFormat="1" applyFont="1" applyBorder="1" applyAlignment="1">
      <alignment horizontal="center"/>
    </xf>
    <xf numFmtId="164" fontId="0" fillId="0" borderId="56" xfId="1" applyNumberFormat="1" applyFont="1" applyBorder="1" applyAlignment="1">
      <alignment horizontal="center"/>
    </xf>
    <xf numFmtId="164" fontId="0" fillId="0" borderId="41" xfId="0" applyNumberFormat="1" applyBorder="1"/>
    <xf numFmtId="164" fontId="0" fillId="0" borderId="42" xfId="0" applyNumberFormat="1" applyBorder="1"/>
    <xf numFmtId="0" fontId="0" fillId="0" borderId="51" xfId="0" applyBorder="1"/>
    <xf numFmtId="0" fontId="0" fillId="0" borderId="52" xfId="0" applyBorder="1"/>
    <xf numFmtId="168" fontId="0" fillId="0" borderId="52" xfId="0" applyNumberFormat="1" applyBorder="1"/>
    <xf numFmtId="0" fontId="0" fillId="0" borderId="54" xfId="0" applyBorder="1"/>
    <xf numFmtId="168" fontId="0" fillId="0" borderId="55" xfId="0" applyNumberFormat="1" applyBorder="1"/>
    <xf numFmtId="0" fontId="0" fillId="0" borderId="57" xfId="0" applyBorder="1"/>
    <xf numFmtId="168" fontId="0" fillId="0" borderId="58" xfId="0" applyNumberFormat="1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173" fontId="0" fillId="0" borderId="59" xfId="1" applyNumberFormat="1" applyFont="1" applyBorder="1" applyAlignment="1">
      <alignment horizontal="center"/>
    </xf>
    <xf numFmtId="173" fontId="0" fillId="0" borderId="53" xfId="1" applyNumberFormat="1" applyFont="1" applyBorder="1" applyAlignment="1">
      <alignment horizontal="center"/>
    </xf>
    <xf numFmtId="173" fontId="0" fillId="0" borderId="56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63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164" fontId="3" fillId="0" borderId="46" xfId="1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41" xfId="1" applyNumberFormat="1" applyFont="1" applyBorder="1" applyAlignment="1">
      <alignment horizontal="center"/>
    </xf>
    <xf numFmtId="164" fontId="0" fillId="0" borderId="42" xfId="1" applyNumberFormat="1" applyFont="1" applyBorder="1" applyAlignment="1">
      <alignment horizontal="center"/>
    </xf>
    <xf numFmtId="164" fontId="3" fillId="0" borderId="63" xfId="1" applyNumberFormat="1" applyFont="1" applyBorder="1" applyAlignment="1">
      <alignment horizontal="center"/>
    </xf>
    <xf numFmtId="170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0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70" fontId="21" fillId="0" borderId="0" xfId="0" applyNumberFormat="1" applyFont="1"/>
    <xf numFmtId="170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5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5" fontId="11" fillId="0" borderId="53" xfId="0" applyNumberFormat="1" applyFont="1" applyBorder="1" applyAlignment="1">
      <alignment horizontal="center"/>
    </xf>
    <xf numFmtId="172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2" fontId="2" fillId="3" borderId="53" xfId="1" applyNumberFormat="1" applyFont="1" applyFill="1" applyBorder="1" applyAlignment="1">
      <alignment horizontal="center"/>
    </xf>
    <xf numFmtId="164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5" fontId="11" fillId="0" borderId="56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56" xfId="1" applyNumberFormat="1" applyFont="1" applyFill="1" applyBorder="1" applyAlignment="1">
      <alignment horizontal="center"/>
    </xf>
    <xf numFmtId="0" fontId="12" fillId="0" borderId="67" xfId="0" applyFont="1" applyBorder="1" applyAlignment="1">
      <alignment wrapText="1"/>
    </xf>
    <xf numFmtId="0" fontId="13" fillId="0" borderId="68" xfId="0" applyFont="1" applyBorder="1" applyAlignment="1">
      <alignment wrapText="1"/>
    </xf>
    <xf numFmtId="0" fontId="13" fillId="0" borderId="68" xfId="0" applyFont="1" applyBorder="1"/>
    <xf numFmtId="0" fontId="12" fillId="0" borderId="69" xfId="0" applyFont="1" applyBorder="1"/>
    <xf numFmtId="0" fontId="13" fillId="0" borderId="71" xfId="0" applyFont="1" applyBorder="1"/>
    <xf numFmtId="0" fontId="13" fillId="0" borderId="72" xfId="0" applyFont="1" applyBorder="1"/>
    <xf numFmtId="171" fontId="12" fillId="0" borderId="72" xfId="0" applyNumberFormat="1" applyFont="1" applyBorder="1"/>
    <xf numFmtId="171" fontId="12" fillId="0" borderId="73" xfId="0" applyNumberFormat="1" applyFont="1" applyBorder="1"/>
    <xf numFmtId="170" fontId="14" fillId="0" borderId="64" xfId="0" applyNumberFormat="1" applyFont="1" applyBorder="1" applyAlignment="1">
      <alignment horizontal="center" vertical="center"/>
    </xf>
    <xf numFmtId="170" fontId="14" fillId="0" borderId="52" xfId="0" applyNumberFormat="1" applyFont="1" applyBorder="1" applyAlignment="1">
      <alignment horizontal="center" vertical="center"/>
    </xf>
    <xf numFmtId="166" fontId="13" fillId="0" borderId="65" xfId="0" applyNumberFormat="1" applyFont="1" applyBorder="1" applyAlignment="1">
      <alignment horizontal="center" vertical="center"/>
    </xf>
    <xf numFmtId="166" fontId="13" fillId="0" borderId="66" xfId="0" applyNumberFormat="1" applyFont="1" applyBorder="1" applyAlignment="1">
      <alignment horizontal="center" vertical="center"/>
    </xf>
    <xf numFmtId="171" fontId="15" fillId="0" borderId="0" xfId="0" applyNumberFormat="1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8" xfId="0" applyFont="1" applyBorder="1" applyAlignment="1">
      <alignment horizontal="center" vertical="center" wrapText="1"/>
    </xf>
    <xf numFmtId="170" fontId="14" fillId="0" borderId="70" xfId="0" applyNumberFormat="1" applyFont="1" applyBorder="1" applyAlignment="1">
      <alignment horizontal="center" vertical="center"/>
    </xf>
    <xf numFmtId="166" fontId="13" fillId="0" borderId="79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1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5" xfId="2" applyFont="1" applyBorder="1" applyAlignment="1">
      <alignment horizontal="center"/>
    </xf>
    <xf numFmtId="9" fontId="11" fillId="0" borderId="58" xfId="2" applyFont="1" applyBorder="1" applyAlignment="1">
      <alignment horizontal="center"/>
    </xf>
    <xf numFmtId="0" fontId="18" fillId="0" borderId="61" xfId="0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3" fillId="0" borderId="80" xfId="0" applyFont="1" applyBorder="1"/>
    <xf numFmtId="0" fontId="0" fillId="0" borderId="38" xfId="0" applyBorder="1"/>
    <xf numFmtId="0" fontId="0" fillId="0" borderId="39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49" xfId="0" applyNumberFormat="1" applyFont="1" applyFill="1" applyBorder="1"/>
    <xf numFmtId="168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8" xfId="1" applyNumberFormat="1" applyFont="1" applyFill="1" applyBorder="1"/>
    <xf numFmtId="164" fontId="0" fillId="0" borderId="58" xfId="0" applyNumberFormat="1" applyBorder="1"/>
    <xf numFmtId="164" fontId="0" fillId="0" borderId="52" xfId="0" applyNumberFormat="1" applyBorder="1"/>
    <xf numFmtId="173" fontId="24" fillId="0" borderId="53" xfId="1" applyNumberFormat="1" applyFont="1" applyBorder="1" applyAlignment="1">
      <alignment horizontal="center"/>
    </xf>
    <xf numFmtId="164" fontId="0" fillId="0" borderId="47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164" fontId="0" fillId="0" borderId="55" xfId="0" applyNumberFormat="1" applyBorder="1"/>
    <xf numFmtId="0" fontId="0" fillId="0" borderId="81" xfId="0" applyBorder="1"/>
    <xf numFmtId="174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4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174" fontId="2" fillId="3" borderId="54" xfId="0" applyNumberFormat="1" applyFont="1" applyFill="1" applyBorder="1"/>
    <xf numFmtId="9" fontId="2" fillId="3" borderId="55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68" fontId="2" fillId="3" borderId="55" xfId="0" applyNumberFormat="1" applyFont="1" applyFill="1" applyBorder="1"/>
    <xf numFmtId="168" fontId="2" fillId="3" borderId="58" xfId="0" applyNumberFormat="1" applyFont="1" applyFill="1" applyBorder="1"/>
    <xf numFmtId="164" fontId="0" fillId="0" borderId="82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0" fontId="3" fillId="2" borderId="14" xfId="0" applyFont="1" applyFill="1" applyBorder="1" applyAlignment="1">
      <alignment horizontal="center" vertical="center" wrapText="1"/>
    </xf>
    <xf numFmtId="164" fontId="0" fillId="2" borderId="0" xfId="1" applyNumberFormat="1" applyFont="1" applyFill="1" applyBorder="1" applyAlignment="1">
      <alignment horizontal="center"/>
    </xf>
    <xf numFmtId="164" fontId="0" fillId="2" borderId="14" xfId="1" applyNumberFormat="1" applyFont="1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center"/>
    </xf>
    <xf numFmtId="0" fontId="2" fillId="0" borderId="0" xfId="0" applyFont="1" applyFill="1"/>
    <xf numFmtId="10" fontId="2" fillId="0" borderId="0" xfId="0" applyNumberFormat="1" applyFont="1" applyFill="1"/>
    <xf numFmtId="17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4" fontId="0" fillId="2" borderId="41" xfId="1" applyNumberFormat="1" applyFont="1" applyFill="1" applyBorder="1" applyAlignment="1">
      <alignment horizontal="center"/>
    </xf>
    <xf numFmtId="1" fontId="0" fillId="0" borderId="51" xfId="0" applyNumberFormat="1" applyBorder="1"/>
    <xf numFmtId="164" fontId="1" fillId="2" borderId="2" xfId="1" applyNumberFormat="1" applyFont="1" applyFill="1" applyBorder="1" applyAlignment="1">
      <alignment horizontal="center"/>
    </xf>
    <xf numFmtId="164" fontId="1" fillId="2" borderId="14" xfId="1" applyNumberFormat="1" applyFont="1" applyFill="1" applyBorder="1" applyAlignment="1">
      <alignment horizontal="center"/>
    </xf>
    <xf numFmtId="164" fontId="3" fillId="2" borderId="63" xfId="1" applyNumberFormat="1" applyFont="1" applyFill="1" applyBorder="1" applyAlignment="1">
      <alignment horizontal="center"/>
    </xf>
    <xf numFmtId="164" fontId="3" fillId="2" borderId="46" xfId="1" applyNumberFormat="1" applyFont="1" applyFill="1" applyBorder="1" applyAlignment="1">
      <alignment horizontal="center"/>
    </xf>
    <xf numFmtId="9" fontId="2" fillId="2" borderId="49" xfId="2" applyFont="1" applyFill="1" applyBorder="1" applyAlignment="1">
      <alignment horizontal="center"/>
    </xf>
    <xf numFmtId="9" fontId="2" fillId="2" borderId="50" xfId="2" applyFont="1" applyFill="1" applyBorder="1" applyAlignment="1">
      <alignment horizontal="center"/>
    </xf>
    <xf numFmtId="170" fontId="21" fillId="2" borderId="0" xfId="0" applyNumberFormat="1" applyFont="1" applyFill="1"/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0" fillId="2" borderId="42" xfId="1" applyNumberFormat="1" applyFont="1" applyFill="1" applyBorder="1" applyAlignment="1">
      <alignment horizontal="center"/>
    </xf>
    <xf numFmtId="0" fontId="17" fillId="0" borderId="0" xfId="3" applyFont="1" applyAlignment="1"/>
    <xf numFmtId="0" fontId="15" fillId="0" borderId="0" xfId="0" applyFont="1"/>
    <xf numFmtId="1" fontId="0" fillId="0" borderId="81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" fontId="2" fillId="3" borderId="52" xfId="0" applyNumberFormat="1" applyFont="1" applyFill="1" applyBorder="1"/>
    <xf numFmtId="1" fontId="2" fillId="3" borderId="55" xfId="0" applyNumberFormat="1" applyFont="1" applyFill="1" applyBorder="1"/>
    <xf numFmtId="171" fontId="13" fillId="0" borderId="0" xfId="0" applyNumberFormat="1" applyFont="1" applyBorder="1"/>
    <xf numFmtId="174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8" xfId="2" applyFont="1" applyFill="1" applyBorder="1" applyAlignment="1">
      <alignment horizontal="center"/>
    </xf>
    <xf numFmtId="172" fontId="0" fillId="2" borderId="39" xfId="0" applyNumberFormat="1" applyFill="1" applyBorder="1"/>
    <xf numFmtId="1" fontId="0" fillId="0" borderId="83" xfId="0" applyNumberFormat="1" applyBorder="1"/>
    <xf numFmtId="164" fontId="5" fillId="0" borderId="0" xfId="1" applyNumberFormat="1" applyFont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wrapText="1"/>
    </xf>
    <xf numFmtId="1" fontId="2" fillId="3" borderId="58" xfId="4" applyNumberFormat="1" applyFont="1" applyFill="1" applyBorder="1"/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7" fillId="0" borderId="0" xfId="3" applyFont="1" applyAlignment="1">
      <alignment horizontal="center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7" xfId="0" applyFont="1" applyFill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4" fontId="0" fillId="0" borderId="52" xfId="1" applyNumberFormat="1" applyFont="1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/>
    <xf numFmtId="167" fontId="0" fillId="0" borderId="0" xfId="1" applyNumberFormat="1" applyFont="1"/>
    <xf numFmtId="0" fontId="25" fillId="0" borderId="84" xfId="0" applyFont="1" applyBorder="1" applyAlignment="1">
      <alignment horizontal="center" vertical="center" textRotation="90"/>
    </xf>
    <xf numFmtId="0" fontId="0" fillId="0" borderId="85" xfId="0" applyBorder="1"/>
    <xf numFmtId="0" fontId="3" fillId="0" borderId="85" xfId="0" applyFont="1" applyBorder="1"/>
    <xf numFmtId="0" fontId="0" fillId="0" borderId="85" xfId="0" applyFill="1" applyBorder="1"/>
    <xf numFmtId="167" fontId="3" fillId="0" borderId="85" xfId="1" applyNumberFormat="1" applyFont="1" applyBorder="1" applyAlignment="1">
      <alignment horizontal="center"/>
    </xf>
    <xf numFmtId="167" fontId="3" fillId="0" borderId="86" xfId="1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0" borderId="87" xfId="0" applyFont="1" applyBorder="1" applyAlignment="1">
      <alignment horizontal="center" vertical="center" textRotation="90"/>
    </xf>
    <xf numFmtId="0" fontId="0" fillId="0" borderId="0" xfId="0" applyBorder="1"/>
    <xf numFmtId="0" fontId="0" fillId="0" borderId="0" xfId="0" applyBorder="1" applyAlignment="1">
      <alignment horizontal="right"/>
    </xf>
    <xf numFmtId="175" fontId="8" fillId="3" borderId="0" xfId="5" applyNumberFormat="1" applyFont="1" applyFill="1" applyBorder="1"/>
    <xf numFmtId="0" fontId="0" fillId="0" borderId="0" xfId="0" applyFill="1" applyBorder="1"/>
    <xf numFmtId="167" fontId="0" fillId="0" borderId="0" xfId="1" applyNumberFormat="1" applyFont="1" applyBorder="1"/>
    <xf numFmtId="167" fontId="0" fillId="0" borderId="88" xfId="1" applyNumberFormat="1" applyFont="1" applyBorder="1"/>
    <xf numFmtId="0" fontId="27" fillId="0" borderId="0" xfId="0" applyFont="1" applyFill="1" applyAlignment="1">
      <alignment horizontal="right"/>
    </xf>
    <xf numFmtId="176" fontId="28" fillId="0" borderId="0" xfId="1" applyNumberFormat="1" applyFont="1" applyFill="1"/>
    <xf numFmtId="172" fontId="3" fillId="0" borderId="0" xfId="0" applyNumberFormat="1" applyFont="1" applyFill="1" applyBorder="1"/>
    <xf numFmtId="164" fontId="0" fillId="0" borderId="0" xfId="1" applyNumberFormat="1" applyFont="1" applyBorder="1"/>
    <xf numFmtId="164" fontId="0" fillId="0" borderId="0" xfId="0" applyNumberFormat="1" applyBorder="1"/>
    <xf numFmtId="176" fontId="27" fillId="0" borderId="0" xfId="1" applyNumberFormat="1" applyFont="1" applyFill="1"/>
    <xf numFmtId="166" fontId="3" fillId="0" borderId="0" xfId="0" applyNumberFormat="1" applyFont="1" applyBorder="1"/>
    <xf numFmtId="0" fontId="2" fillId="3" borderId="0" xfId="0" applyFont="1" applyFill="1" applyBorder="1"/>
    <xf numFmtId="0" fontId="26" fillId="5" borderId="0" xfId="0" applyFont="1" applyFill="1"/>
    <xf numFmtId="176" fontId="26" fillId="5" borderId="0" xfId="0" applyNumberFormat="1" applyFont="1" applyFill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7" fontId="29" fillId="3" borderId="0" xfId="5" applyNumberFormat="1" applyFont="1" applyFill="1" applyBorder="1"/>
    <xf numFmtId="177" fontId="29" fillId="3" borderId="0" xfId="0" applyNumberFormat="1" applyFont="1" applyFill="1" applyBorder="1"/>
    <xf numFmtId="0" fontId="25" fillId="0" borderId="89" xfId="0" applyFont="1" applyBorder="1" applyAlignment="1">
      <alignment horizontal="center" vertical="center" textRotation="90"/>
    </xf>
    <xf numFmtId="0" fontId="0" fillId="0" borderId="90" xfId="0" applyBorder="1"/>
    <xf numFmtId="0" fontId="3" fillId="0" borderId="90" xfId="0" applyFont="1" applyBorder="1"/>
    <xf numFmtId="0" fontId="0" fillId="0" borderId="90" xfId="0" applyFill="1" applyBorder="1"/>
    <xf numFmtId="0" fontId="0" fillId="2" borderId="90" xfId="0" applyFill="1" applyBorder="1"/>
    <xf numFmtId="167" fontId="2" fillId="2" borderId="90" xfId="1" applyNumberFormat="1" applyFont="1" applyFill="1" applyBorder="1"/>
    <xf numFmtId="178" fontId="2" fillId="2" borderId="90" xfId="1" applyNumberFormat="1" applyFont="1" applyFill="1" applyBorder="1"/>
    <xf numFmtId="0" fontId="2" fillId="2" borderId="90" xfId="0" applyFont="1" applyFill="1" applyBorder="1"/>
    <xf numFmtId="178" fontId="2" fillId="2" borderId="91" xfId="1" applyNumberFormat="1" applyFont="1" applyFill="1" applyBorder="1"/>
    <xf numFmtId="0" fontId="3" fillId="0" borderId="0" xfId="0" applyFont="1" applyFill="1"/>
    <xf numFmtId="167" fontId="2" fillId="0" borderId="0" xfId="1" applyNumberFormat="1" applyFont="1" applyFill="1"/>
    <xf numFmtId="178" fontId="2" fillId="0" borderId="0" xfId="1" applyNumberFormat="1" applyFont="1" applyFill="1"/>
    <xf numFmtId="9" fontId="2" fillId="0" borderId="0" xfId="2" applyFont="1" applyFill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167" fontId="22" fillId="0" borderId="25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26" xfId="1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30" fillId="0" borderId="92" xfId="0" applyFont="1" applyBorder="1" applyAlignment="1">
      <alignment horizontal="center" vertical="center"/>
    </xf>
    <xf numFmtId="0" fontId="30" fillId="0" borderId="93" xfId="0" applyFont="1" applyBorder="1" applyAlignment="1">
      <alignment horizontal="center" vertical="center"/>
    </xf>
    <xf numFmtId="0" fontId="30" fillId="0" borderId="94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167" fontId="19" fillId="0" borderId="25" xfId="1" applyNumberFormat="1" applyFont="1" applyBorder="1" applyAlignment="1">
      <alignment horizontal="center" vertical="center" wrapText="1"/>
    </xf>
    <xf numFmtId="167" fontId="19" fillId="0" borderId="14" xfId="1" applyNumberFormat="1" applyFont="1" applyBorder="1" applyAlignment="1">
      <alignment horizontal="center" vertical="center" wrapText="1"/>
    </xf>
    <xf numFmtId="167" fontId="19" fillId="0" borderId="26" xfId="1" applyNumberFormat="1" applyFont="1" applyBorder="1" applyAlignment="1">
      <alignment horizontal="center" vertical="center" wrapText="1"/>
    </xf>
    <xf numFmtId="167" fontId="9" fillId="0" borderId="14" xfId="1" applyNumberFormat="1" applyFont="1" applyBorder="1" applyAlignment="1">
      <alignment horizontal="center" vertical="center" wrapText="1"/>
    </xf>
    <xf numFmtId="164" fontId="3" fillId="0" borderId="14" xfId="4" applyNumberFormat="1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2" xfId="0" applyFont="1" applyBorder="1" applyAlignment="1">
      <alignment horizontal="center"/>
    </xf>
    <xf numFmtId="0" fontId="18" fillId="0" borderId="96" xfId="0" applyFont="1" applyFill="1" applyBorder="1" applyAlignment="1">
      <alignment horizontal="center"/>
    </xf>
    <xf numFmtId="0" fontId="18" fillId="0" borderId="97" xfId="0" applyFont="1" applyFill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166" fontId="18" fillId="0" borderId="99" xfId="0" applyNumberFormat="1" applyFont="1" applyFill="1" applyBorder="1" applyAlignment="1">
      <alignment horizontal="center"/>
    </xf>
    <xf numFmtId="167" fontId="9" fillId="0" borderId="4" xfId="1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9" fillId="0" borderId="45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164" fontId="11" fillId="0" borderId="5" xfId="4" applyNumberFormat="1" applyFont="1" applyFill="1" applyBorder="1" applyAlignment="1">
      <alignment horizontal="center"/>
    </xf>
    <xf numFmtId="164" fontId="0" fillId="0" borderId="5" xfId="4" applyNumberFormat="1" applyFont="1" applyBorder="1" applyAlignment="1">
      <alignment horizontal="center"/>
    </xf>
    <xf numFmtId="164" fontId="0" fillId="0" borderId="40" xfId="4" applyNumberFormat="1" applyFont="1" applyBorder="1" applyAlignment="1">
      <alignment horizontal="center"/>
    </xf>
    <xf numFmtId="0" fontId="3" fillId="0" borderId="100" xfId="0" applyFont="1" applyBorder="1" applyAlignment="1">
      <alignment horizontal="center"/>
    </xf>
    <xf numFmtId="0" fontId="18" fillId="0" borderId="60" xfId="0" applyFont="1" applyFill="1" applyBorder="1" applyAlignment="1">
      <alignment horizontal="center"/>
    </xf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101" xfId="0" applyFont="1" applyFill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4" fontId="11" fillId="0" borderId="0" xfId="4" applyNumberFormat="1" applyFont="1" applyFill="1" applyBorder="1" applyAlignment="1">
      <alignment horizontal="center"/>
    </xf>
    <xf numFmtId="164" fontId="0" fillId="0" borderId="0" xfId="4" applyNumberFormat="1" applyFont="1" applyBorder="1" applyAlignment="1">
      <alignment horizontal="center"/>
    </xf>
    <xf numFmtId="164" fontId="0" fillId="0" borderId="41" xfId="4" applyNumberFormat="1" applyFont="1" applyBorder="1" applyAlignment="1">
      <alignment horizontal="center"/>
    </xf>
    <xf numFmtId="1" fontId="11" fillId="0" borderId="102" xfId="0" applyNumberFormat="1" applyFont="1" applyFill="1" applyBorder="1"/>
    <xf numFmtId="174" fontId="11" fillId="0" borderId="48" xfId="0" applyNumberFormat="1" applyFont="1" applyFill="1" applyBorder="1"/>
    <xf numFmtId="9" fontId="11" fillId="0" borderId="49" xfId="2" applyFont="1" applyFill="1" applyBorder="1" applyAlignment="1">
      <alignment horizontal="center"/>
    </xf>
    <xf numFmtId="9" fontId="11" fillId="0" borderId="50" xfId="2" applyFont="1" applyFill="1" applyBorder="1" applyAlignment="1">
      <alignment horizontal="center"/>
    </xf>
    <xf numFmtId="167" fontId="11" fillId="0" borderId="48" xfId="1" applyNumberFormat="1" applyFont="1" applyFill="1" applyBorder="1"/>
    <xf numFmtId="167" fontId="11" fillId="0" borderId="49" xfId="1" applyNumberFormat="1" applyFont="1" applyFill="1" applyBorder="1"/>
    <xf numFmtId="167" fontId="11" fillId="0" borderId="50" xfId="1" applyNumberFormat="1" applyFont="1" applyFill="1" applyBorder="1"/>
    <xf numFmtId="175" fontId="18" fillId="0" borderId="103" xfId="5" applyNumberFormat="1" applyFont="1" applyFill="1" applyBorder="1"/>
    <xf numFmtId="1" fontId="11" fillId="0" borderId="104" xfId="0" applyNumberFormat="1" applyFont="1" applyFill="1" applyBorder="1"/>
    <xf numFmtId="174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8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67" fontId="11" fillId="0" borderId="51" xfId="1" applyNumberFormat="1" applyFont="1" applyFill="1" applyBorder="1"/>
    <xf numFmtId="167" fontId="11" fillId="0" borderId="52" xfId="1" applyNumberFormat="1" applyFont="1" applyFill="1" applyBorder="1"/>
    <xf numFmtId="167" fontId="11" fillId="0" borderId="53" xfId="1" applyNumberFormat="1" applyFont="1" applyFill="1" applyBorder="1"/>
    <xf numFmtId="175" fontId="18" fillId="0" borderId="105" xfId="5" applyNumberFormat="1" applyFont="1" applyFill="1" applyBorder="1"/>
    <xf numFmtId="172" fontId="11" fillId="0" borderId="106" xfId="0" applyNumberFormat="1" applyFont="1" applyFill="1" applyBorder="1"/>
    <xf numFmtId="174" fontId="11" fillId="0" borderId="54" xfId="0" applyNumberFormat="1" applyFont="1" applyFill="1" applyBorder="1"/>
    <xf numFmtId="9" fontId="11" fillId="0" borderId="55" xfId="2" applyFont="1" applyFill="1" applyBorder="1" applyAlignment="1">
      <alignment horizontal="center"/>
    </xf>
    <xf numFmtId="9" fontId="11" fillId="0" borderId="107" xfId="2" applyFont="1" applyFill="1" applyBorder="1" applyAlignment="1">
      <alignment horizontal="center"/>
    </xf>
    <xf numFmtId="9" fontId="11" fillId="0" borderId="56" xfId="2" applyFont="1" applyFill="1" applyBorder="1" applyAlignment="1">
      <alignment horizontal="center"/>
    </xf>
    <xf numFmtId="167" fontId="11" fillId="0" borderId="54" xfId="1" applyNumberFormat="1" applyFont="1" applyFill="1" applyBorder="1"/>
    <xf numFmtId="167" fontId="11" fillId="0" borderId="55" xfId="1" applyNumberFormat="1" applyFont="1" applyFill="1" applyBorder="1"/>
    <xf numFmtId="167" fontId="11" fillId="0" borderId="56" xfId="1" applyNumberFormat="1" applyFont="1" applyFill="1" applyBorder="1"/>
    <xf numFmtId="175" fontId="18" fillId="0" borderId="108" xfId="5" applyNumberFormat="1" applyFont="1" applyFill="1" applyBorder="1"/>
    <xf numFmtId="0" fontId="11" fillId="0" borderId="109" xfId="0" applyFont="1" applyFill="1" applyBorder="1"/>
    <xf numFmtId="0" fontId="11" fillId="0" borderId="0" xfId="0" applyFont="1" applyFill="1" applyBorder="1"/>
    <xf numFmtId="0" fontId="3" fillId="0" borderId="110" xfId="0" applyFont="1" applyBorder="1"/>
    <xf numFmtId="0" fontId="18" fillId="0" borderId="11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112" xfId="0" applyFont="1" applyFill="1" applyBorder="1" applyAlignment="1">
      <alignment horizontal="center"/>
    </xf>
    <xf numFmtId="0" fontId="18" fillId="0" borderId="113" xfId="0" applyFont="1" applyFill="1" applyBorder="1" applyAlignment="1">
      <alignment horizontal="center"/>
    </xf>
    <xf numFmtId="0" fontId="18" fillId="0" borderId="114" xfId="0" applyFont="1" applyFill="1" applyBorder="1" applyAlignment="1">
      <alignment horizontal="center"/>
    </xf>
    <xf numFmtId="166" fontId="18" fillId="0" borderId="115" xfId="0" applyNumberFormat="1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80" xfId="0" applyFont="1" applyFill="1" applyBorder="1"/>
    <xf numFmtId="0" fontId="3" fillId="0" borderId="0" xfId="0" applyFont="1" applyAlignment="1">
      <alignment horizontal="center" vertical="center" textRotation="90"/>
    </xf>
    <xf numFmtId="0" fontId="11" fillId="0" borderId="102" xfId="0" applyFont="1" applyFill="1" applyBorder="1"/>
    <xf numFmtId="0" fontId="11" fillId="0" borderId="104" xfId="0" applyFont="1" applyFill="1" applyBorder="1"/>
    <xf numFmtId="0" fontId="11" fillId="0" borderId="116" xfId="0" applyFont="1" applyFill="1" applyBorder="1"/>
    <xf numFmtId="174" fontId="11" fillId="0" borderId="117" xfId="0" applyNumberFormat="1" applyFont="1" applyFill="1" applyBorder="1"/>
    <xf numFmtId="9" fontId="11" fillId="0" borderId="118" xfId="2" applyFont="1" applyFill="1" applyBorder="1" applyAlignment="1">
      <alignment horizontal="center"/>
    </xf>
    <xf numFmtId="9" fontId="11" fillId="0" borderId="119" xfId="2" applyFont="1" applyFill="1" applyBorder="1" applyAlignment="1">
      <alignment horizontal="center"/>
    </xf>
    <xf numFmtId="9" fontId="11" fillId="0" borderId="120" xfId="2" applyFont="1" applyFill="1" applyBorder="1" applyAlignment="1">
      <alignment horizontal="center"/>
    </xf>
    <xf numFmtId="167" fontId="11" fillId="0" borderId="117" xfId="1" applyNumberFormat="1" applyFont="1" applyFill="1" applyBorder="1"/>
    <xf numFmtId="167" fontId="11" fillId="0" borderId="118" xfId="1" applyNumberFormat="1" applyFont="1" applyFill="1" applyBorder="1"/>
    <xf numFmtId="167" fontId="11" fillId="0" borderId="120" xfId="1" applyNumberFormat="1" applyFont="1" applyFill="1" applyBorder="1"/>
    <xf numFmtId="175" fontId="18" fillId="0" borderId="121" xfId="5" applyNumberFormat="1" applyFont="1" applyFill="1" applyBorder="1"/>
    <xf numFmtId="0" fontId="31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179" fontId="32" fillId="0" borderId="0" xfId="0" applyNumberFormat="1" applyFont="1" applyAlignment="1">
      <alignment vertical="center" wrapText="1"/>
    </xf>
    <xf numFmtId="0" fontId="32" fillId="2" borderId="0" xfId="0" applyFont="1" applyFill="1" applyAlignment="1">
      <alignment vertical="center" wrapText="1"/>
    </xf>
    <xf numFmtId="167" fontId="9" fillId="0" borderId="47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42" xfId="1" applyNumberFormat="1" applyFont="1" applyBorder="1" applyAlignment="1">
      <alignment horizontal="center"/>
    </xf>
    <xf numFmtId="167" fontId="0" fillId="0" borderId="47" xfId="1" applyNumberFormat="1" applyFont="1" applyBorder="1" applyAlignment="1">
      <alignment horizontal="center"/>
    </xf>
    <xf numFmtId="164" fontId="11" fillId="0" borderId="2" xfId="4" applyNumberFormat="1" applyFont="1" applyFill="1" applyBorder="1" applyAlignment="1">
      <alignment horizontal="center"/>
    </xf>
    <xf numFmtId="164" fontId="0" fillId="0" borderId="2" xfId="4" applyNumberFormat="1" applyFont="1" applyBorder="1" applyAlignment="1">
      <alignment horizontal="center"/>
    </xf>
    <xf numFmtId="164" fontId="0" fillId="0" borderId="42" xfId="4" applyNumberFormat="1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4"/>
    <cellStyle name="Monétaire" xfId="5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537882</xdr:colOff>
      <xdr:row>105</xdr:row>
      <xdr:rowOff>140258</xdr:rowOff>
    </xdr:from>
    <xdr:to>
      <xdr:col>8</xdr:col>
      <xdr:colOff>964769</xdr:colOff>
      <xdr:row>135</xdr:row>
      <xdr:rowOff>140533</xdr:rowOff>
    </xdr:to>
    <xdr:pic>
      <xdr:nvPicPr>
        <xdr:cNvPr id="15" name="Imag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1767" y="22956296"/>
          <a:ext cx="6273771" cy="6594506"/>
        </a:xfrm>
        <a:prstGeom prst="rect">
          <a:avLst/>
        </a:prstGeom>
      </xdr:spPr>
    </xdr:pic>
    <xdr:clientData/>
  </xdr:twoCellAnchor>
  <xdr:twoCellAnchor>
    <xdr:from>
      <xdr:col>3</xdr:col>
      <xdr:colOff>358588</xdr:colOff>
      <xdr:row>114</xdr:row>
      <xdr:rowOff>43961</xdr:rowOff>
    </xdr:from>
    <xdr:to>
      <xdr:col>6</xdr:col>
      <xdr:colOff>285750</xdr:colOff>
      <xdr:row>129</xdr:row>
      <xdr:rowOff>112058</xdr:rowOff>
    </xdr:to>
    <xdr:sp macro="" textlink="">
      <xdr:nvSpPr>
        <xdr:cNvPr id="16" name="Rectangle 15"/>
        <xdr:cNvSpPr/>
      </xdr:nvSpPr>
      <xdr:spPr>
        <a:xfrm>
          <a:off x="2226953" y="24838269"/>
          <a:ext cx="2850605" cy="33652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354106</xdr:colOff>
      <xdr:row>123</xdr:row>
      <xdr:rowOff>124558</xdr:rowOff>
    </xdr:from>
    <xdr:to>
      <xdr:col>5</xdr:col>
      <xdr:colOff>102577</xdr:colOff>
      <xdr:row>129</xdr:row>
      <xdr:rowOff>107575</xdr:rowOff>
    </xdr:to>
    <xdr:sp macro="" textlink="">
      <xdr:nvSpPr>
        <xdr:cNvPr id="17" name="Rectangle 16"/>
        <xdr:cNvSpPr/>
      </xdr:nvSpPr>
      <xdr:spPr>
        <a:xfrm>
          <a:off x="2222471" y="26897135"/>
          <a:ext cx="1697433" cy="130186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360829</xdr:colOff>
      <xdr:row>127</xdr:row>
      <xdr:rowOff>139210</xdr:rowOff>
    </xdr:from>
    <xdr:to>
      <xdr:col>4</xdr:col>
      <xdr:colOff>520211</xdr:colOff>
      <xdr:row>129</xdr:row>
      <xdr:rowOff>103092</xdr:rowOff>
    </xdr:to>
    <xdr:sp macro="" textlink="">
      <xdr:nvSpPr>
        <xdr:cNvPr id="18" name="Rectangle 17"/>
        <xdr:cNvSpPr/>
      </xdr:nvSpPr>
      <xdr:spPr>
        <a:xfrm>
          <a:off x="2229194" y="27791018"/>
          <a:ext cx="1133863" cy="40349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358589</xdr:colOff>
      <xdr:row>113</xdr:row>
      <xdr:rowOff>11206</xdr:rowOff>
    </xdr:from>
    <xdr:ext cx="773206" cy="264560"/>
    <xdr:sp macro="" textlink="">
      <xdr:nvSpPr>
        <xdr:cNvPr id="20" name="ZoneTexte 19"/>
        <xdr:cNvSpPr txBox="1"/>
      </xdr:nvSpPr>
      <xdr:spPr>
        <a:xfrm flipH="1">
          <a:off x="2225489" y="4868956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300 m3 </a:t>
          </a:r>
        </a:p>
      </xdr:txBody>
    </xdr:sp>
    <xdr:clientData/>
  </xdr:oneCellAnchor>
  <xdr:oneCellAnchor>
    <xdr:from>
      <xdr:col>3</xdr:col>
      <xdr:colOff>358589</xdr:colOff>
      <xdr:row>122</xdr:row>
      <xdr:rowOff>59909</xdr:rowOff>
    </xdr:from>
    <xdr:ext cx="773206" cy="264560"/>
    <xdr:sp macro="" textlink="">
      <xdr:nvSpPr>
        <xdr:cNvPr id="21" name="ZoneTexte 20"/>
        <xdr:cNvSpPr txBox="1"/>
      </xdr:nvSpPr>
      <xdr:spPr>
        <a:xfrm flipH="1">
          <a:off x="2226954" y="26612678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115 m3</a:t>
          </a:r>
        </a:p>
      </xdr:txBody>
    </xdr:sp>
    <xdr:clientData/>
  </xdr:oneCellAnchor>
  <xdr:oneCellAnchor>
    <xdr:from>
      <xdr:col>3</xdr:col>
      <xdr:colOff>358589</xdr:colOff>
      <xdr:row>126</xdr:row>
      <xdr:rowOff>83183</xdr:rowOff>
    </xdr:from>
    <xdr:ext cx="773206" cy="264560"/>
    <xdr:sp macro="" textlink="">
      <xdr:nvSpPr>
        <xdr:cNvPr id="22" name="ZoneTexte 21"/>
        <xdr:cNvSpPr txBox="1"/>
      </xdr:nvSpPr>
      <xdr:spPr>
        <a:xfrm flipH="1">
          <a:off x="2226954" y="27515183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35 m3 </a:t>
          </a:r>
        </a:p>
      </xdr:txBody>
    </xdr:sp>
    <xdr:clientData/>
  </xdr:oneCellAnchor>
  <xdr:twoCellAnchor>
    <xdr:from>
      <xdr:col>3</xdr:col>
      <xdr:colOff>373673</xdr:colOff>
      <xdr:row>111</xdr:row>
      <xdr:rowOff>65942</xdr:rowOff>
    </xdr:from>
    <xdr:to>
      <xdr:col>6</xdr:col>
      <xdr:colOff>718038</xdr:colOff>
      <xdr:row>129</xdr:row>
      <xdr:rowOff>109904</xdr:rowOff>
    </xdr:to>
    <xdr:sp macro="" textlink="">
      <xdr:nvSpPr>
        <xdr:cNvPr id="7" name="Forme libre 6"/>
        <xdr:cNvSpPr/>
      </xdr:nvSpPr>
      <xdr:spPr>
        <a:xfrm>
          <a:off x="2242038" y="24200827"/>
          <a:ext cx="3267808" cy="4000500"/>
        </a:xfrm>
        <a:custGeom>
          <a:avLst/>
          <a:gdLst>
            <a:gd name="connsiteX0" fmla="*/ 3267808 w 3267808"/>
            <a:gd name="connsiteY0" fmla="*/ 0 h 4000500"/>
            <a:gd name="connsiteX1" fmla="*/ 2813539 w 3267808"/>
            <a:gd name="connsiteY1" fmla="*/ 652096 h 4000500"/>
            <a:gd name="connsiteX2" fmla="*/ 2168770 w 3267808"/>
            <a:gd name="connsiteY2" fmla="*/ 1758461 h 4000500"/>
            <a:gd name="connsiteX3" fmla="*/ 1677866 w 3267808"/>
            <a:gd name="connsiteY3" fmla="*/ 2674327 h 4000500"/>
            <a:gd name="connsiteX4" fmla="*/ 1414097 w 3267808"/>
            <a:gd name="connsiteY4" fmla="*/ 3143250 h 4000500"/>
            <a:gd name="connsiteX5" fmla="*/ 1113693 w 3267808"/>
            <a:gd name="connsiteY5" fmla="*/ 3568211 h 4000500"/>
            <a:gd name="connsiteX6" fmla="*/ 886558 w 3267808"/>
            <a:gd name="connsiteY6" fmla="*/ 3788019 h 4000500"/>
            <a:gd name="connsiteX7" fmla="*/ 659424 w 3267808"/>
            <a:gd name="connsiteY7" fmla="*/ 3941885 h 4000500"/>
            <a:gd name="connsiteX8" fmla="*/ 0 w 3267808"/>
            <a:gd name="connsiteY8" fmla="*/ 4000500 h 4000500"/>
            <a:gd name="connsiteX0" fmla="*/ 3267808 w 3267808"/>
            <a:gd name="connsiteY0" fmla="*/ 0 h 4000500"/>
            <a:gd name="connsiteX1" fmla="*/ 2813539 w 3267808"/>
            <a:gd name="connsiteY1" fmla="*/ 652096 h 4000500"/>
            <a:gd name="connsiteX2" fmla="*/ 2168770 w 3267808"/>
            <a:gd name="connsiteY2" fmla="*/ 1758461 h 4000500"/>
            <a:gd name="connsiteX3" fmla="*/ 1677866 w 3267808"/>
            <a:gd name="connsiteY3" fmla="*/ 2674327 h 4000500"/>
            <a:gd name="connsiteX4" fmla="*/ 1414097 w 3267808"/>
            <a:gd name="connsiteY4" fmla="*/ 3143250 h 4000500"/>
            <a:gd name="connsiteX5" fmla="*/ 1113693 w 3267808"/>
            <a:gd name="connsiteY5" fmla="*/ 3568211 h 4000500"/>
            <a:gd name="connsiteX6" fmla="*/ 886558 w 3267808"/>
            <a:gd name="connsiteY6" fmla="*/ 3788019 h 4000500"/>
            <a:gd name="connsiteX7" fmla="*/ 527539 w 3267808"/>
            <a:gd name="connsiteY7" fmla="*/ 3978520 h 4000500"/>
            <a:gd name="connsiteX8" fmla="*/ 0 w 3267808"/>
            <a:gd name="connsiteY8" fmla="*/ 4000500 h 4000500"/>
            <a:gd name="connsiteX0" fmla="*/ 3267808 w 3267808"/>
            <a:gd name="connsiteY0" fmla="*/ 0 h 4000500"/>
            <a:gd name="connsiteX1" fmla="*/ 2813539 w 3267808"/>
            <a:gd name="connsiteY1" fmla="*/ 652096 h 4000500"/>
            <a:gd name="connsiteX2" fmla="*/ 2168770 w 3267808"/>
            <a:gd name="connsiteY2" fmla="*/ 1758461 h 4000500"/>
            <a:gd name="connsiteX3" fmla="*/ 1677866 w 3267808"/>
            <a:gd name="connsiteY3" fmla="*/ 2674327 h 4000500"/>
            <a:gd name="connsiteX4" fmla="*/ 1414097 w 3267808"/>
            <a:gd name="connsiteY4" fmla="*/ 3143250 h 4000500"/>
            <a:gd name="connsiteX5" fmla="*/ 1113693 w 3267808"/>
            <a:gd name="connsiteY5" fmla="*/ 3568211 h 4000500"/>
            <a:gd name="connsiteX6" fmla="*/ 886558 w 3267808"/>
            <a:gd name="connsiteY6" fmla="*/ 3788019 h 4000500"/>
            <a:gd name="connsiteX7" fmla="*/ 527539 w 3267808"/>
            <a:gd name="connsiteY7" fmla="*/ 3978520 h 4000500"/>
            <a:gd name="connsiteX8" fmla="*/ 0 w 3267808"/>
            <a:gd name="connsiteY8" fmla="*/ 4000500 h 400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3267808" h="4000500">
              <a:moveTo>
                <a:pt x="3267808" y="0"/>
              </a:moveTo>
              <a:cubicBezTo>
                <a:pt x="3132260" y="179509"/>
                <a:pt x="2996712" y="359019"/>
                <a:pt x="2813539" y="652096"/>
              </a:cubicBezTo>
              <a:cubicBezTo>
                <a:pt x="2630366" y="945173"/>
                <a:pt x="2358049" y="1421423"/>
                <a:pt x="2168770" y="1758461"/>
              </a:cubicBezTo>
              <a:cubicBezTo>
                <a:pt x="1979491" y="2095499"/>
                <a:pt x="1803645" y="2443529"/>
                <a:pt x="1677866" y="2674327"/>
              </a:cubicBezTo>
              <a:cubicBezTo>
                <a:pt x="1552087" y="2905125"/>
                <a:pt x="1508126" y="2994269"/>
                <a:pt x="1414097" y="3143250"/>
              </a:cubicBezTo>
              <a:cubicBezTo>
                <a:pt x="1320068" y="3292231"/>
                <a:pt x="1201616" y="3460750"/>
                <a:pt x="1113693" y="3568211"/>
              </a:cubicBezTo>
              <a:cubicBezTo>
                <a:pt x="1025770" y="3675673"/>
                <a:pt x="984250" y="3719634"/>
                <a:pt x="886558" y="3788019"/>
              </a:cubicBezTo>
              <a:cubicBezTo>
                <a:pt x="788866" y="3856404"/>
                <a:pt x="675299" y="3965088"/>
                <a:pt x="527539" y="3978520"/>
              </a:cubicBezTo>
              <a:cubicBezTo>
                <a:pt x="379779" y="3991952"/>
                <a:pt x="255832" y="3988899"/>
                <a:pt x="0" y="4000500"/>
              </a:cubicBez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359968</xdr:colOff>
      <xdr:row>118</xdr:row>
      <xdr:rowOff>139212</xdr:rowOff>
    </xdr:from>
    <xdr:to>
      <xdr:col>5</xdr:col>
      <xdr:colOff>688731</xdr:colOff>
      <xdr:row>129</xdr:row>
      <xdr:rowOff>109904</xdr:rowOff>
    </xdr:to>
    <xdr:sp macro="" textlink="">
      <xdr:nvSpPr>
        <xdr:cNvPr id="23" name="Rectangle 22"/>
        <xdr:cNvSpPr/>
      </xdr:nvSpPr>
      <xdr:spPr>
        <a:xfrm>
          <a:off x="2228333" y="25812750"/>
          <a:ext cx="2277725" cy="238857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358589</xdr:colOff>
      <xdr:row>117</xdr:row>
      <xdr:rowOff>91802</xdr:rowOff>
    </xdr:from>
    <xdr:ext cx="773206" cy="264560"/>
    <xdr:sp macro="" textlink="">
      <xdr:nvSpPr>
        <xdr:cNvPr id="30" name="ZoneTexte 29"/>
        <xdr:cNvSpPr txBox="1"/>
      </xdr:nvSpPr>
      <xdr:spPr>
        <a:xfrm flipH="1">
          <a:off x="2226954" y="25545533"/>
          <a:ext cx="7732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>
              <a:solidFill>
                <a:srgbClr val="FF0000"/>
              </a:solidFill>
            </a:rPr>
            <a:t>210 m3 </a:t>
          </a:r>
        </a:p>
      </xdr:txBody>
    </xdr:sp>
    <xdr:clientData/>
  </xdr:oneCellAnchor>
  <xdr:twoCellAnchor editAs="oneCell">
    <xdr:from>
      <xdr:col>10</xdr:col>
      <xdr:colOff>795616</xdr:colOff>
      <xdr:row>49</xdr:row>
      <xdr:rowOff>44823</xdr:rowOff>
    </xdr:from>
    <xdr:to>
      <xdr:col>17</xdr:col>
      <xdr:colOff>113557</xdr:colOff>
      <xdr:row>67</xdr:row>
      <xdr:rowOff>183049</xdr:rowOff>
    </xdr:to>
    <xdr:pic>
      <xdr:nvPicPr>
        <xdr:cNvPr id="31" name="Image 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91381" y="11026588"/>
          <a:ext cx="6142323" cy="4172343"/>
        </a:xfrm>
        <a:prstGeom prst="rect">
          <a:avLst/>
        </a:prstGeom>
      </xdr:spPr>
    </xdr:pic>
    <xdr:clientData/>
  </xdr:twoCellAnchor>
  <xdr:twoCellAnchor editAs="oneCell">
    <xdr:from>
      <xdr:col>9</xdr:col>
      <xdr:colOff>624996</xdr:colOff>
      <xdr:row>71</xdr:row>
      <xdr:rowOff>24945</xdr:rowOff>
    </xdr:from>
    <xdr:to>
      <xdr:col>16</xdr:col>
      <xdr:colOff>676804</xdr:colOff>
      <xdr:row>81</xdr:row>
      <xdr:rowOff>374245</xdr:rowOff>
    </xdr:to>
    <xdr:pic>
      <xdr:nvPicPr>
        <xdr:cNvPr id="32" name="Image 3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10488706" y="13794441"/>
          <a:ext cx="2590476" cy="68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612322</xdr:colOff>
      <xdr:row>79</xdr:row>
      <xdr:rowOff>176892</xdr:rowOff>
    </xdr:from>
    <xdr:to>
      <xdr:col>8</xdr:col>
      <xdr:colOff>710917</xdr:colOff>
      <xdr:row>89</xdr:row>
      <xdr:rowOff>7893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10393" y="17498785"/>
          <a:ext cx="5895238" cy="2171429"/>
        </a:xfrm>
        <a:prstGeom prst="rect">
          <a:avLst/>
        </a:prstGeom>
      </xdr:spPr>
    </xdr:pic>
    <xdr:clientData/>
  </xdr:twoCellAnchor>
  <xdr:twoCellAnchor>
    <xdr:from>
      <xdr:col>3</xdr:col>
      <xdr:colOff>106219</xdr:colOff>
      <xdr:row>13</xdr:row>
      <xdr:rowOff>179295</xdr:rowOff>
    </xdr:from>
    <xdr:to>
      <xdr:col>6</xdr:col>
      <xdr:colOff>92211</xdr:colOff>
      <xdr:row>25</xdr:row>
      <xdr:rowOff>145676</xdr:rowOff>
    </xdr:to>
    <xdr:grpSp>
      <xdr:nvGrpSpPr>
        <xdr:cNvPr id="25" name="Groupe 24"/>
        <xdr:cNvGrpSpPr/>
      </xdr:nvGrpSpPr>
      <xdr:grpSpPr>
        <a:xfrm>
          <a:off x="1977601" y="3092824"/>
          <a:ext cx="2910728" cy="2655793"/>
          <a:chOff x="1466866" y="3294530"/>
          <a:chExt cx="7195466" cy="6701120"/>
        </a:xfrm>
      </xdr:grpSpPr>
      <xdr:pic>
        <xdr:nvPicPr>
          <xdr:cNvPr id="26" name="Image 25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27" name="Ellipse 26"/>
          <xdr:cNvSpPr/>
        </xdr:nvSpPr>
        <xdr:spPr>
          <a:xfrm>
            <a:off x="5581524" y="3979335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7</xdr:col>
      <xdr:colOff>481855</xdr:colOff>
      <xdr:row>4</xdr:row>
      <xdr:rowOff>190500</xdr:rowOff>
    </xdr:from>
    <xdr:to>
      <xdr:col>11</xdr:col>
      <xdr:colOff>779245</xdr:colOff>
      <xdr:row>25</xdr:row>
      <xdr:rowOff>67235</xdr:rowOff>
    </xdr:to>
    <xdr:pic>
      <xdr:nvPicPr>
        <xdr:cNvPr id="29" name="Image 28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23665"/>
        <a:stretch/>
      </xdr:blipFill>
      <xdr:spPr>
        <a:xfrm>
          <a:off x="6252884" y="1086971"/>
          <a:ext cx="4197037" cy="4583205"/>
        </a:xfrm>
        <a:prstGeom prst="rect">
          <a:avLst/>
        </a:prstGeom>
      </xdr:spPr>
    </xdr:pic>
    <xdr:clientData/>
  </xdr:twoCellAnchor>
  <xdr:twoCellAnchor editAs="oneCell">
    <xdr:from>
      <xdr:col>6</xdr:col>
      <xdr:colOff>16403</xdr:colOff>
      <xdr:row>25</xdr:row>
      <xdr:rowOff>221521</xdr:rowOff>
    </xdr:from>
    <xdr:to>
      <xdr:col>9</xdr:col>
      <xdr:colOff>948507</xdr:colOff>
      <xdr:row>44</xdr:row>
      <xdr:rowOff>145677</xdr:rowOff>
    </xdr:to>
    <xdr:pic>
      <xdr:nvPicPr>
        <xdr:cNvPr id="33" name="Image 32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4787"/>
        <a:stretch/>
      </xdr:blipFill>
      <xdr:spPr>
        <a:xfrm>
          <a:off x="4812521" y="5824462"/>
          <a:ext cx="3856839" cy="4182391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78440</xdr:colOff>
      <xdr:row>25</xdr:row>
      <xdr:rowOff>89802</xdr:rowOff>
    </xdr:from>
    <xdr:to>
      <xdr:col>13</xdr:col>
      <xdr:colOff>593911</xdr:colOff>
      <xdr:row>44</xdr:row>
      <xdr:rowOff>179294</xdr:rowOff>
    </xdr:to>
    <xdr:pic>
      <xdr:nvPicPr>
        <xdr:cNvPr id="34" name="Image 33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9722"/>
        <a:stretch/>
      </xdr:blipFill>
      <xdr:spPr>
        <a:xfrm>
          <a:off x="8774205" y="5692743"/>
          <a:ext cx="3440206" cy="43477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65712</xdr:colOff>
      <xdr:row>50</xdr:row>
      <xdr:rowOff>105896</xdr:rowOff>
    </xdr:from>
    <xdr:to>
      <xdr:col>37</xdr:col>
      <xdr:colOff>759062</xdr:colOff>
      <xdr:row>82</xdr:row>
      <xdr:rowOff>118740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30437" y="10297646"/>
          <a:ext cx="8151425" cy="61088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OCK%20CO2%20n&#176;XXX%20-%20Trame%20vierge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Projet"/>
      <sheetName val="Tables de production employées"/>
      <sheetName val="Récapitulatif des résultats"/>
      <sheetName val="Z1 - Chêne sessile"/>
      <sheetName val="Z1 - Feuillus divers"/>
      <sheetName val="Z2 - Douglas"/>
      <sheetName val="Z2 - Mélèze"/>
      <sheetName val="Z3 - Tilleul à petites feuilles"/>
      <sheetName val="Z4 - Peuplier"/>
      <sheetName val="V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E139:G205" totalsRowShown="0" headerRowDxfId="14" dataDxfId="13">
  <autoFilter ref="E139:G205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mbloux.ulg.ac.be/gestion-des-ressources-forestieres/upload/Cahiers_forestiers/CaFor30.pdf" TargetMode="External"/><Relationship Id="rId2" Type="http://schemas.openxmlformats.org/officeDocument/2006/relationships/hyperlink" Target="https://www.researchgate.net/publication/237805636_Construction_d'une_table_de_production_pour_le_douglas_Pseudotsuga_Menziesii_MIRB_FRANCO_en_Belgique" TargetMode="External"/><Relationship Id="rId1" Type="http://schemas.openxmlformats.org/officeDocument/2006/relationships/hyperlink" Target="https://hal.archives-ouvertes.fr/hal-00882184/documen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RowHeight="17.25" x14ac:dyDescent="0.35"/>
  <cols>
    <col min="1" max="1" width="11.42578125" style="18" customWidth="1"/>
    <col min="2" max="2" width="2" style="18" customWidth="1"/>
    <col min="3" max="17" width="14.5703125" style="18" customWidth="1"/>
    <col min="18" max="18" width="2.140625" style="18" customWidth="1"/>
    <col min="19" max="16384" width="11.42578125" style="18"/>
  </cols>
  <sheetData>
    <row r="1" spans="2:18" ht="18" thickBot="1" x14ac:dyDescent="0.4"/>
    <row r="2" spans="2:18" x14ac:dyDescent="0.3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35">
      <c r="B3" s="270" t="s">
        <v>87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2"/>
    </row>
    <row r="4" spans="2:18" ht="18" thickBot="1" x14ac:dyDescent="0.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35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2:18" x14ac:dyDescent="0.35">
      <c r="B6" s="12"/>
      <c r="C6" s="20" t="s">
        <v>106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2:18" x14ac:dyDescent="0.35">
      <c r="B7" s="12"/>
      <c r="C7" s="2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</row>
    <row r="8" spans="2:18" x14ac:dyDescent="0.35">
      <c r="B8" s="12"/>
      <c r="C8" s="21"/>
      <c r="D8" s="21"/>
      <c r="E8" s="54" t="e">
        <f>IF(ISBLANK(#REF!),"-",#REF!)</f>
        <v>#REF!</v>
      </c>
      <c r="F8" s="55" t="e">
        <f>IF(ISBLANK(#REF!),"-",#REF!)</f>
        <v>#REF!</v>
      </c>
      <c r="G8" s="55" t="e">
        <f>IF(ISBLANK(#REF!),"-",#REF!)</f>
        <v>#REF!</v>
      </c>
      <c r="H8" s="55" t="e">
        <f>IF(ISBLANK(#REF!),"-",#REF!)</f>
        <v>#REF!</v>
      </c>
      <c r="I8" s="55" t="e">
        <f>IF(ISBLANK(#REF!),"-",#REF!)</f>
        <v>#REF!</v>
      </c>
      <c r="J8" s="55" t="e">
        <f>IF(ISBLANK(#REF!),"-",#REF!)</f>
        <v>#REF!</v>
      </c>
      <c r="K8" s="55" t="e">
        <f>IF(ISBLANK(#REF!),"-",#REF!)</f>
        <v>#REF!</v>
      </c>
      <c r="L8" s="55" t="e">
        <f>IF(ISBLANK(#REF!),"-",#REF!)</f>
        <v>#REF!</v>
      </c>
      <c r="M8" s="55" t="e">
        <f>IF(ISBLANK(#REF!),"-",#REF!)</f>
        <v>#REF!</v>
      </c>
      <c r="N8" s="55" t="e">
        <f>IF(ISBLANK(#REF!),"-",#REF!)</f>
        <v>#REF!</v>
      </c>
      <c r="O8" s="56" t="e">
        <f>IF(ISBLANK(#REF!),"-",#REF!)</f>
        <v>#REF!</v>
      </c>
      <c r="P8" s="25" t="e">
        <f>IF(ISBLANK(#REF!),"-",#REF!)</f>
        <v>#REF!</v>
      </c>
      <c r="R8" s="14"/>
    </row>
    <row r="9" spans="2:18" s="23" customFormat="1" ht="36" customHeight="1" x14ac:dyDescent="0.35">
      <c r="B9" s="22"/>
      <c r="C9" s="273" t="e">
        <f>IF(ISBLANK(#REF!),"-",#REF!)</f>
        <v>#REF!</v>
      </c>
      <c r="D9" s="274"/>
      <c r="E9" s="63"/>
      <c r="F9" s="31" t="e">
        <f>IF(ISBLANK(#REF!),"-",#REF!)</f>
        <v>#REF!</v>
      </c>
      <c r="G9" s="31" t="e">
        <f>IF(ISBLANK(#REF!),"-",#REF!)</f>
        <v>#REF!</v>
      </c>
      <c r="H9" s="31" t="e">
        <f>IF(ISBLANK(#REF!),"-",#REF!)</f>
        <v>#REF!</v>
      </c>
      <c r="I9" s="31" t="e">
        <f>IF(ISBLANK(#REF!),"-",#REF!)</f>
        <v>#REF!</v>
      </c>
      <c r="J9" s="31" t="e">
        <f>IF(ISBLANK(#REF!),"-",#REF!)</f>
        <v>#REF!</v>
      </c>
      <c r="K9" s="31" t="e">
        <f>IF(ISBLANK(#REF!),"-",#REF!)</f>
        <v>#REF!</v>
      </c>
      <c r="L9" s="31" t="e">
        <f>IF(ISBLANK(#REF!),"-",#REF!)</f>
        <v>#REF!</v>
      </c>
      <c r="M9" s="31" t="e">
        <f>IF(ISBLANK(#REF!),"-",#REF!)</f>
        <v>#REF!</v>
      </c>
      <c r="N9" s="31" t="e">
        <f>IF(ISBLANK(#REF!),"-",#REF!)</f>
        <v>#REF!</v>
      </c>
      <c r="O9" s="48" t="e">
        <f>IF(ISBLANK(#REF!),"-",#REF!)</f>
        <v>#REF!</v>
      </c>
      <c r="P9" s="27" t="e">
        <f>IF(ISBLANK(#REF!),"-",#REF!)</f>
        <v>#REF!</v>
      </c>
      <c r="R9" s="24"/>
    </row>
    <row r="10" spans="2:18" x14ac:dyDescent="0.35">
      <c r="B10" s="12"/>
      <c r="C10" s="268" t="e">
        <f>IF(ISBLANK(#REF!),"-",#REF!)</f>
        <v>#REF!</v>
      </c>
      <c r="D10" s="269"/>
      <c r="E10" s="64"/>
      <c r="F10" s="57" t="e">
        <f>IF(ISBLANK(#REF!),"-",#REF!)</f>
        <v>#REF!</v>
      </c>
      <c r="G10" s="57" t="e">
        <f>IF(ISBLANK(#REF!),"-",#REF!)</f>
        <v>#REF!</v>
      </c>
      <c r="H10" s="57" t="e">
        <f>IF(ISBLANK(#REF!),"-",#REF!)</f>
        <v>#REF!</v>
      </c>
      <c r="I10" s="57" t="e">
        <f>IF(ISBLANK(#REF!),"-",#REF!)</f>
        <v>#REF!</v>
      </c>
      <c r="J10" s="57" t="e">
        <f>IF(ISBLANK(#REF!),"-",#REF!)</f>
        <v>#REF!</v>
      </c>
      <c r="K10" s="57" t="e">
        <f>IF(ISBLANK(#REF!),"-",#REF!)</f>
        <v>#REF!</v>
      </c>
      <c r="L10" s="57" t="e">
        <f>IF(ISBLANK(#REF!),"-",#REF!)</f>
        <v>#REF!</v>
      </c>
      <c r="M10" s="57" t="e">
        <f>IF(ISBLANK(#REF!),"-",#REF!)</f>
        <v>#REF!</v>
      </c>
      <c r="N10" s="57" t="e">
        <f>IF(ISBLANK(#REF!),"-",#REF!)</f>
        <v>#REF!</v>
      </c>
      <c r="O10" s="58" t="e">
        <f>IF(ISBLANK(#REF!),"-",#REF!)</f>
        <v>#REF!</v>
      </c>
      <c r="P10" s="27" t="e">
        <f>IF(ISBLANK(#REF!),"-",#REF!)</f>
        <v>#REF!</v>
      </c>
      <c r="R10" s="14"/>
    </row>
    <row r="11" spans="2:18" x14ac:dyDescent="0.35">
      <c r="B11" s="12"/>
      <c r="C11" s="268" t="e">
        <f>IF(ISBLANK(#REF!),"-",#REF!)</f>
        <v>#REF!</v>
      </c>
      <c r="D11" s="269"/>
      <c r="E11" s="65"/>
      <c r="F11" s="59" t="e">
        <f>IF(ISBLANK(#REF!),"-",#REF!)</f>
        <v>#REF!</v>
      </c>
      <c r="G11" s="59" t="e">
        <f>IF(ISBLANK(#REF!),"-",#REF!)</f>
        <v>#REF!</v>
      </c>
      <c r="H11" s="59" t="e">
        <f>IF(ISBLANK(#REF!),"-",#REF!)</f>
        <v>#REF!</v>
      </c>
      <c r="I11" s="59" t="e">
        <f>IF(ISBLANK(#REF!),"-",#REF!)</f>
        <v>#REF!</v>
      </c>
      <c r="J11" s="59" t="e">
        <f>IF(ISBLANK(#REF!),"-",#REF!)</f>
        <v>#REF!</v>
      </c>
      <c r="K11" s="59" t="e">
        <f>IF(ISBLANK(#REF!),"-",#REF!)</f>
        <v>#REF!</v>
      </c>
      <c r="L11" s="59" t="e">
        <f>IF(ISBLANK(#REF!),"-",#REF!)</f>
        <v>#REF!</v>
      </c>
      <c r="M11" s="59" t="e">
        <f>IF(ISBLANK(#REF!),"-",#REF!)</f>
        <v>#REF!</v>
      </c>
      <c r="N11" s="59" t="e">
        <f>IF(ISBLANK(#REF!),"-",#REF!)</f>
        <v>#REF!</v>
      </c>
      <c r="O11" s="60" t="e">
        <f>IF(ISBLANK(#REF!),"-",#REF!)</f>
        <v>#REF!</v>
      </c>
      <c r="P11" s="27" t="e">
        <f>IF(ISBLANK(#REF!),"-",#REF!)</f>
        <v>#REF!</v>
      </c>
      <c r="R11" s="14"/>
    </row>
    <row r="12" spans="2:18" ht="18" customHeight="1" x14ac:dyDescent="0.35">
      <c r="B12" s="12"/>
      <c r="C12" s="268" t="e">
        <f>IF(ISBLANK(#REF!),"-",#REF!)</f>
        <v>#REF!</v>
      </c>
      <c r="D12" s="269"/>
      <c r="E12" s="66" t="e">
        <f>IF(ISBLANK(#REF!),"-",#REF!)/10000</f>
        <v>#REF!</v>
      </c>
      <c r="F12" s="59" t="e">
        <f>IF(ISBLANK(#REF!),"-",#REF!)</f>
        <v>#REF!</v>
      </c>
      <c r="G12" s="59" t="e">
        <f>IF(ISBLANK(#REF!),"-",#REF!)</f>
        <v>#REF!</v>
      </c>
      <c r="H12" s="59" t="e">
        <f>IF(ISBLANK(#REF!),"-",#REF!)</f>
        <v>#REF!</v>
      </c>
      <c r="I12" s="59" t="e">
        <f>IF(ISBLANK(#REF!),"-",#REF!)</f>
        <v>#REF!</v>
      </c>
      <c r="J12" s="59" t="e">
        <f>IF(ISBLANK(#REF!),"-",#REF!)</f>
        <v>#REF!</v>
      </c>
      <c r="K12" s="59" t="e">
        <f>IF(ISBLANK(#REF!),"-",#REF!)</f>
        <v>#REF!</v>
      </c>
      <c r="L12" s="59" t="e">
        <f>IF(ISBLANK(#REF!),"-",#REF!)</f>
        <v>#REF!</v>
      </c>
      <c r="M12" s="59" t="e">
        <f>IF(ISBLANK(#REF!),"-",#REF!)</f>
        <v>#REF!</v>
      </c>
      <c r="N12" s="59" t="e">
        <f>IF(ISBLANK(#REF!),"-",#REF!)</f>
        <v>#REF!</v>
      </c>
      <c r="O12" s="60" t="e">
        <f>IF(ISBLANK(#REF!),"-",#REF!)</f>
        <v>#REF!</v>
      </c>
      <c r="P12" s="27" t="e">
        <f>IF(ISBLANK(#REF!),"-",#REF!)</f>
        <v>#REF!</v>
      </c>
      <c r="R12" s="14"/>
    </row>
    <row r="13" spans="2:18" ht="35.25" customHeight="1" x14ac:dyDescent="0.35">
      <c r="B13" s="12"/>
      <c r="C13" s="275" t="e">
        <f>IF(ISBLANK(#REF!),"-",#REF!)</f>
        <v>#REF!</v>
      </c>
      <c r="D13" s="276"/>
      <c r="E13" s="64"/>
      <c r="F13" s="57" t="e">
        <f>IF(ISBLANK(#REF!),"-",#REF!)</f>
        <v>#REF!</v>
      </c>
      <c r="G13" s="57" t="e">
        <f>IF(ISBLANK(#REF!),"-",#REF!)</f>
        <v>#REF!</v>
      </c>
      <c r="H13" s="57" t="e">
        <f>IF(ISBLANK(#REF!),"-",#REF!)</f>
        <v>#REF!</v>
      </c>
      <c r="I13" s="57" t="e">
        <f>IF(ISBLANK(#REF!),"-",#REF!)</f>
        <v>#REF!</v>
      </c>
      <c r="J13" s="57" t="e">
        <f>IF(ISBLANK(#REF!),"-",#REF!)</f>
        <v>#REF!</v>
      </c>
      <c r="K13" s="57" t="e">
        <f>IF(ISBLANK(#REF!),"-",#REF!)</f>
        <v>#REF!</v>
      </c>
      <c r="L13" s="57" t="e">
        <f>IF(ISBLANK(#REF!),"-",#REF!)</f>
        <v>#REF!</v>
      </c>
      <c r="M13" s="57" t="e">
        <f>IF(ISBLANK(#REF!),"-",#REF!)</f>
        <v>#REF!</v>
      </c>
      <c r="N13" s="57" t="e">
        <f>IF(ISBLANK(#REF!),"-",#REF!)</f>
        <v>#REF!</v>
      </c>
      <c r="O13" s="58" t="e">
        <f>IF(ISBLANK(#REF!),"-",#REF!)</f>
        <v>#REF!</v>
      </c>
      <c r="P13" s="27" t="e">
        <f>IF(ISBLANK(#REF!),"-",#REF!)</f>
        <v>#REF!</v>
      </c>
      <c r="R13" s="14"/>
    </row>
    <row r="14" spans="2:18" x14ac:dyDescent="0.35">
      <c r="B14" s="12"/>
      <c r="C14" s="268" t="e">
        <f>IF(ISBLANK(#REF!),"-",#REF!)</f>
        <v>#REF!</v>
      </c>
      <c r="D14" s="269"/>
      <c r="E14" s="64"/>
      <c r="F14" s="57" t="e">
        <f>IF(ISBLANK(#REF!),"-",#REF!)</f>
        <v>#REF!</v>
      </c>
      <c r="G14" s="57" t="e">
        <f>IF(ISBLANK(#REF!),"-",#REF!)</f>
        <v>#REF!</v>
      </c>
      <c r="H14" s="57" t="e">
        <f>IF(ISBLANK(#REF!),"-",#REF!)</f>
        <v>#REF!</v>
      </c>
      <c r="I14" s="57" t="e">
        <f>IF(ISBLANK(#REF!),"-",#REF!)</f>
        <v>#REF!</v>
      </c>
      <c r="J14" s="57" t="e">
        <f>IF(ISBLANK(#REF!),"-",#REF!)</f>
        <v>#REF!</v>
      </c>
      <c r="K14" s="57" t="e">
        <f>IF(ISBLANK(#REF!),"-",#REF!)</f>
        <v>#REF!</v>
      </c>
      <c r="L14" s="57" t="e">
        <f>IF(ISBLANK(#REF!),"-",#REF!)</f>
        <v>#REF!</v>
      </c>
      <c r="M14" s="57" t="e">
        <f>IF(ISBLANK(#REF!),"-",#REF!)</f>
        <v>#REF!</v>
      </c>
      <c r="N14" s="57" t="e">
        <f>IF(ISBLANK(#REF!),"-",#REF!)</f>
        <v>#REF!</v>
      </c>
      <c r="O14" s="58" t="e">
        <f>IF(ISBLANK(#REF!),"-",#REF!)</f>
        <v>#REF!</v>
      </c>
      <c r="P14" s="27" t="e">
        <f>IF(ISBLANK(#REF!),"-",#REF!)</f>
        <v>#REF!</v>
      </c>
      <c r="R14" s="14"/>
    </row>
    <row r="15" spans="2:18" x14ac:dyDescent="0.35">
      <c r="B15" s="12"/>
      <c r="C15" s="280" t="e">
        <f>IF(ISBLANK(#REF!),"-",#REF!)</f>
        <v>#REF!</v>
      </c>
      <c r="D15" s="281"/>
      <c r="E15" s="67"/>
      <c r="F15" s="61" t="e">
        <f>IF(ISBLANK(#REF!),"-",#REF!)</f>
        <v>#REF!</v>
      </c>
      <c r="G15" s="61" t="e">
        <f>IF(ISBLANK(#REF!),"-",#REF!)</f>
        <v>#REF!</v>
      </c>
      <c r="H15" s="61" t="e">
        <f>IF(ISBLANK(#REF!),"-",#REF!)</f>
        <v>#REF!</v>
      </c>
      <c r="I15" s="61" t="e">
        <f>IF(ISBLANK(#REF!),"-",#REF!)</f>
        <v>#REF!</v>
      </c>
      <c r="J15" s="61" t="e">
        <f>IF(ISBLANK(#REF!),"-",#REF!)</f>
        <v>#REF!</v>
      </c>
      <c r="K15" s="61" t="e">
        <f>IF(ISBLANK(#REF!),"-",#REF!)</f>
        <v>#REF!</v>
      </c>
      <c r="L15" s="61" t="e">
        <f>IF(ISBLANK(#REF!),"-",#REF!)</f>
        <v>#REF!</v>
      </c>
      <c r="M15" s="61" t="e">
        <f>IF(ISBLANK(#REF!),"-",#REF!)</f>
        <v>#REF!</v>
      </c>
      <c r="N15" s="61" t="e">
        <f>IF(ISBLANK(#REF!),"-",#REF!)</f>
        <v>#REF!</v>
      </c>
      <c r="O15" s="62" t="e">
        <f>IF(ISBLANK(#REF!),"-",#REF!)</f>
        <v>#REF!</v>
      </c>
      <c r="P15" s="27" t="e">
        <f>IF(ISBLANK(#REF!),"-",#REF!)</f>
        <v>#REF!</v>
      </c>
      <c r="R15" s="14"/>
    </row>
    <row r="16" spans="2:18" x14ac:dyDescent="0.35">
      <c r="B16" s="12"/>
      <c r="C16" s="80"/>
      <c r="D16" s="80"/>
      <c r="E16" s="21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  <c r="R16" s="14"/>
    </row>
    <row r="17" spans="2:18" x14ac:dyDescent="0.35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28"/>
      <c r="R17" s="14"/>
    </row>
    <row r="18" spans="2:18" x14ac:dyDescent="0.35">
      <c r="B18" s="12"/>
      <c r="C18" s="20" t="s">
        <v>108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28"/>
      <c r="R18" s="14"/>
    </row>
    <row r="19" spans="2:18" x14ac:dyDescent="0.35">
      <c r="B19" s="12"/>
      <c r="C19" s="20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28"/>
      <c r="R19" s="14"/>
    </row>
    <row r="20" spans="2:18" x14ac:dyDescent="0.35">
      <c r="B20" s="12"/>
      <c r="C20" s="13"/>
      <c r="D20" s="13"/>
      <c r="E20" s="53" t="e">
        <f>IF(ISBLANK(#REF!),"-",#REF!)</f>
        <v>#REF!</v>
      </c>
      <c r="F20" s="51" t="e">
        <f>IF(ISBLANK(#REF!),"-",#REF!)</f>
        <v>#REF!</v>
      </c>
      <c r="G20" s="51" t="e">
        <f>IF(ISBLANK(#REF!),"-",#REF!)</f>
        <v>#REF!</v>
      </c>
      <c r="H20" s="51" t="e">
        <f>IF(ISBLANK(#REF!),"-",#REF!)</f>
        <v>#REF!</v>
      </c>
      <c r="I20" s="51" t="e">
        <f>IF(ISBLANK(#REF!),"-",#REF!)</f>
        <v>#REF!</v>
      </c>
      <c r="J20" s="51" t="e">
        <f>IF(ISBLANK(#REF!),"-",#REF!)</f>
        <v>#REF!</v>
      </c>
      <c r="K20" s="51" t="e">
        <f>IF(ISBLANK(#REF!),"-",#REF!)</f>
        <v>#REF!</v>
      </c>
      <c r="L20" s="51" t="e">
        <f>IF(ISBLANK(#REF!),"-",#REF!)</f>
        <v>#REF!</v>
      </c>
      <c r="M20" s="51" t="e">
        <f>IF(ISBLANK(#REF!),"-",#REF!)</f>
        <v>#REF!</v>
      </c>
      <c r="N20" s="51" t="e">
        <f>IF(ISBLANK(#REF!),"-",#REF!)</f>
        <v>#REF!</v>
      </c>
      <c r="O20" s="52" t="e">
        <f>IF(ISBLANK(#REF!),"-",#REF!)</f>
        <v>#REF!</v>
      </c>
      <c r="P20" s="20" t="s">
        <v>107</v>
      </c>
      <c r="R20" s="14"/>
    </row>
    <row r="21" spans="2:18" x14ac:dyDescent="0.35">
      <c r="B21" s="12"/>
      <c r="C21" s="282" t="e">
        <f>#REF!</f>
        <v>#REF!</v>
      </c>
      <c r="D21" s="283"/>
      <c r="E21" s="30"/>
      <c r="F21" s="31" t="e">
        <f>IF(ISBLANK(#REF!),"-",#REF!)</f>
        <v>#REF!</v>
      </c>
      <c r="G21" s="31" t="e">
        <f>IF(ISBLANK(#REF!),"-",#REF!)</f>
        <v>#REF!</v>
      </c>
      <c r="H21" s="31" t="e">
        <f>IF(ISBLANK(#REF!),"-",#REF!)</f>
        <v>#REF!</v>
      </c>
      <c r="I21" s="31" t="e">
        <f>IF(ISBLANK(#REF!),"-",#REF!)</f>
        <v>#REF!</v>
      </c>
      <c r="J21" s="31" t="e">
        <f>IF(ISBLANK(#REF!),"-",#REF!)</f>
        <v>#REF!</v>
      </c>
      <c r="K21" s="31" t="e">
        <f>IF(ISBLANK(#REF!),"-",#REF!)</f>
        <v>#REF!</v>
      </c>
      <c r="L21" s="31" t="e">
        <f>IF(ISBLANK(#REF!),"-",#REF!)</f>
        <v>#REF!</v>
      </c>
      <c r="M21" s="31" t="e">
        <f>IF(ISBLANK(#REF!),"-",#REF!)</f>
        <v>#REF!</v>
      </c>
      <c r="N21" s="31" t="e">
        <f>IF(ISBLANK(#REF!),"-",#REF!)</f>
        <v>#REF!</v>
      </c>
      <c r="O21" s="48" t="e">
        <f>IF(ISBLANK(#REF!),"-",#REF!)</f>
        <v>#REF!</v>
      </c>
      <c r="P21" s="28" t="e">
        <f>IF(ISBLANK(#REF!),"-",#REF!)</f>
        <v>#REF!</v>
      </c>
      <c r="R21" s="14"/>
    </row>
    <row r="22" spans="2:18" x14ac:dyDescent="0.35">
      <c r="B22" s="12"/>
      <c r="C22" s="268" t="e">
        <f>#REF!</f>
        <v>#REF!</v>
      </c>
      <c r="D22" s="269"/>
      <c r="E22" s="32" t="e">
        <f>IF(ISBLANK(#REF!),"-",#REF!)</f>
        <v>#REF!</v>
      </c>
      <c r="F22" s="33" t="e">
        <f>IF(ISBLANK(#REF!),"-",#REF!)</f>
        <v>#REF!</v>
      </c>
      <c r="G22" s="33" t="e">
        <f>IF(ISBLANK(#REF!),"-",#REF!)</f>
        <v>#REF!</v>
      </c>
      <c r="H22" s="33" t="e">
        <f>IF(ISBLANK(#REF!),"-",#REF!)</f>
        <v>#REF!</v>
      </c>
      <c r="I22" s="33" t="e">
        <f>IF(ISBLANK(#REF!),"-",#REF!)</f>
        <v>#REF!</v>
      </c>
      <c r="J22" s="33" t="e">
        <f>IF(ISBLANK(#REF!),"-",#REF!)</f>
        <v>#REF!</v>
      </c>
      <c r="K22" s="33" t="e">
        <f>IF(ISBLANK(#REF!),"-",#REF!)</f>
        <v>#REF!</v>
      </c>
      <c r="L22" s="33" t="e">
        <f>IF(ISBLANK(#REF!),"-",#REF!)</f>
        <v>#REF!</v>
      </c>
      <c r="M22" s="33" t="e">
        <f>IF(ISBLANK(#REF!),"-",#REF!)</f>
        <v>#REF!</v>
      </c>
      <c r="N22" s="33" t="e">
        <f>IF(ISBLANK(#REF!),"-",#REF!)</f>
        <v>#REF!</v>
      </c>
      <c r="O22" s="49" t="e">
        <f>IF(ISBLANK(#REF!),"-",#REF!)</f>
        <v>#REF!</v>
      </c>
      <c r="P22" s="28" t="e">
        <f>IF(ISBLANK(#REF!),"-",#REF!)</f>
        <v>#REF!</v>
      </c>
      <c r="R22" s="14"/>
    </row>
    <row r="23" spans="2:18" x14ac:dyDescent="0.35">
      <c r="B23" s="12"/>
      <c r="C23" s="268" t="e">
        <f>#REF!</f>
        <v>#REF!</v>
      </c>
      <c r="D23" s="269"/>
      <c r="E23" s="34"/>
      <c r="F23" s="35" t="e">
        <f>IF(ISBLANK(#REF!),"-",#REF!)</f>
        <v>#REF!</v>
      </c>
      <c r="G23" s="35" t="e">
        <f>IF(ISBLANK(#REF!),"-",#REF!)</f>
        <v>#REF!</v>
      </c>
      <c r="H23" s="35" t="e">
        <f>IF(ISBLANK(#REF!),"-",#REF!)</f>
        <v>#REF!</v>
      </c>
      <c r="I23" s="35" t="e">
        <f>IF(ISBLANK(#REF!),"-",#REF!)</f>
        <v>#REF!</v>
      </c>
      <c r="J23" s="35" t="e">
        <f>IF(ISBLANK(#REF!),"-",#REF!)</f>
        <v>#REF!</v>
      </c>
      <c r="K23" s="35" t="e">
        <f>IF(ISBLANK(#REF!),"-",#REF!)</f>
        <v>#REF!</v>
      </c>
      <c r="L23" s="35" t="e">
        <f>IF(ISBLANK(#REF!),"-",#REF!)</f>
        <v>#REF!</v>
      </c>
      <c r="M23" s="35" t="e">
        <f>IF(ISBLANK(#REF!),"-",#REF!)</f>
        <v>#REF!</v>
      </c>
      <c r="N23" s="35" t="e">
        <f>IF(ISBLANK(#REF!),"-",#REF!)</f>
        <v>#REF!</v>
      </c>
      <c r="O23" s="50" t="e">
        <f>IF(ISBLANK(#REF!),"-",#REF!)</f>
        <v>#REF!</v>
      </c>
      <c r="P23" s="28" t="e">
        <f>IF(ISBLANK(#REF!),"-",#REF!)</f>
        <v>#REF!</v>
      </c>
      <c r="R23" s="14"/>
    </row>
    <row r="24" spans="2:18" x14ac:dyDescent="0.35">
      <c r="B24" s="12"/>
      <c r="C24" s="268" t="e">
        <f>#REF!</f>
        <v>#REF!</v>
      </c>
      <c r="D24" s="269"/>
      <c r="E24" s="34"/>
      <c r="F24" s="35" t="e">
        <f>IF(ISBLANK(#REF!),"-",#REF!)</f>
        <v>#REF!</v>
      </c>
      <c r="G24" s="35" t="e">
        <f>IF(ISBLANK(#REF!),"-",#REF!)</f>
        <v>#REF!</v>
      </c>
      <c r="H24" s="35" t="e">
        <f>IF(ISBLANK(#REF!),"-",#REF!)</f>
        <v>#REF!</v>
      </c>
      <c r="I24" s="35" t="e">
        <f>IF(ISBLANK(#REF!),"-",#REF!)</f>
        <v>#REF!</v>
      </c>
      <c r="J24" s="35" t="e">
        <f>IF(ISBLANK(#REF!),"-",#REF!)</f>
        <v>#REF!</v>
      </c>
      <c r="K24" s="35" t="e">
        <f>IF(ISBLANK(#REF!),"-",#REF!)</f>
        <v>#REF!</v>
      </c>
      <c r="L24" s="35" t="e">
        <f>IF(ISBLANK(#REF!),"-",#REF!)</f>
        <v>#REF!</v>
      </c>
      <c r="M24" s="35" t="e">
        <f>IF(ISBLANK(#REF!),"-",#REF!)</f>
        <v>#REF!</v>
      </c>
      <c r="N24" s="35" t="e">
        <f>IF(ISBLANK(#REF!),"-",#REF!)</f>
        <v>#REF!</v>
      </c>
      <c r="O24" s="50" t="e">
        <f>IF(ISBLANK(#REF!),"-",#REF!)</f>
        <v>#REF!</v>
      </c>
      <c r="P24" s="28" t="e">
        <f>IF(ISBLANK(#REF!),"-",#REF!)</f>
        <v>#REF!</v>
      </c>
      <c r="R24" s="14"/>
    </row>
    <row r="25" spans="2:18" x14ac:dyDescent="0.35">
      <c r="B25" s="12"/>
      <c r="C25" s="268" t="e">
        <f>#REF!</f>
        <v>#REF!</v>
      </c>
      <c r="D25" s="269"/>
      <c r="E25" s="34"/>
      <c r="F25" s="35" t="e">
        <f>IF(IF(ISBLANK(#REF!),"-",#REF!)=0,"-",(IF(ISBLANK(#REF!),"-",#REF!)))</f>
        <v>#REF!</v>
      </c>
      <c r="G25" s="35" t="e">
        <f>IF(IF(ISBLANK(#REF!),"-",#REF!)=0,"-",(IF(ISBLANK(#REF!),"-",#REF!)))</f>
        <v>#REF!</v>
      </c>
      <c r="H25" s="35" t="e">
        <f>IF(IF(ISBLANK(#REF!),"-",#REF!)=0,"-",(IF(ISBLANK(#REF!),"-",#REF!)))</f>
        <v>#REF!</v>
      </c>
      <c r="I25" s="35" t="e">
        <f>IF(IF(ISBLANK(#REF!),"-",#REF!)=0,"-",(IF(ISBLANK(#REF!),"-",#REF!)))</f>
        <v>#REF!</v>
      </c>
      <c r="J25" s="35" t="e">
        <f>IF(IF(ISBLANK(#REF!),"-",#REF!)=0,"-",(IF(ISBLANK(#REF!),"-",#REF!)))</f>
        <v>#REF!</v>
      </c>
      <c r="K25" s="35" t="e">
        <f>IF(IF(ISBLANK(#REF!),"-",#REF!)=0,"-",(IF(ISBLANK(#REF!),"-",#REF!)))</f>
        <v>#REF!</v>
      </c>
      <c r="L25" s="35" t="e">
        <f>IF(IF(ISBLANK(#REF!),"-",#REF!)=0,"-",(IF(ISBLANK(#REF!),"-",#REF!)))</f>
        <v>#REF!</v>
      </c>
      <c r="M25" s="35" t="e">
        <f>IF(IF(ISBLANK(#REF!),"-",#REF!)=0,"-",(IF(ISBLANK(#REF!),"-",#REF!)))</f>
        <v>#REF!</v>
      </c>
      <c r="N25" s="35" t="e">
        <f>IF(IF(ISBLANK(#REF!),"-",#REF!)=0,"-",(IF(ISBLANK(#REF!),"-",#REF!)))</f>
        <v>#REF!</v>
      </c>
      <c r="O25" s="50" t="e">
        <f>IF(IF(ISBLANK(#REF!),"-",#REF!)=0,"-",(IF(ISBLANK(#REF!),"-",#REF!)))</f>
        <v>#REF!</v>
      </c>
      <c r="P25" s="28" t="e">
        <f>IF(ISBLANK(#REF!),"-",#REF!)</f>
        <v>#REF!</v>
      </c>
      <c r="R25" s="14"/>
    </row>
    <row r="26" spans="2:18" x14ac:dyDescent="0.35">
      <c r="B26" s="12"/>
      <c r="C26" s="268" t="e">
        <f>#REF!</f>
        <v>#REF!</v>
      </c>
      <c r="D26" s="269"/>
      <c r="E26" s="34"/>
      <c r="F26" s="35" t="e">
        <f>IF(IF(ISBLANK(#REF!),"-",#REF!)=0,"-",(IF(ISBLANK(#REF!),"-",#REF!)))</f>
        <v>#REF!</v>
      </c>
      <c r="G26" s="35" t="e">
        <f>IF(IF(ISBLANK(#REF!),"-",#REF!)=0,"-",(IF(ISBLANK(#REF!),"-",#REF!)))</f>
        <v>#REF!</v>
      </c>
      <c r="H26" s="35" t="e">
        <f>IF(IF(ISBLANK(#REF!),"-",#REF!)=0,"-",(IF(ISBLANK(#REF!),"-",#REF!)))</f>
        <v>#REF!</v>
      </c>
      <c r="I26" s="35" t="e">
        <f>IF(IF(ISBLANK(#REF!),"-",#REF!)=0,"-",(IF(ISBLANK(#REF!),"-",#REF!)))</f>
        <v>#REF!</v>
      </c>
      <c r="J26" s="35" t="e">
        <f>IF(IF(ISBLANK(#REF!),"-",#REF!)=0,"-",(IF(ISBLANK(#REF!),"-",#REF!)))</f>
        <v>#REF!</v>
      </c>
      <c r="K26" s="35" t="e">
        <f>IF(IF(ISBLANK(#REF!),"-",#REF!)=0,"-",(IF(ISBLANK(#REF!),"-",#REF!)))</f>
        <v>#REF!</v>
      </c>
      <c r="L26" s="35" t="e">
        <f>IF(IF(ISBLANK(#REF!),"-",#REF!)=0,"-",(IF(ISBLANK(#REF!),"-",#REF!)))</f>
        <v>#REF!</v>
      </c>
      <c r="M26" s="35" t="e">
        <f>IF(IF(ISBLANK(#REF!),"-",#REF!)=0,"-",(IF(ISBLANK(#REF!),"-",#REF!)))</f>
        <v>#REF!</v>
      </c>
      <c r="N26" s="35" t="e">
        <f>IF(IF(ISBLANK(#REF!),"-",#REF!)=0,"-",(IF(ISBLANK(#REF!),"-",#REF!)))</f>
        <v>#REF!</v>
      </c>
      <c r="O26" s="50" t="e">
        <f>IF(IF(ISBLANK(#REF!),"-",#REF!)=0,"-",(IF(ISBLANK(#REF!),"-",#REF!)))</f>
        <v>#REF!</v>
      </c>
      <c r="P26" s="28" t="e">
        <f>IF(ISBLANK(#REF!),"-",#REF!)</f>
        <v>#REF!</v>
      </c>
      <c r="R26" s="14"/>
    </row>
    <row r="27" spans="2:18" x14ac:dyDescent="0.35">
      <c r="B27" s="12"/>
      <c r="C27" s="268" t="e">
        <f>#REF!</f>
        <v>#REF!</v>
      </c>
      <c r="D27" s="269"/>
      <c r="E27" s="34"/>
      <c r="F27" s="35" t="e">
        <f>IF(IF(ISBLANK(#REF!),"-",#REF!)=0,"-",(IF(ISBLANK(#REF!),"-",#REF!)))</f>
        <v>#REF!</v>
      </c>
      <c r="G27" s="35" t="e">
        <f>IF(IF(ISBLANK(#REF!),"-",#REF!)=0,"-",(IF(ISBLANK(#REF!),"-",#REF!)))</f>
        <v>#REF!</v>
      </c>
      <c r="H27" s="35" t="e">
        <f>IF(IF(ISBLANK(#REF!),"-",#REF!)=0,"-",(IF(ISBLANK(#REF!),"-",#REF!)))</f>
        <v>#REF!</v>
      </c>
      <c r="I27" s="35" t="e">
        <f>IF(IF(ISBLANK(#REF!),"-",#REF!)=0,"-",(IF(ISBLANK(#REF!),"-",#REF!)))</f>
        <v>#REF!</v>
      </c>
      <c r="J27" s="35" t="e">
        <f>IF(IF(ISBLANK(#REF!),"-",#REF!)=0,"-",(IF(ISBLANK(#REF!),"-",#REF!)))</f>
        <v>#REF!</v>
      </c>
      <c r="K27" s="35" t="e">
        <f>IF(IF(ISBLANK(#REF!),"-",#REF!)=0,"-",(IF(ISBLANK(#REF!),"-",#REF!)))</f>
        <v>#REF!</v>
      </c>
      <c r="L27" s="35" t="e">
        <f>IF(IF(ISBLANK(#REF!),"-",#REF!)=0,"-",(IF(ISBLANK(#REF!),"-",#REF!)))</f>
        <v>#REF!</v>
      </c>
      <c r="M27" s="35" t="e">
        <f>IF(IF(ISBLANK(#REF!),"-",#REF!)=0,"-",(IF(ISBLANK(#REF!),"-",#REF!)))</f>
        <v>#REF!</v>
      </c>
      <c r="N27" s="35" t="e">
        <f>IF(IF(ISBLANK(#REF!),"-",#REF!)=0,"-",(IF(ISBLANK(#REF!),"-",#REF!)))</f>
        <v>#REF!</v>
      </c>
      <c r="O27" s="50" t="e">
        <f>IF(IF(ISBLANK(#REF!),"-",#REF!)=0,"-",(IF(ISBLANK(#REF!),"-",#REF!)))</f>
        <v>#REF!</v>
      </c>
      <c r="P27" s="28" t="e">
        <f>IF(ISBLANK(#REF!),"-",#REF!)</f>
        <v>#REF!</v>
      </c>
      <c r="R27" s="14"/>
    </row>
    <row r="28" spans="2:18" x14ac:dyDescent="0.35">
      <c r="B28" s="12"/>
      <c r="C28" s="268" t="e">
        <f>#REF!</f>
        <v>#REF!</v>
      </c>
      <c r="D28" s="269"/>
      <c r="E28" s="34"/>
      <c r="F28" s="35" t="e">
        <f>IF(IF(ISBLANK(#REF!),"-",#REF!)=0,"-",(IF(ISBLANK(#REF!),"-",#REF!)))</f>
        <v>#REF!</v>
      </c>
      <c r="G28" s="35" t="e">
        <f>IF(IF(ISBLANK(#REF!),"-",#REF!)=0,"-",(IF(ISBLANK(#REF!),"-",#REF!)))</f>
        <v>#REF!</v>
      </c>
      <c r="H28" s="35" t="e">
        <f>IF(IF(ISBLANK(#REF!),"-",#REF!)=0,"-",(IF(ISBLANK(#REF!),"-",#REF!)))</f>
        <v>#REF!</v>
      </c>
      <c r="I28" s="35" t="e">
        <f>IF(IF(ISBLANK(#REF!),"-",#REF!)=0,"-",(IF(ISBLANK(#REF!),"-",#REF!)))</f>
        <v>#REF!</v>
      </c>
      <c r="J28" s="35" t="e">
        <f>IF(IF(ISBLANK(#REF!),"-",#REF!)=0,"-",(IF(ISBLANK(#REF!),"-",#REF!)))</f>
        <v>#REF!</v>
      </c>
      <c r="K28" s="35" t="e">
        <f>IF(IF(ISBLANK(#REF!),"-",#REF!)=0,"-",(IF(ISBLANK(#REF!),"-",#REF!)))</f>
        <v>#REF!</v>
      </c>
      <c r="L28" s="35" t="e">
        <f>IF(IF(ISBLANK(#REF!),"-",#REF!)=0,"-",(IF(ISBLANK(#REF!),"-",#REF!)))</f>
        <v>#REF!</v>
      </c>
      <c r="M28" s="35" t="e">
        <f>IF(IF(ISBLANK(#REF!),"-",#REF!)=0,"-",(IF(ISBLANK(#REF!),"-",#REF!)))</f>
        <v>#REF!</v>
      </c>
      <c r="N28" s="35" t="e">
        <f>IF(IF(ISBLANK(#REF!),"-",#REF!)=0,"-",(IF(ISBLANK(#REF!),"-",#REF!)))</f>
        <v>#REF!</v>
      </c>
      <c r="O28" s="50" t="e">
        <f>IF(IF(ISBLANK(#REF!),"-",#REF!)=0,"-",(IF(ISBLANK(#REF!),"-",#REF!)))</f>
        <v>#REF!</v>
      </c>
      <c r="P28" s="28" t="e">
        <f>IF(ISBLANK(#REF!),"-",#REF!)</f>
        <v>#REF!</v>
      </c>
      <c r="R28" s="14"/>
    </row>
    <row r="29" spans="2:18" x14ac:dyDescent="0.35">
      <c r="B29" s="12"/>
      <c r="C29" s="280" t="e">
        <f>#REF!</f>
        <v>#REF!</v>
      </c>
      <c r="D29" s="281"/>
      <c r="E29" s="34"/>
      <c r="F29" s="35" t="e">
        <f>IF(IF(ISBLANK(#REF!),"-",#REF!)=0,"-",(IF(ISBLANK(#REF!),"-",#REF!)))</f>
        <v>#REF!</v>
      </c>
      <c r="G29" s="35" t="e">
        <f>IF(IF(ISBLANK(#REF!),"-",#REF!)=0,"-",(IF(ISBLANK(#REF!),"-",#REF!)))</f>
        <v>#REF!</v>
      </c>
      <c r="H29" s="35" t="e">
        <f>IF(IF(ISBLANK(#REF!),"-",#REF!)=0,"-",(IF(ISBLANK(#REF!),"-",#REF!)))</f>
        <v>#REF!</v>
      </c>
      <c r="I29" s="35" t="e">
        <f>IF(IF(ISBLANK(#REF!),"-",#REF!)=0,"-",(IF(ISBLANK(#REF!),"-",#REF!)))</f>
        <v>#REF!</v>
      </c>
      <c r="J29" s="35" t="e">
        <f>IF(IF(ISBLANK(#REF!),"-",#REF!)=0,"-",(IF(ISBLANK(#REF!),"-",#REF!)))</f>
        <v>#REF!</v>
      </c>
      <c r="K29" s="35" t="e">
        <f>IF(IF(ISBLANK(#REF!),"-",#REF!)=0,"-",(IF(ISBLANK(#REF!),"-",#REF!)))</f>
        <v>#REF!</v>
      </c>
      <c r="L29" s="35" t="e">
        <f>IF(IF(ISBLANK(#REF!),"-",#REF!)=0,"-",(IF(ISBLANK(#REF!),"-",#REF!)))</f>
        <v>#REF!</v>
      </c>
      <c r="M29" s="35" t="e">
        <f>IF(IF(ISBLANK(#REF!),"-",#REF!)=0,"-",(IF(ISBLANK(#REF!),"-",#REF!)))</f>
        <v>#REF!</v>
      </c>
      <c r="N29" s="35" t="e">
        <f>IF(IF(ISBLANK(#REF!),"-",#REF!)=0,"-",(IF(ISBLANK(#REF!),"-",#REF!)))</f>
        <v>#REF!</v>
      </c>
      <c r="O29" s="50" t="e">
        <f>IF(IF(ISBLANK(#REF!),"-",#REF!)=0,"-",(IF(ISBLANK(#REF!),"-",#REF!)))</f>
        <v>#REF!</v>
      </c>
      <c r="P29" s="28" t="e">
        <f>IF(ISBLANK(#REF!),"-",#REF!)</f>
        <v>#REF!</v>
      </c>
      <c r="R29" s="14"/>
    </row>
    <row r="30" spans="2:18" x14ac:dyDescent="0.35">
      <c r="B30" s="12"/>
      <c r="C30" s="277" t="e">
        <f>#REF!</f>
        <v>#REF!</v>
      </c>
      <c r="D30" s="279"/>
      <c r="E30" s="45"/>
      <c r="F30" s="46" t="e">
        <f>IF(IF(ISBLANK(#REF!),"-",#REF!)=0,"-",(IF(ISBLANK(#REF!),"-",#REF!)))</f>
        <v>#REF!</v>
      </c>
      <c r="G30" s="46" t="e">
        <f>IF(IF(ISBLANK(#REF!),"-",#REF!)=0,"-",(IF(ISBLANK(#REF!),"-",#REF!)))</f>
        <v>#REF!</v>
      </c>
      <c r="H30" s="46" t="e">
        <f>IF(IF(ISBLANK(#REF!),"-",#REF!)=0,"-",(IF(ISBLANK(#REF!),"-",#REF!)))</f>
        <v>#REF!</v>
      </c>
      <c r="I30" s="46" t="e">
        <f>IF(IF(ISBLANK(#REF!),"-",#REF!)=0,"-",(IF(ISBLANK(#REF!),"-",#REF!)))</f>
        <v>#REF!</v>
      </c>
      <c r="J30" s="46" t="e">
        <f>IF(IF(ISBLANK(#REF!),"-",#REF!)=0,"-",(IF(ISBLANK(#REF!),"-",#REF!)))</f>
        <v>#REF!</v>
      </c>
      <c r="K30" s="46" t="e">
        <f>IF(IF(ISBLANK(#REF!),"-",#REF!)=0,"-",(IF(ISBLANK(#REF!),"-",#REF!)))</f>
        <v>#REF!</v>
      </c>
      <c r="L30" s="46" t="e">
        <f>IF(IF(ISBLANK(#REF!),"-",#REF!)=0,"-",(IF(ISBLANK(#REF!),"-",#REF!)))</f>
        <v>#REF!</v>
      </c>
      <c r="M30" s="46" t="e">
        <f>IF(IF(ISBLANK(#REF!),"-",#REF!)=0,"-",(IF(ISBLANK(#REF!),"-",#REF!)))</f>
        <v>#REF!</v>
      </c>
      <c r="N30" s="46" t="e">
        <f>IF(IF(ISBLANK(#REF!),"-",#REF!)=0,"-",(IF(ISBLANK(#REF!),"-",#REF!)))</f>
        <v>#REF!</v>
      </c>
      <c r="O30" s="47" t="e">
        <f>IF(IF(ISBLANK(#REF!),"-",#REF!)=0,"-",(IF(ISBLANK(#REF!),"-",#REF!)))</f>
        <v>#REF!</v>
      </c>
      <c r="P30" s="28" t="e">
        <f>IF(ISBLANK(#REF!),"-",#REF!)</f>
        <v>#REF!</v>
      </c>
      <c r="R30" s="14"/>
    </row>
    <row r="31" spans="2:18" x14ac:dyDescent="0.35">
      <c r="B31" s="12"/>
      <c r="P31" s="28"/>
      <c r="R31" s="14"/>
    </row>
    <row r="32" spans="2:18" x14ac:dyDescent="0.35">
      <c r="B32" s="12"/>
      <c r="C32" s="80"/>
      <c r="D32" s="80"/>
      <c r="E32" s="19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29"/>
      <c r="Q32" s="28"/>
      <c r="R32" s="14"/>
    </row>
    <row r="33" spans="1:27" x14ac:dyDescent="0.35">
      <c r="B33" s="12"/>
      <c r="C33" s="80"/>
      <c r="D33" s="80"/>
      <c r="E33" s="19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29"/>
      <c r="Q33" s="28"/>
      <c r="R33" s="14"/>
    </row>
    <row r="34" spans="1:27" x14ac:dyDescent="0.35">
      <c r="B34" s="12"/>
      <c r="C34" s="20" t="s">
        <v>109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</row>
    <row r="35" spans="1:27" x14ac:dyDescent="0.35">
      <c r="B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</row>
    <row r="36" spans="1:27" x14ac:dyDescent="0.35">
      <c r="B36" s="12"/>
      <c r="C36" s="277" t="e">
        <f>IF(ISBLANK(#REF!),"-",#REF!)</f>
        <v>#REF!</v>
      </c>
      <c r="D36" s="278"/>
      <c r="E36" s="279"/>
      <c r="F36" s="77" t="e">
        <f>IF(ISBLANK(#REF!),"-",#REF!)</f>
        <v>#REF!</v>
      </c>
      <c r="G36" s="78"/>
      <c r="H36" s="79" t="e">
        <f>IF(ISBLANK(#REF!),"-",#REF!)</f>
        <v>#REF!</v>
      </c>
      <c r="I36" s="77" t="e">
        <f>IF(ISBLANK(#REF!),"-",#REF!)</f>
        <v>#REF!</v>
      </c>
      <c r="J36" s="78"/>
      <c r="K36" s="79" t="e">
        <f>IF(ISBLANK(#REF!),"-",#REF!)</f>
        <v>#REF!</v>
      </c>
      <c r="L36" s="77" t="e">
        <f>IF(ISBLANK(#REF!),"-",#REF!)</f>
        <v>#REF!</v>
      </c>
      <c r="M36" s="78"/>
      <c r="N36" s="79" t="e">
        <f>IF(ISBLANK(#REF!),"-",#REF!)</f>
        <v>#REF!</v>
      </c>
      <c r="O36" s="77" t="e">
        <f>IF(ISBLANK(#REF!),"-",#REF!)</f>
        <v>#REF!</v>
      </c>
      <c r="P36" s="78"/>
      <c r="Q36" s="79" t="e">
        <f>IF(ISBLANK(#REF!),"-",#REF!)</f>
        <v>#REF!</v>
      </c>
      <c r="R36" s="14"/>
    </row>
    <row r="37" spans="1:27" x14ac:dyDescent="0.35">
      <c r="B37" s="12"/>
      <c r="C37" s="284" t="e">
        <f>IF(ISBLANK(#REF!),"-",#REF!)</f>
        <v>#REF!</v>
      </c>
      <c r="D37" s="285"/>
      <c r="E37" s="37" t="e">
        <f>IF(ISBLANK(#REF!),"-",#REF!)</f>
        <v>#REF!</v>
      </c>
      <c r="F37" s="284" t="e">
        <f>IF(ISBLANK(#REF!),"-",#REF!)</f>
        <v>#REF!</v>
      </c>
      <c r="G37" s="285"/>
      <c r="H37" s="37" t="e">
        <f>IF(ISBLANK(#REF!),"-",#REF!)</f>
        <v>#REF!</v>
      </c>
      <c r="I37" s="284" t="e">
        <f>IF(ISBLANK(#REF!),"-",#REF!)</f>
        <v>#REF!</v>
      </c>
      <c r="J37" s="285"/>
      <c r="K37" s="37" t="e">
        <f>IF(ISBLANK(#REF!),"-",#REF!)</f>
        <v>#REF!</v>
      </c>
      <c r="L37" s="284" t="e">
        <f>IF(ISBLANK(#REF!),"-",#REF!)</f>
        <v>#REF!</v>
      </c>
      <c r="M37" s="285"/>
      <c r="N37" s="37" t="e">
        <f>IF(ISBLANK(#REF!),"-",#REF!)</f>
        <v>#REF!</v>
      </c>
      <c r="O37" s="284" t="e">
        <f>IF(ISBLANK(#REF!),"-",#REF!)</f>
        <v>#REF!</v>
      </c>
      <c r="P37" s="285"/>
      <c r="Q37" s="37" t="e">
        <f>IF(ISBLANK(#REF!),"-",#REF!)</f>
        <v>#REF!</v>
      </c>
      <c r="R37" s="14"/>
    </row>
    <row r="38" spans="1:27" s="43" customFormat="1" x14ac:dyDescent="0.25">
      <c r="B38" s="41"/>
      <c r="C38" s="288" t="e">
        <f>IF(ISBLANK(#REF!),"-",#REF!)</f>
        <v>#REF!</v>
      </c>
      <c r="D38" s="289"/>
      <c r="E38" s="76" t="e">
        <f>IF(ISBLANK(#REF!),"-",#REF!)</f>
        <v>#REF!</v>
      </c>
      <c r="F38" s="288" t="e">
        <f>IF(ISBLANK(#REF!),"-",#REF!)</f>
        <v>#REF!</v>
      </c>
      <c r="G38" s="289"/>
      <c r="H38" s="76" t="e">
        <f>IF(ISBLANK(#REF!),"-",#REF!)</f>
        <v>#REF!</v>
      </c>
      <c r="I38" s="288" t="e">
        <f>IF(ISBLANK(#REF!),"-",#REF!)</f>
        <v>#REF!</v>
      </c>
      <c r="J38" s="289"/>
      <c r="K38" s="76" t="e">
        <f>IF(ISBLANK(#REF!),"-",#REF!)</f>
        <v>#REF!</v>
      </c>
      <c r="L38" s="288" t="e">
        <f>IF(ISBLANK(#REF!),"-",#REF!)</f>
        <v>#REF!</v>
      </c>
      <c r="M38" s="289"/>
      <c r="N38" s="76" t="e">
        <f>IF(ISBLANK(#REF!),"-",#REF!)</f>
        <v>#REF!</v>
      </c>
      <c r="O38" s="288" t="e">
        <f>IF(ISBLANK(#REF!),"-",#REF!)</f>
        <v>#REF!</v>
      </c>
      <c r="P38" s="289"/>
      <c r="Q38" s="76" t="e">
        <f>IF(ISBLANK(#REF!),"-",#REF!)</f>
        <v>#REF!</v>
      </c>
      <c r="R38" s="42"/>
    </row>
    <row r="39" spans="1:27" x14ac:dyDescent="0.35">
      <c r="B39" s="12"/>
      <c r="C39" s="286" t="e">
        <f>IF(ISBLANK(#REF!),"-",#REF!)</f>
        <v>#REF!</v>
      </c>
      <c r="D39" s="287"/>
      <c r="E39" s="39" t="e">
        <f>IF(ISBLANK(#REF!),"-",#REF!)</f>
        <v>#REF!</v>
      </c>
      <c r="F39" s="286" t="e">
        <f>IF(ISBLANK(#REF!),"-",#REF!)</f>
        <v>#REF!</v>
      </c>
      <c r="G39" s="287"/>
      <c r="H39" s="39" t="e">
        <f>IF(ISBLANK(#REF!),"-",#REF!)</f>
        <v>#REF!</v>
      </c>
      <c r="I39" s="286" t="e">
        <f>IF(ISBLANK(#REF!),"-",#REF!)</f>
        <v>#REF!</v>
      </c>
      <c r="J39" s="287"/>
      <c r="K39" s="39" t="e">
        <f>IF(ISBLANK(#REF!),"-",#REF!)</f>
        <v>#REF!</v>
      </c>
      <c r="L39" s="286" t="e">
        <f>IF(ISBLANK(#REF!),"-",#REF!)</f>
        <v>#REF!</v>
      </c>
      <c r="M39" s="287"/>
      <c r="N39" s="39" t="e">
        <f>IF(ISBLANK(#REF!),"-",#REF!)</f>
        <v>#REF!</v>
      </c>
      <c r="O39" s="286" t="e">
        <f>IF(ISBLANK(#REF!),"-",#REF!)</f>
        <v>#REF!</v>
      </c>
      <c r="P39" s="287"/>
      <c r="Q39" s="39" t="e">
        <f>IF(ISBLANK(#REF!),"-",#REF!)</f>
        <v>#REF!</v>
      </c>
      <c r="R39" s="14"/>
    </row>
    <row r="40" spans="1:27" x14ac:dyDescent="0.35">
      <c r="B40" s="12"/>
      <c r="C40" s="286" t="e">
        <f>IF(ISBLANK(#REF!),"-",#REF!)</f>
        <v>#REF!</v>
      </c>
      <c r="D40" s="287"/>
      <c r="E40" s="44" t="e">
        <f>IF(ISBLANK(#REF!),"-",#REF!)</f>
        <v>#REF!</v>
      </c>
      <c r="F40" s="286" t="e">
        <f>IF(ISBLANK(#REF!),"-",#REF!)</f>
        <v>#REF!</v>
      </c>
      <c r="G40" s="287"/>
      <c r="H40" s="44" t="e">
        <f>IF(ISBLANK(#REF!),"-",#REF!)</f>
        <v>#REF!</v>
      </c>
      <c r="I40" s="286" t="e">
        <f>IF(ISBLANK(#REF!),"-",#REF!)</f>
        <v>#REF!</v>
      </c>
      <c r="J40" s="287"/>
      <c r="K40" s="44" t="e">
        <f>IF(ISBLANK(#REF!),"-",#REF!)</f>
        <v>#REF!</v>
      </c>
      <c r="L40" s="286" t="e">
        <f>IF(ISBLANK(#REF!),"-",#REF!)</f>
        <v>#REF!</v>
      </c>
      <c r="M40" s="287"/>
      <c r="N40" s="44" t="e">
        <f>IF(ISBLANK(#REF!),"-",#REF!)</f>
        <v>#REF!</v>
      </c>
      <c r="O40" s="286" t="e">
        <f>IF(ISBLANK(#REF!),"-",#REF!)</f>
        <v>#REF!</v>
      </c>
      <c r="P40" s="287"/>
      <c r="Q40" s="44" t="e">
        <f>IF(ISBLANK(#REF!),"-",#REF!)</f>
        <v>#REF!</v>
      </c>
      <c r="R40" s="14"/>
    </row>
    <row r="41" spans="1:27" x14ac:dyDescent="0.35">
      <c r="B41" s="12"/>
      <c r="C41" s="286" t="e">
        <f>IF(ISBLANK(#REF!),"-",#REF!)</f>
        <v>#REF!</v>
      </c>
      <c r="D41" s="287"/>
      <c r="E41" s="44" t="e">
        <f>IF(ISBLANK(#REF!),"-",#REF!)</f>
        <v>#REF!</v>
      </c>
      <c r="F41" s="286" t="e">
        <f>IF(ISBLANK(#REF!),"-",#REF!)</f>
        <v>#REF!</v>
      </c>
      <c r="G41" s="287"/>
      <c r="H41" s="44" t="e">
        <f>IF(ISBLANK(#REF!),"-",#REF!)</f>
        <v>#REF!</v>
      </c>
      <c r="I41" s="286" t="e">
        <f>IF(ISBLANK(#REF!),"-",#REF!)</f>
        <v>#REF!</v>
      </c>
      <c r="J41" s="287"/>
      <c r="K41" s="44" t="e">
        <f>IF(ISBLANK(#REF!),"-",#REF!)</f>
        <v>#REF!</v>
      </c>
      <c r="L41" s="286" t="e">
        <f>IF(ISBLANK(#REF!),"-",#REF!)</f>
        <v>#REF!</v>
      </c>
      <c r="M41" s="287"/>
      <c r="N41" s="44" t="e">
        <f>IF(ISBLANK(#REF!),"-",#REF!)</f>
        <v>#REF!</v>
      </c>
      <c r="O41" s="286" t="e">
        <f>IF(ISBLANK(#REF!),"-",#REF!)</f>
        <v>#REF!</v>
      </c>
      <c r="P41" s="287"/>
      <c r="Q41" s="44" t="e">
        <f>IF(ISBLANK(#REF!),"-",#REF!)</f>
        <v>#REF!</v>
      </c>
      <c r="R41" s="14"/>
    </row>
    <row r="42" spans="1:27" x14ac:dyDescent="0.35">
      <c r="B42" s="12"/>
      <c r="C42" s="286" t="e">
        <f>IF(ISBLANK(#REF!),"-",#REF!)</f>
        <v>#REF!</v>
      </c>
      <c r="D42" s="287"/>
      <c r="E42" s="38" t="e">
        <f>IF(ISBLANK(#REF!),"-",#REF!)</f>
        <v>#REF!</v>
      </c>
      <c r="F42" s="286" t="e">
        <f>IF(ISBLANK(#REF!),"-",#REF!)</f>
        <v>#REF!</v>
      </c>
      <c r="G42" s="287"/>
      <c r="H42" s="38" t="e">
        <f>IF(ISBLANK(#REF!),"-",#REF!)</f>
        <v>#REF!</v>
      </c>
      <c r="I42" s="286" t="e">
        <f>IF(ISBLANK(#REF!),"-",#REF!)</f>
        <v>#REF!</v>
      </c>
      <c r="J42" s="287"/>
      <c r="K42" s="38" t="e">
        <f>IF(ISBLANK(#REF!),"-",#REF!)</f>
        <v>#REF!</v>
      </c>
      <c r="L42" s="286" t="e">
        <f>IF(ISBLANK(#REF!),"-",#REF!)</f>
        <v>#REF!</v>
      </c>
      <c r="M42" s="287"/>
      <c r="N42" s="38" t="e">
        <f>IF(ISBLANK(#REF!),"-",#REF!)</f>
        <v>#REF!</v>
      </c>
      <c r="O42" s="286" t="e">
        <f>IF(ISBLANK(#REF!),"-",#REF!)</f>
        <v>#REF!</v>
      </c>
      <c r="P42" s="287"/>
      <c r="Q42" s="38" t="e">
        <f>IF(ISBLANK(#REF!),"-",#REF!)</f>
        <v>#REF!</v>
      </c>
      <c r="R42" s="14"/>
    </row>
    <row r="43" spans="1:27" x14ac:dyDescent="0.35">
      <c r="B43" s="12"/>
      <c r="C43" s="286" t="e">
        <f>IF(ISBLANK(#REF!),"-",#REF!)</f>
        <v>#REF!</v>
      </c>
      <c r="D43" s="287"/>
      <c r="E43" s="39" t="e">
        <f>IF(ISBLANK(#REF!),"-",#REF!)</f>
        <v>#REF!</v>
      </c>
      <c r="F43" s="286" t="e">
        <f>IF(ISBLANK(#REF!),"-",#REF!)</f>
        <v>#REF!</v>
      </c>
      <c r="G43" s="287"/>
      <c r="H43" s="39" t="e">
        <f>IF(ISBLANK(#REF!),"-",#REF!)</f>
        <v>#REF!</v>
      </c>
      <c r="I43" s="286" t="e">
        <f>IF(ISBLANK(#REF!),"-",#REF!)</f>
        <v>#REF!</v>
      </c>
      <c r="J43" s="287"/>
      <c r="K43" s="39" t="e">
        <f>IF(ISBLANK(#REF!),"-",#REF!)</f>
        <v>#REF!</v>
      </c>
      <c r="L43" s="286" t="e">
        <f>IF(ISBLANK(#REF!),"-",#REF!)</f>
        <v>#REF!</v>
      </c>
      <c r="M43" s="287"/>
      <c r="N43" s="39" t="e">
        <f>IF(ISBLANK(#REF!),"-",#REF!)</f>
        <v>#REF!</v>
      </c>
      <c r="O43" s="286" t="e">
        <f>IF(ISBLANK(#REF!),"-",#REF!)</f>
        <v>#REF!</v>
      </c>
      <c r="P43" s="287"/>
      <c r="Q43" s="39" t="e">
        <f>IF(ISBLANK(#REF!),"-",#REF!)</f>
        <v>#REF!</v>
      </c>
      <c r="R43" s="14"/>
    </row>
    <row r="44" spans="1:27" x14ac:dyDescent="0.35">
      <c r="B44" s="12"/>
      <c r="C44" s="286" t="e">
        <f>IF(ISBLANK(#REF!),"-",#REF!)</f>
        <v>#REF!</v>
      </c>
      <c r="D44" s="287"/>
      <c r="E44" s="39" t="e">
        <f>IF(ISBLANK(#REF!),"-",#REF!)</f>
        <v>#REF!</v>
      </c>
      <c r="F44" s="286" t="e">
        <f>IF(ISBLANK(#REF!),"-",#REF!)</f>
        <v>#REF!</v>
      </c>
      <c r="G44" s="287"/>
      <c r="H44" s="39" t="e">
        <f>IF(ISBLANK(#REF!),"-",#REF!)</f>
        <v>#REF!</v>
      </c>
      <c r="I44" s="286" t="e">
        <f>IF(ISBLANK(#REF!),"-",#REF!)</f>
        <v>#REF!</v>
      </c>
      <c r="J44" s="287"/>
      <c r="K44" s="39" t="e">
        <f>IF(ISBLANK(#REF!),"-",#REF!)</f>
        <v>#REF!</v>
      </c>
      <c r="L44" s="286" t="e">
        <f>IF(ISBLANK(#REF!),"-",#REF!)</f>
        <v>#REF!</v>
      </c>
      <c r="M44" s="287"/>
      <c r="N44" s="39" t="e">
        <f>IF(ISBLANK(#REF!),"-",#REF!)</f>
        <v>#REF!</v>
      </c>
      <c r="O44" s="286" t="e">
        <f>IF(ISBLANK(#REF!),"-",#REF!)</f>
        <v>#REF!</v>
      </c>
      <c r="P44" s="287"/>
      <c r="Q44" s="39" t="e">
        <f>IF(ISBLANK(#REF!),"-",#REF!)</f>
        <v>#REF!</v>
      </c>
      <c r="R44" s="14"/>
    </row>
    <row r="45" spans="1:27" x14ac:dyDescent="0.35">
      <c r="B45" s="12"/>
      <c r="C45" s="290" t="e">
        <f>IF(ISBLANK(#REF!),"-",#REF!)</f>
        <v>#REF!</v>
      </c>
      <c r="D45" s="291"/>
      <c r="E45" s="40" t="e">
        <f>IF(ISBLANK(#REF!),"-",#REF!)</f>
        <v>#REF!</v>
      </c>
      <c r="F45" s="290" t="e">
        <f>IF(ISBLANK(#REF!),"-",#REF!)</f>
        <v>#REF!</v>
      </c>
      <c r="G45" s="291"/>
      <c r="H45" s="40" t="e">
        <f>IF(ISBLANK(#REF!),"-",#REF!)</f>
        <v>#REF!</v>
      </c>
      <c r="I45" s="290" t="e">
        <f>IF(ISBLANK(#REF!),"-",#REF!)</f>
        <v>#REF!</v>
      </c>
      <c r="J45" s="291"/>
      <c r="K45" s="40" t="e">
        <f>IF(ISBLANK(#REF!),"-",#REF!)</f>
        <v>#REF!</v>
      </c>
      <c r="L45" s="290" t="e">
        <f>IF(ISBLANK(#REF!),"-",#REF!)</f>
        <v>#REF!</v>
      </c>
      <c r="M45" s="291"/>
      <c r="N45" s="40" t="e">
        <f>IF(ISBLANK(#REF!),"-",#REF!)</f>
        <v>#REF!</v>
      </c>
      <c r="O45" s="290" t="e">
        <f>IF(ISBLANK(#REF!),"-",#REF!)</f>
        <v>#REF!</v>
      </c>
      <c r="P45" s="291"/>
      <c r="Q45" s="40" t="e">
        <f>IF(ISBLANK(#REF!),"-",#REF!)</f>
        <v>#REF!</v>
      </c>
      <c r="R45" s="14"/>
    </row>
    <row r="46" spans="1:27" ht="18" thickBot="1" x14ac:dyDescent="0.4"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</row>
    <row r="48" spans="1:2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44:D44"/>
    <mergeCell ref="F44:G44"/>
    <mergeCell ref="I44:J44"/>
    <mergeCell ref="L44:M44"/>
    <mergeCell ref="O44:P44"/>
    <mergeCell ref="C45:D45"/>
    <mergeCell ref="F45:G45"/>
    <mergeCell ref="I45:J45"/>
    <mergeCell ref="L45:M45"/>
    <mergeCell ref="O45:P45"/>
    <mergeCell ref="C42:D42"/>
    <mergeCell ref="F42:G42"/>
    <mergeCell ref="I42:J42"/>
    <mergeCell ref="L42:M42"/>
    <mergeCell ref="O42:P42"/>
    <mergeCell ref="C43:D43"/>
    <mergeCell ref="F43:G43"/>
    <mergeCell ref="I43:J43"/>
    <mergeCell ref="L43:M43"/>
    <mergeCell ref="O43:P43"/>
    <mergeCell ref="C40:D40"/>
    <mergeCell ref="F40:G40"/>
    <mergeCell ref="I40:J40"/>
    <mergeCell ref="L40:M40"/>
    <mergeCell ref="O40:P40"/>
    <mergeCell ref="C41:D41"/>
    <mergeCell ref="F41:G41"/>
    <mergeCell ref="I41:J41"/>
    <mergeCell ref="L41:M41"/>
    <mergeCell ref="O41:P41"/>
    <mergeCell ref="C38:D38"/>
    <mergeCell ref="F38:G38"/>
    <mergeCell ref="I38:J38"/>
    <mergeCell ref="L38:M38"/>
    <mergeCell ref="O38:P38"/>
    <mergeCell ref="C39:D39"/>
    <mergeCell ref="F39:G39"/>
    <mergeCell ref="I39:J39"/>
    <mergeCell ref="L39:M39"/>
    <mergeCell ref="O39:P39"/>
    <mergeCell ref="C37:D37"/>
    <mergeCell ref="F37:G37"/>
    <mergeCell ref="I37:J37"/>
    <mergeCell ref="L37:M37"/>
    <mergeCell ref="O37:P37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4:D14"/>
    <mergeCell ref="B3:R3"/>
    <mergeCell ref="C9:D9"/>
    <mergeCell ref="C10:D10"/>
    <mergeCell ref="C11:D11"/>
    <mergeCell ref="C12:D12"/>
    <mergeCell ref="C13:D1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1"/>
  <sheetViews>
    <sheetView tabSelected="1" zoomScale="85" zoomScaleNormal="85" workbookViewId="0">
      <selection activeCell="E16" sqref="E16"/>
    </sheetView>
  </sheetViews>
  <sheetFormatPr baseColWidth="10" defaultRowHeight="15" x14ac:dyDescent="0.25"/>
  <cols>
    <col min="2" max="2" width="18.5703125" customWidth="1"/>
    <col min="3" max="3" width="12.5703125" customWidth="1"/>
    <col min="4" max="4" width="14.85546875" bestFit="1" customWidth="1"/>
    <col min="6" max="6" width="13.140625" bestFit="1" customWidth="1"/>
    <col min="12" max="12" width="15.42578125" style="333" customWidth="1"/>
    <col min="13" max="13" width="11.42578125" style="191"/>
    <col min="14" max="14" width="13.7109375" customWidth="1"/>
    <col min="15" max="21" width="10.5703125" style="334" customWidth="1"/>
    <col min="22" max="22" width="12.5703125" customWidth="1"/>
    <col min="23" max="25" width="10.5703125" customWidth="1"/>
    <col min="26" max="26" width="14.7109375" customWidth="1"/>
    <col min="27" max="27" width="15.140625" customWidth="1"/>
    <col min="28" max="29" width="10.5703125" customWidth="1"/>
    <col min="30" max="30" width="16.140625" customWidth="1"/>
    <col min="31" max="31" width="12.7109375" customWidth="1"/>
    <col min="32" max="32" width="15.28515625" customWidth="1"/>
  </cols>
  <sheetData>
    <row r="2" spans="3:31" ht="15.75" thickBot="1" x14ac:dyDescent="0.3"/>
    <row r="3" spans="3:31" x14ac:dyDescent="0.25">
      <c r="I3" s="335" t="s">
        <v>233</v>
      </c>
      <c r="J3" s="336"/>
      <c r="K3" s="336" t="s">
        <v>234</v>
      </c>
      <c r="L3" s="337"/>
      <c r="M3" s="338"/>
      <c r="N3" s="339" t="str">
        <f>'Z1 - Chêne sessile'!F17</f>
        <v xml:space="preserve">Chêne rouvre (sessile) </v>
      </c>
      <c r="O3" s="339"/>
      <c r="P3" s="339"/>
      <c r="Q3" s="339" t="str">
        <f>'Z1 - Feuillus divers'!F17</f>
        <v xml:space="preserve">Feuillus (moyenne) </v>
      </c>
      <c r="R3" s="339"/>
      <c r="S3" s="339"/>
      <c r="T3" s="339" t="str">
        <f>'Z2 - Douglas'!F17</f>
        <v xml:space="preserve">Douglas </v>
      </c>
      <c r="U3" s="339"/>
      <c r="V3" s="339"/>
      <c r="W3" s="339" t="str">
        <f>'Z2 - Mélèze'!F17</f>
        <v xml:space="preserve">Mélèze d’Europe </v>
      </c>
      <c r="X3" s="339"/>
      <c r="Y3" s="339"/>
      <c r="Z3" s="339" t="str">
        <f>'Z3 - Tilleul à petites feuilles'!F17</f>
        <v xml:space="preserve">Feuillus (moyenne) </v>
      </c>
      <c r="AA3" s="339"/>
      <c r="AB3" s="339"/>
      <c r="AC3" s="339" t="str">
        <f>'Z4 - Peuplier'!F17</f>
        <v xml:space="preserve">Peupliers cultivés </v>
      </c>
      <c r="AD3" s="339"/>
      <c r="AE3" s="340"/>
    </row>
    <row r="4" spans="3:31" ht="18.75" x14ac:dyDescent="0.3">
      <c r="C4" s="341" t="s">
        <v>235</v>
      </c>
      <c r="D4" s="341"/>
      <c r="I4" s="342"/>
      <c r="J4" s="343"/>
      <c r="K4" s="344" t="s">
        <v>236</v>
      </c>
      <c r="L4" s="345">
        <v>14000</v>
      </c>
      <c r="M4" s="346"/>
      <c r="N4" s="343" t="s">
        <v>237</v>
      </c>
      <c r="O4" s="347">
        <f>'Z1 - Chêne sessile'!F18</f>
        <v>90</v>
      </c>
      <c r="P4" s="347"/>
      <c r="Q4" s="343" t="s">
        <v>237</v>
      </c>
      <c r="R4" s="347">
        <f>'Z1 - Feuillus divers'!F18</f>
        <v>90</v>
      </c>
      <c r="S4" s="347"/>
      <c r="T4" s="343" t="s">
        <v>237</v>
      </c>
      <c r="U4" s="347">
        <f>'Z2 - Douglas'!F18</f>
        <v>45</v>
      </c>
      <c r="V4" s="347"/>
      <c r="W4" s="343" t="s">
        <v>237</v>
      </c>
      <c r="X4" s="347">
        <f>'Z2 - Mélèze'!F18</f>
        <v>45</v>
      </c>
      <c r="Y4" s="347"/>
      <c r="Z4" s="343" t="s">
        <v>237</v>
      </c>
      <c r="AA4" s="347">
        <f>'Z3 - Tilleul à petites feuilles'!F18</f>
        <v>150</v>
      </c>
      <c r="AB4" s="347"/>
      <c r="AC4" s="343" t="s">
        <v>237</v>
      </c>
      <c r="AD4" s="347">
        <f>'Z4 - Peuplier'!F18</f>
        <v>25</v>
      </c>
      <c r="AE4" s="348"/>
    </row>
    <row r="5" spans="3:31" ht="18.75" x14ac:dyDescent="0.3">
      <c r="C5" s="349" t="s">
        <v>238</v>
      </c>
      <c r="D5" s="350">
        <f>L4+SUM(AA21:AA221)</f>
        <v>-4008.7689066806342</v>
      </c>
      <c r="I5" s="342"/>
      <c r="J5" s="343"/>
      <c r="K5" s="344" t="s">
        <v>237</v>
      </c>
      <c r="L5" s="351">
        <f>MAX(O4,R4,U4,X4,AA4,AD4)</f>
        <v>150</v>
      </c>
      <c r="M5" s="346"/>
      <c r="N5" s="343" t="s">
        <v>182</v>
      </c>
      <c r="O5" s="352">
        <f>'Z1 - Chêne sessile'!F21</f>
        <v>1.4</v>
      </c>
      <c r="P5" s="352"/>
      <c r="Q5" s="353"/>
      <c r="R5" s="352">
        <f>'Z1 - Feuillus divers'!F21</f>
        <v>0.6</v>
      </c>
      <c r="S5" s="352"/>
      <c r="T5" s="353"/>
      <c r="U5" s="352">
        <f>'Z2 - Douglas'!F21</f>
        <v>4.13</v>
      </c>
      <c r="V5" s="352"/>
      <c r="W5" s="353"/>
      <c r="X5" s="352">
        <f>'Z2 - Mélèze'!F21</f>
        <v>1.77</v>
      </c>
      <c r="Y5" s="352"/>
      <c r="Z5" s="353"/>
      <c r="AA5" s="352">
        <f>'Z3 - Tilleul à petites feuilles'!F21</f>
        <v>0.3</v>
      </c>
      <c r="AB5" s="352"/>
      <c r="AC5" s="353"/>
      <c r="AD5" s="352">
        <f>'Z4 - Peuplier'!F21</f>
        <v>0.7</v>
      </c>
      <c r="AE5" s="348"/>
    </row>
    <row r="6" spans="3:31" ht="18.75" x14ac:dyDescent="0.3">
      <c r="C6" s="349" t="s">
        <v>239</v>
      </c>
      <c r="D6" s="354">
        <f>L4+(1*L5*E184-0)/((1+4.5%)^L5)</f>
        <v>14012.212341561344</v>
      </c>
      <c r="I6" s="342"/>
      <c r="J6" s="343"/>
      <c r="K6" s="344" t="s">
        <v>240</v>
      </c>
      <c r="L6" s="355">
        <f>SUM(O5,R5,U5,X5,AA5,AD5)</f>
        <v>8.9</v>
      </c>
      <c r="M6" s="346"/>
      <c r="N6" s="343" t="s">
        <v>241</v>
      </c>
      <c r="O6" s="356">
        <v>1000</v>
      </c>
      <c r="P6" s="347" t="s">
        <v>242</v>
      </c>
      <c r="Q6" s="343" t="s">
        <v>241</v>
      </c>
      <c r="R6" s="356">
        <f>O6</f>
        <v>1000</v>
      </c>
      <c r="S6" s="347" t="s">
        <v>242</v>
      </c>
      <c r="T6" s="343" t="s">
        <v>241</v>
      </c>
      <c r="U6" s="356">
        <f>R6</f>
        <v>1000</v>
      </c>
      <c r="V6" s="347" t="s">
        <v>242</v>
      </c>
      <c r="W6" s="343" t="s">
        <v>241</v>
      </c>
      <c r="X6" s="356">
        <f>U6</f>
        <v>1000</v>
      </c>
      <c r="Y6" s="347" t="s">
        <v>242</v>
      </c>
      <c r="Z6" s="343" t="s">
        <v>241</v>
      </c>
      <c r="AA6" s="356">
        <f>X6</f>
        <v>1000</v>
      </c>
      <c r="AB6" s="347" t="s">
        <v>242</v>
      </c>
      <c r="AC6" s="343" t="s">
        <v>241</v>
      </c>
      <c r="AD6" s="356">
        <f>AA6</f>
        <v>1000</v>
      </c>
      <c r="AE6" s="348" t="s">
        <v>242</v>
      </c>
    </row>
    <row r="7" spans="3:31" ht="18.75" x14ac:dyDescent="0.3">
      <c r="C7" s="357" t="s">
        <v>243</v>
      </c>
      <c r="D7" s="358">
        <f>D5-D6</f>
        <v>-18020.98124824198</v>
      </c>
      <c r="I7" s="342"/>
      <c r="J7" s="343"/>
      <c r="K7" s="344" t="s">
        <v>244</v>
      </c>
      <c r="L7" s="359">
        <v>0</v>
      </c>
      <c r="M7" s="346"/>
      <c r="N7" s="343" t="s">
        <v>245</v>
      </c>
      <c r="O7" s="360">
        <f>15820/8.9</f>
        <v>1777.5280898876404</v>
      </c>
      <c r="P7" s="347" t="s">
        <v>242</v>
      </c>
      <c r="Q7" s="343" t="s">
        <v>245</v>
      </c>
      <c r="R7" s="360">
        <f>15820/8.9</f>
        <v>1777.5280898876404</v>
      </c>
      <c r="S7" s="347" t="s">
        <v>242</v>
      </c>
      <c r="T7" s="343" t="s">
        <v>245</v>
      </c>
      <c r="U7" s="360">
        <f>15820/8.9</f>
        <v>1777.5280898876404</v>
      </c>
      <c r="V7" s="347" t="s">
        <v>242</v>
      </c>
      <c r="W7" s="343" t="s">
        <v>245</v>
      </c>
      <c r="X7" s="360">
        <f>15820/8.9</f>
        <v>1777.5280898876404</v>
      </c>
      <c r="Y7" s="347" t="s">
        <v>242</v>
      </c>
      <c r="Z7" s="343" t="s">
        <v>245</v>
      </c>
      <c r="AA7" s="360">
        <f>15820/8.9</f>
        <v>1777.5280898876404</v>
      </c>
      <c r="AB7" s="347" t="s">
        <v>242</v>
      </c>
      <c r="AC7" s="343" t="s">
        <v>245</v>
      </c>
      <c r="AD7" s="360">
        <f>15820/8.9</f>
        <v>1777.5280898876404</v>
      </c>
      <c r="AE7" s="348" t="s">
        <v>242</v>
      </c>
    </row>
    <row r="8" spans="3:31" x14ac:dyDescent="0.25">
      <c r="I8" s="342"/>
      <c r="J8" s="343"/>
      <c r="K8" s="344"/>
      <c r="L8" s="361"/>
      <c r="M8" s="346"/>
      <c r="N8" s="343" t="s">
        <v>246</v>
      </c>
      <c r="O8" s="356">
        <v>700</v>
      </c>
      <c r="P8" s="347" t="s">
        <v>242</v>
      </c>
      <c r="Q8" s="343" t="s">
        <v>246</v>
      </c>
      <c r="R8" s="356">
        <f t="shared" ref="R8:R14" si="0">O8</f>
        <v>700</v>
      </c>
      <c r="S8" s="347" t="s">
        <v>242</v>
      </c>
      <c r="T8" s="343" t="s">
        <v>246</v>
      </c>
      <c r="U8" s="356">
        <f>R8</f>
        <v>700</v>
      </c>
      <c r="V8" s="347" t="s">
        <v>242</v>
      </c>
      <c r="W8" s="343" t="s">
        <v>246</v>
      </c>
      <c r="X8" s="356">
        <f>U8</f>
        <v>700</v>
      </c>
      <c r="Y8" s="347" t="s">
        <v>242</v>
      </c>
      <c r="Z8" s="343" t="s">
        <v>246</v>
      </c>
      <c r="AA8" s="356">
        <f>X8</f>
        <v>700</v>
      </c>
      <c r="AB8" s="347" t="s">
        <v>242</v>
      </c>
      <c r="AC8" s="343" t="s">
        <v>246</v>
      </c>
      <c r="AD8" s="356">
        <f>AA8</f>
        <v>700</v>
      </c>
      <c r="AE8" s="348" t="s">
        <v>242</v>
      </c>
    </row>
    <row r="9" spans="3:31" x14ac:dyDescent="0.25">
      <c r="I9" s="342"/>
      <c r="J9" s="343"/>
      <c r="K9" s="344" t="s">
        <v>247</v>
      </c>
      <c r="L9" s="362">
        <v>0.12</v>
      </c>
      <c r="M9" s="346"/>
      <c r="N9" s="343" t="s">
        <v>248</v>
      </c>
      <c r="O9" s="356">
        <v>350</v>
      </c>
      <c r="P9" s="347" t="s">
        <v>242</v>
      </c>
      <c r="Q9" s="343" t="s">
        <v>249</v>
      </c>
      <c r="R9" s="356">
        <f t="shared" si="0"/>
        <v>350</v>
      </c>
      <c r="S9" s="347" t="s">
        <v>242</v>
      </c>
      <c r="T9" s="343" t="s">
        <v>249</v>
      </c>
      <c r="U9" s="356">
        <f t="shared" ref="U9:U14" si="1">R9</f>
        <v>350</v>
      </c>
      <c r="V9" s="347" t="s">
        <v>242</v>
      </c>
      <c r="W9" s="343" t="s">
        <v>249</v>
      </c>
      <c r="X9" s="356">
        <f t="shared" ref="X9:X14" si="2">U9</f>
        <v>350</v>
      </c>
      <c r="Y9" s="347" t="s">
        <v>242</v>
      </c>
      <c r="Z9" s="343" t="s">
        <v>249</v>
      </c>
      <c r="AA9" s="356">
        <f t="shared" ref="AA9:AA14" si="3">X9</f>
        <v>350</v>
      </c>
      <c r="AB9" s="347" t="s">
        <v>242</v>
      </c>
      <c r="AC9" s="343" t="s">
        <v>249</v>
      </c>
      <c r="AD9" s="356">
        <f t="shared" ref="AD9:AD14" si="4">AA9</f>
        <v>350</v>
      </c>
      <c r="AE9" s="348" t="s">
        <v>242</v>
      </c>
    </row>
    <row r="10" spans="3:31" x14ac:dyDescent="0.25">
      <c r="I10" s="342"/>
      <c r="J10" s="343"/>
      <c r="K10" s="344"/>
      <c r="L10" s="361"/>
      <c r="M10" s="346"/>
      <c r="N10" s="343" t="s">
        <v>250</v>
      </c>
      <c r="O10" s="356">
        <v>350</v>
      </c>
      <c r="P10" s="347" t="s">
        <v>242</v>
      </c>
      <c r="Q10" s="343" t="s">
        <v>251</v>
      </c>
      <c r="R10" s="356">
        <f t="shared" si="0"/>
        <v>350</v>
      </c>
      <c r="S10" s="347" t="s">
        <v>242</v>
      </c>
      <c r="T10" s="343" t="s">
        <v>251</v>
      </c>
      <c r="U10" s="356">
        <f t="shared" si="1"/>
        <v>350</v>
      </c>
      <c r="V10" s="347" t="s">
        <v>242</v>
      </c>
      <c r="W10" s="343" t="s">
        <v>251</v>
      </c>
      <c r="X10" s="356">
        <f t="shared" si="2"/>
        <v>350</v>
      </c>
      <c r="Y10" s="347" t="s">
        <v>242</v>
      </c>
      <c r="Z10" s="343" t="s">
        <v>251</v>
      </c>
      <c r="AA10" s="356">
        <f t="shared" si="3"/>
        <v>350</v>
      </c>
      <c r="AB10" s="347" t="s">
        <v>242</v>
      </c>
      <c r="AC10" s="343" t="s">
        <v>251</v>
      </c>
      <c r="AD10" s="356">
        <f t="shared" si="4"/>
        <v>350</v>
      </c>
      <c r="AE10" s="348" t="s">
        <v>242</v>
      </c>
    </row>
    <row r="11" spans="3:31" x14ac:dyDescent="0.25">
      <c r="I11" s="342"/>
      <c r="J11" s="343"/>
      <c r="K11" s="344" t="s">
        <v>252</v>
      </c>
      <c r="L11" s="363">
        <v>11</v>
      </c>
      <c r="M11" s="346"/>
      <c r="N11" s="343" t="s">
        <v>253</v>
      </c>
      <c r="O11" s="356">
        <v>300</v>
      </c>
      <c r="P11" s="347" t="s">
        <v>242</v>
      </c>
      <c r="Q11" s="343" t="s">
        <v>254</v>
      </c>
      <c r="R11" s="356">
        <f t="shared" si="0"/>
        <v>300</v>
      </c>
      <c r="S11" s="347" t="s">
        <v>242</v>
      </c>
      <c r="T11" s="343" t="s">
        <v>254</v>
      </c>
      <c r="U11" s="356">
        <f t="shared" si="1"/>
        <v>300</v>
      </c>
      <c r="V11" s="347" t="s">
        <v>242</v>
      </c>
      <c r="W11" s="343" t="s">
        <v>254</v>
      </c>
      <c r="X11" s="356">
        <f t="shared" si="2"/>
        <v>300</v>
      </c>
      <c r="Y11" s="347" t="s">
        <v>242</v>
      </c>
      <c r="Z11" s="343" t="s">
        <v>254</v>
      </c>
      <c r="AA11" s="356">
        <f t="shared" si="3"/>
        <v>300</v>
      </c>
      <c r="AB11" s="347" t="s">
        <v>242</v>
      </c>
      <c r="AC11" s="343" t="s">
        <v>254</v>
      </c>
      <c r="AD11" s="356">
        <f t="shared" si="4"/>
        <v>300</v>
      </c>
      <c r="AE11" s="348" t="s">
        <v>242</v>
      </c>
    </row>
    <row r="12" spans="3:31" x14ac:dyDescent="0.25">
      <c r="I12" s="342"/>
      <c r="J12" s="343"/>
      <c r="K12" s="344" t="s">
        <v>255</v>
      </c>
      <c r="L12" s="364">
        <v>5</v>
      </c>
      <c r="M12" s="346"/>
      <c r="N12" s="343" t="s">
        <v>256</v>
      </c>
      <c r="O12" s="356">
        <v>500</v>
      </c>
      <c r="P12" s="347" t="s">
        <v>242</v>
      </c>
      <c r="Q12" s="343" t="s">
        <v>257</v>
      </c>
      <c r="R12" s="356">
        <f t="shared" si="0"/>
        <v>500</v>
      </c>
      <c r="S12" s="347" t="s">
        <v>242</v>
      </c>
      <c r="T12" s="343" t="s">
        <v>257</v>
      </c>
      <c r="U12" s="356">
        <f t="shared" si="1"/>
        <v>500</v>
      </c>
      <c r="V12" s="347" t="s">
        <v>242</v>
      </c>
      <c r="W12" s="343" t="s">
        <v>257</v>
      </c>
      <c r="X12" s="356">
        <f t="shared" si="2"/>
        <v>500</v>
      </c>
      <c r="Y12" s="347" t="s">
        <v>242</v>
      </c>
      <c r="Z12" s="343" t="s">
        <v>257</v>
      </c>
      <c r="AA12" s="356">
        <f t="shared" si="3"/>
        <v>500</v>
      </c>
      <c r="AB12" s="347" t="s">
        <v>242</v>
      </c>
      <c r="AC12" s="343" t="s">
        <v>257</v>
      </c>
      <c r="AD12" s="356">
        <f t="shared" si="4"/>
        <v>500</v>
      </c>
      <c r="AE12" s="348" t="s">
        <v>242</v>
      </c>
    </row>
    <row r="13" spans="3:31" x14ac:dyDescent="0.25">
      <c r="I13" s="342"/>
      <c r="J13" s="343"/>
      <c r="K13" s="344" t="s">
        <v>258</v>
      </c>
      <c r="L13" s="364">
        <v>25</v>
      </c>
      <c r="M13" s="346"/>
      <c r="N13" s="343" t="s">
        <v>259</v>
      </c>
      <c r="O13" s="356">
        <v>0</v>
      </c>
      <c r="P13" s="347" t="s">
        <v>242</v>
      </c>
      <c r="Q13" s="343" t="s">
        <v>260</v>
      </c>
      <c r="R13" s="356">
        <f t="shared" si="0"/>
        <v>0</v>
      </c>
      <c r="S13" s="347" t="s">
        <v>242</v>
      </c>
      <c r="T13" s="343" t="s">
        <v>260</v>
      </c>
      <c r="U13" s="356">
        <f t="shared" si="1"/>
        <v>0</v>
      </c>
      <c r="V13" s="347" t="s">
        <v>242</v>
      </c>
      <c r="W13" s="343" t="s">
        <v>260</v>
      </c>
      <c r="X13" s="356">
        <f t="shared" si="2"/>
        <v>0</v>
      </c>
      <c r="Y13" s="347" t="s">
        <v>242</v>
      </c>
      <c r="Z13" s="343" t="s">
        <v>260</v>
      </c>
      <c r="AA13" s="356">
        <f t="shared" si="3"/>
        <v>0</v>
      </c>
      <c r="AB13" s="347" t="s">
        <v>242</v>
      </c>
      <c r="AC13" s="343" t="s">
        <v>260</v>
      </c>
      <c r="AD13" s="356">
        <f t="shared" si="4"/>
        <v>0</v>
      </c>
      <c r="AE13" s="348" t="s">
        <v>242</v>
      </c>
    </row>
    <row r="14" spans="3:31" ht="15.75" thickBot="1" x14ac:dyDescent="0.3">
      <c r="I14" s="365"/>
      <c r="J14" s="366"/>
      <c r="K14" s="366"/>
      <c r="L14" s="367"/>
      <c r="M14" s="368"/>
      <c r="N14" s="369" t="s">
        <v>261</v>
      </c>
      <c r="O14" s="370">
        <v>0</v>
      </c>
      <c r="P14" s="371">
        <v>1</v>
      </c>
      <c r="Q14" s="369" t="s">
        <v>261</v>
      </c>
      <c r="R14" s="372">
        <f t="shared" si="0"/>
        <v>0</v>
      </c>
      <c r="S14" s="371">
        <v>1</v>
      </c>
      <c r="T14" s="369" t="s">
        <v>261</v>
      </c>
      <c r="U14" s="372">
        <f t="shared" si="1"/>
        <v>0</v>
      </c>
      <c r="V14" s="371">
        <v>1</v>
      </c>
      <c r="W14" s="369" t="s">
        <v>261</v>
      </c>
      <c r="X14" s="372">
        <f t="shared" si="2"/>
        <v>0</v>
      </c>
      <c r="Y14" s="371">
        <v>1</v>
      </c>
      <c r="Z14" s="369" t="s">
        <v>261</v>
      </c>
      <c r="AA14" s="372">
        <f t="shared" si="3"/>
        <v>0</v>
      </c>
      <c r="AB14" s="371">
        <v>1</v>
      </c>
      <c r="AC14" s="369" t="s">
        <v>261</v>
      </c>
      <c r="AD14" s="372">
        <f t="shared" si="4"/>
        <v>0</v>
      </c>
      <c r="AE14" s="373">
        <v>1</v>
      </c>
    </row>
    <row r="15" spans="3:31" s="191" customFormat="1" x14ac:dyDescent="0.25">
      <c r="L15" s="374"/>
      <c r="O15" s="375"/>
      <c r="P15" s="376"/>
      <c r="R15" s="230"/>
      <c r="S15" s="376"/>
      <c r="U15" s="230"/>
      <c r="V15" s="376"/>
      <c r="X15" s="230"/>
      <c r="Y15" s="376"/>
      <c r="AA15" s="230"/>
      <c r="AB15" s="376"/>
      <c r="AD15" s="230"/>
      <c r="AE15" s="376"/>
    </row>
    <row r="16" spans="3:31" s="191" customFormat="1" x14ac:dyDescent="0.25">
      <c r="L16" s="374"/>
      <c r="M16" s="377"/>
      <c r="O16" s="375"/>
      <c r="P16" s="376"/>
      <c r="R16" s="230"/>
      <c r="S16" s="376"/>
      <c r="U16" s="230"/>
      <c r="V16" s="376"/>
      <c r="X16" s="230"/>
      <c r="Y16" s="376"/>
      <c r="AA16" s="230"/>
      <c r="AB16" s="376"/>
      <c r="AD16" s="230"/>
      <c r="AE16" s="376"/>
    </row>
    <row r="17" spans="2:29" x14ac:dyDescent="0.25">
      <c r="M17" s="377"/>
    </row>
    <row r="18" spans="2:29" ht="18.75" x14ac:dyDescent="0.3">
      <c r="M18" s="377"/>
      <c r="N18" s="378" t="s">
        <v>262</v>
      </c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80"/>
    </row>
    <row r="19" spans="2:29" ht="16.5" thickBot="1" x14ac:dyDescent="0.3">
      <c r="M19" s="377"/>
      <c r="N19" s="381" t="s">
        <v>76</v>
      </c>
      <c r="O19" s="382" t="s">
        <v>233</v>
      </c>
      <c r="P19" s="383"/>
      <c r="Q19" s="383"/>
      <c r="R19" s="383"/>
      <c r="S19" s="383"/>
      <c r="T19" s="384"/>
      <c r="U19" s="313" t="s">
        <v>263</v>
      </c>
      <c r="V19" s="313"/>
      <c r="W19" s="313"/>
      <c r="X19" s="313"/>
      <c r="Y19" s="313"/>
      <c r="Z19" s="313"/>
      <c r="AA19" s="385" t="s">
        <v>174</v>
      </c>
    </row>
    <row r="20" spans="2:29" ht="45.75" thickBot="1" x14ac:dyDescent="0.3">
      <c r="B20" s="386" t="s">
        <v>264</v>
      </c>
      <c r="C20" s="387"/>
      <c r="D20" s="387"/>
      <c r="E20" s="387"/>
      <c r="F20" s="387"/>
      <c r="G20" s="387"/>
      <c r="H20" s="387"/>
      <c r="I20" s="387"/>
      <c r="J20" s="387"/>
      <c r="K20" s="387"/>
      <c r="L20" s="388"/>
      <c r="M20"/>
      <c r="N20" s="389"/>
      <c r="O20" s="390" t="s">
        <v>245</v>
      </c>
      <c r="P20" s="391" t="s">
        <v>265</v>
      </c>
      <c r="Q20" s="391" t="s">
        <v>266</v>
      </c>
      <c r="R20" s="391" t="s">
        <v>267</v>
      </c>
      <c r="S20" s="391" t="s">
        <v>252</v>
      </c>
      <c r="T20" s="392" t="s">
        <v>268</v>
      </c>
      <c r="U20" s="393" t="s">
        <v>153</v>
      </c>
      <c r="V20" s="394" t="s">
        <v>269</v>
      </c>
      <c r="W20" s="118" t="s">
        <v>270</v>
      </c>
      <c r="X20" s="114" t="s">
        <v>271</v>
      </c>
      <c r="Y20" s="114" t="s">
        <v>272</v>
      </c>
      <c r="Z20" s="114" t="s">
        <v>263</v>
      </c>
      <c r="AA20" s="127" t="s">
        <v>273</v>
      </c>
    </row>
    <row r="21" spans="2:29" x14ac:dyDescent="0.25">
      <c r="B21" s="395" t="str">
        <f>'Z1 - Chêne sessile'!F17</f>
        <v xml:space="preserve">Chêne rouvre (sessile) </v>
      </c>
      <c r="C21" s="396"/>
      <c r="D21" s="396"/>
      <c r="E21" s="396"/>
      <c r="F21" s="396"/>
      <c r="G21" s="397"/>
      <c r="H21" s="398" t="s">
        <v>274</v>
      </c>
      <c r="I21" s="399"/>
      <c r="J21" s="399"/>
      <c r="K21" s="400"/>
      <c r="L21" s="401">
        <f>O5</f>
        <v>1.4</v>
      </c>
      <c r="N21" s="121">
        <v>0</v>
      </c>
      <c r="O21" s="402">
        <f>SUMPRODUCT(O6:AE6,O5:AE5)+SUMPRODUCT(O5:AE5,O7:AE7)+SUMPRODUCT(O5:AE5,O8:AE8)</f>
        <v>30950</v>
      </c>
      <c r="P21" s="403"/>
      <c r="Q21" s="347"/>
      <c r="R21" s="403">
        <f t="shared" ref="R21:R84" si="5">$L$9*SUM(O21:Q21)</f>
        <v>3714</v>
      </c>
      <c r="S21" s="403">
        <f>$L$11*(1+$L$7)^N21*'Récapitulatif des résultats'!$I$11</f>
        <v>97.9</v>
      </c>
      <c r="T21" s="404"/>
      <c r="U21" s="405">
        <f t="shared" ref="U21:U84" si="6">SUM(V21:Y21)</f>
        <v>0</v>
      </c>
      <c r="V21" s="406">
        <f>SUM('Z1 - Chêne sessile'!AQ5*'Z1 - Chêne sessile'!$F$21,'Z1 - Feuillus divers'!AQ5*'Z1 - Feuillus divers'!$F$21,'Z2 - Douglas'!AQ5*'Z2 - Douglas'!$F$21,'Z2 - Mélèze'!AQ5*'Z2 - Mélèze'!$F$21,'Z3 - Tilleul à petites feuilles'!AQ5*'Z3 - Tilleul à petites feuilles'!$F$21,'Z4 - Peuplier'!AQ5*'Z4 - Peuplier'!$F$21)</f>
        <v>0</v>
      </c>
      <c r="W21" s="406">
        <f>SUM('Z1 - Chêne sessile'!AR5*'Z1 - Chêne sessile'!$F$21,'Z1 - Feuillus divers'!AR5*'Z1 - Feuillus divers'!$F$21,'Z2 - Douglas'!AR5*'Z2 - Douglas'!$F$21,'Z2 - Mélèze'!AR5*'Z2 - Mélèze'!$F$21,'Z3 - Tilleul à petites feuilles'!AR5*'Z3 - Tilleul à petites feuilles'!$F$21,'Z4 - Peuplier'!AR5*'Z4 - Peuplier'!$F$21)</f>
        <v>0</v>
      </c>
      <c r="X21" s="406">
        <f>SUM('Z1 - Chêne sessile'!AS5*'Z1 - Chêne sessile'!$F$21,'Z1 - Feuillus divers'!AS5*'Z1 - Feuillus divers'!$F$21,'Z2 - Douglas'!AS5*'Z2 - Douglas'!$F$21,'Z2 - Mélèze'!AS5*'Z2 - Mélèze'!$F$21,'Z3 - Tilleul à petites feuilles'!AS5*'Z3 - Tilleul à petites feuilles'!$F$21,'Z4 - Peuplier'!AS5*'Z4 - Peuplier'!$F$21)</f>
        <v>0</v>
      </c>
      <c r="Y21" s="406">
        <f>SUM('Z1 - Chêne sessile'!AT5*'Z1 - Chêne sessile'!$F$21,'Z1 - Feuillus divers'!AT5*'Z1 - Feuillus divers'!$F$21,'Z2 - Douglas'!AT5*'Z2 - Douglas'!$F$21,'Z2 - Mélèze'!AT5*'Z2 - Mélèze'!$F$21,'Z3 - Tilleul à petites feuilles'!AT5*'Z3 - Tilleul à petites feuilles'!$F$21,'Z4 - Peuplier'!AT5*'Z4 - Peuplier'!$F$21)</f>
        <v>0</v>
      </c>
      <c r="Z21" s="407">
        <f t="shared" ref="Z21:Z84" si="7">SUMIF(B$23:B$115,N21,L$23:L$115)</f>
        <v>0</v>
      </c>
      <c r="AA21" s="408">
        <f t="shared" ref="AA21:AA84" si="8">IF(N21&lt;=$L$5,(Z21-SUM(O21:T21))/((1+4.5%)^N21),)</f>
        <v>-34761.9</v>
      </c>
    </row>
    <row r="22" spans="2:29" x14ac:dyDescent="0.25">
      <c r="B22" s="409" t="str">
        <f>'Z1 - Chêne sessile'!B81</f>
        <v>Année</v>
      </c>
      <c r="C22" s="188" t="str">
        <f>'Z1 - Chêne sessile'!C81</f>
        <v>Volume d'éclaircie</v>
      </c>
      <c r="D22" s="186" t="str">
        <f>'Z1 - Chêne sessile'!D81</f>
        <v>BO</v>
      </c>
      <c r="E22" s="186" t="str">
        <f>'Z1 - Chêne sessile'!E81</f>
        <v>BI - panneaux</v>
      </c>
      <c r="F22" s="186" t="str">
        <f>'Z1 - Chêne sessile'!F81</f>
        <v>BI - papier</v>
      </c>
      <c r="G22" s="187" t="str">
        <f>'Z1 - Chêne sessile'!G81</f>
        <v>BE</v>
      </c>
      <c r="H22" s="410" t="s">
        <v>78</v>
      </c>
      <c r="I22" s="411" t="s">
        <v>81</v>
      </c>
      <c r="J22" s="411" t="s">
        <v>80</v>
      </c>
      <c r="K22" s="412" t="s">
        <v>79</v>
      </c>
      <c r="L22" s="413" t="s">
        <v>275</v>
      </c>
      <c r="N22" s="121">
        <v>1</v>
      </c>
      <c r="O22" s="402"/>
      <c r="P22" s="403">
        <f>SUMPRODUCT($O$5:$AE$5,O9:AE9)</f>
        <v>3115</v>
      </c>
      <c r="Q22" s="347"/>
      <c r="R22" s="403">
        <f t="shared" si="5"/>
        <v>373.8</v>
      </c>
      <c r="S22" s="403">
        <f>$L$11*(1+$L$7)^N22*'Récapitulatif des résultats'!$I$11</f>
        <v>97.9</v>
      </c>
      <c r="T22" s="404"/>
      <c r="U22" s="414">
        <f t="shared" si="6"/>
        <v>0</v>
      </c>
      <c r="V22" s="415">
        <f>SUM('Z1 - Chêne sessile'!AQ6*'Z1 - Chêne sessile'!$F$21,'Z1 - Feuillus divers'!AQ6*'Z1 - Feuillus divers'!$F$21,'Z2 - Douglas'!AQ6*'Z2 - Douglas'!$F$21,'Z2 - Mélèze'!AQ6*'Z2 - Mélèze'!$F$21,'Z3 - Tilleul à petites feuilles'!AQ6*'Z3 - Tilleul à petites feuilles'!$F$21,'Z4 - Peuplier'!AQ6*'Z4 - Peuplier'!$F$21)</f>
        <v>0</v>
      </c>
      <c r="W22" s="415">
        <f>SUM('Z1 - Chêne sessile'!AR6*'Z1 - Chêne sessile'!$F$21,'Z1 - Feuillus divers'!AR6*'Z1 - Feuillus divers'!$F$21,'Z2 - Douglas'!AR6*'Z2 - Douglas'!$F$21,'Z2 - Mélèze'!AR6*'Z2 - Mélèze'!$F$21,'Z3 - Tilleul à petites feuilles'!AR6*'Z3 - Tilleul à petites feuilles'!$F$21,'Z4 - Peuplier'!AR6*'Z4 - Peuplier'!$F$21)</f>
        <v>0</v>
      </c>
      <c r="X22" s="415">
        <f>SUM('Z1 - Chêne sessile'!AS6*'Z1 - Chêne sessile'!$F$21,'Z1 - Feuillus divers'!AS6*'Z1 - Feuillus divers'!$F$21,'Z2 - Douglas'!AS6*'Z2 - Douglas'!$F$21,'Z2 - Mélèze'!AS6*'Z2 - Mélèze'!$F$21,'Z3 - Tilleul à petites feuilles'!AS6*'Z3 - Tilleul à petites feuilles'!$F$21,'Z4 - Peuplier'!AS6*'Z4 - Peuplier'!$F$21)</f>
        <v>0</v>
      </c>
      <c r="Y22" s="415">
        <f>SUM('Z1 - Chêne sessile'!AT6*'Z1 - Chêne sessile'!$F$21,'Z1 - Feuillus divers'!AT6*'Z1 - Feuillus divers'!$F$21,'Z2 - Douglas'!AT6*'Z2 - Douglas'!$F$21,'Z2 - Mélèze'!AT6*'Z2 - Mélèze'!$F$21,'Z3 - Tilleul à petites feuilles'!AT6*'Z3 - Tilleul à petites feuilles'!$F$21,'Z4 - Peuplier'!AT6*'Z4 - Peuplier'!$F$21)</f>
        <v>0</v>
      </c>
      <c r="Z22" s="416">
        <f t="shared" si="7"/>
        <v>0</v>
      </c>
      <c r="AA22" s="417">
        <f t="shared" si="8"/>
        <v>-3432.2488038277515</v>
      </c>
      <c r="AB22" s="416"/>
      <c r="AC22" s="416"/>
    </row>
    <row r="23" spans="2:29" x14ac:dyDescent="0.25">
      <c r="B23" s="418">
        <f>'Z1 - Chêne sessile'!B82</f>
        <v>36</v>
      </c>
      <c r="C23" s="419">
        <f>'Z1 - Chêne sessile'!C82</f>
        <v>37</v>
      </c>
      <c r="D23" s="420">
        <f>'Z1 - Chêne sessile'!D82</f>
        <v>0</v>
      </c>
      <c r="E23" s="420">
        <f>'Z1 - Chêne sessile'!E82</f>
        <v>0</v>
      </c>
      <c r="F23" s="420">
        <f>'Z1 - Chêne sessile'!F82</f>
        <v>0</v>
      </c>
      <c r="G23" s="421">
        <f>'Z1 - Chêne sessile'!G82</f>
        <v>1</v>
      </c>
      <c r="H23" s="422">
        <f>IFERROR(VLOOKUP($B$21,Tableau14582[],4,FALSE)*(1+$L$7)^$B23,0)</f>
        <v>150</v>
      </c>
      <c r="I23" s="423">
        <f>IFERROR(VLOOKUP($B$21,Tableau14582[],5,FALSE)*(1+$L$7)^$B23,0)</f>
        <v>13.75</v>
      </c>
      <c r="J23" s="423">
        <f>IFERROR(VLOOKUP($B$21,Tableau14582[],5,FALSE)*(1+$L$7)^$B23,0)</f>
        <v>13.75</v>
      </c>
      <c r="K23" s="424">
        <f>IFERROR(VLOOKUP($B$21,Tableau14582[],6,FALSE)*(1+$L$7)^$B23,0)</f>
        <v>10</v>
      </c>
      <c r="L23" s="425">
        <f>(C23*D23*H23+C23*E23*I23+C23*F23*J23+C23*G23*K23)*L$21</f>
        <v>518</v>
      </c>
      <c r="N23" s="121">
        <v>2</v>
      </c>
      <c r="O23" s="402"/>
      <c r="P23" s="403">
        <f>SUMPRODUCT($O$5:$AE$5,O10:AE10)</f>
        <v>3115</v>
      </c>
      <c r="Q23" s="347"/>
      <c r="R23" s="403">
        <f t="shared" si="5"/>
        <v>373.8</v>
      </c>
      <c r="S23" s="403">
        <f>$L$11*(1+$L$7)^N23*'Récapitulatif des résultats'!$I$11</f>
        <v>97.9</v>
      </c>
      <c r="T23" s="404"/>
      <c r="U23" s="414">
        <f t="shared" si="6"/>
        <v>0</v>
      </c>
      <c r="V23" s="415">
        <f>SUM('Z1 - Chêne sessile'!AQ7*'Z1 - Chêne sessile'!$F$21,'Z1 - Feuillus divers'!AQ7*'Z1 - Feuillus divers'!$F$21,'Z2 - Douglas'!AQ7*'Z2 - Douglas'!$F$21,'Z2 - Mélèze'!AQ7*'Z2 - Mélèze'!$F$21,'Z3 - Tilleul à petites feuilles'!AQ7*'Z3 - Tilleul à petites feuilles'!$F$21,'Z4 - Peuplier'!AQ7*'Z4 - Peuplier'!$F$21)</f>
        <v>0</v>
      </c>
      <c r="W23" s="415">
        <f>SUM('Z1 - Chêne sessile'!AR7*'Z1 - Chêne sessile'!$F$21,'Z1 - Feuillus divers'!AR7*'Z1 - Feuillus divers'!$F$21,'Z2 - Douglas'!AR7*'Z2 - Douglas'!$F$21,'Z2 - Mélèze'!AR7*'Z2 - Mélèze'!$F$21,'Z3 - Tilleul à petites feuilles'!AR7*'Z3 - Tilleul à petites feuilles'!$F$21,'Z4 - Peuplier'!AR7*'Z4 - Peuplier'!$F$21)</f>
        <v>0</v>
      </c>
      <c r="X23" s="415">
        <f>SUM('Z1 - Chêne sessile'!AS7*'Z1 - Chêne sessile'!$F$21,'Z1 - Feuillus divers'!AS7*'Z1 - Feuillus divers'!$F$21,'Z2 - Douglas'!AS7*'Z2 - Douglas'!$F$21,'Z2 - Mélèze'!AS7*'Z2 - Mélèze'!$F$21,'Z3 - Tilleul à petites feuilles'!AS7*'Z3 - Tilleul à petites feuilles'!$F$21,'Z4 - Peuplier'!AS7*'Z4 - Peuplier'!$F$21)</f>
        <v>0</v>
      </c>
      <c r="Y23" s="415">
        <f>SUM('Z1 - Chêne sessile'!AT7*'Z1 - Chêne sessile'!$F$21,'Z1 - Feuillus divers'!AT7*'Z1 - Feuillus divers'!$F$21,'Z2 - Douglas'!AT7*'Z2 - Douglas'!$F$21,'Z2 - Mélèze'!AT7*'Z2 - Mélèze'!$F$21,'Z3 - Tilleul à petites feuilles'!AT7*'Z3 - Tilleul à petites feuilles'!$F$21,'Z4 - Peuplier'!AT7*'Z4 - Peuplier'!$F$21)</f>
        <v>0</v>
      </c>
      <c r="Z23" s="416">
        <f t="shared" si="7"/>
        <v>0</v>
      </c>
      <c r="AA23" s="417">
        <f t="shared" si="8"/>
        <v>-3284.4486161031118</v>
      </c>
      <c r="AB23" s="416"/>
      <c r="AC23" s="416"/>
    </row>
    <row r="24" spans="2:29" x14ac:dyDescent="0.25">
      <c r="B24" s="426">
        <f>'Z1 - Chêne sessile'!B83</f>
        <v>42</v>
      </c>
      <c r="C24" s="427">
        <f>'Z1 - Chêne sessile'!C83</f>
        <v>41</v>
      </c>
      <c r="D24" s="428">
        <f>'Z1 - Chêne sessile'!D83</f>
        <v>0.1</v>
      </c>
      <c r="E24" s="429">
        <f>'Z1 - Chêne sessile'!E83</f>
        <v>0</v>
      </c>
      <c r="F24" s="429">
        <f>'Z1 - Chêne sessile'!F83</f>
        <v>0</v>
      </c>
      <c r="G24" s="430">
        <f>'Z1 - Chêne sessile'!G83</f>
        <v>0.9</v>
      </c>
      <c r="H24" s="431">
        <f>IFERROR(VLOOKUP($B$21,Tableau14582[],4,FALSE)*(1+$L$7)^$B24,0)</f>
        <v>150</v>
      </c>
      <c r="I24" s="432">
        <f>IFERROR(VLOOKUP($B$21,Tableau14582[],5,FALSE)*(1+$L$7)^$B24,0)</f>
        <v>13.75</v>
      </c>
      <c r="J24" s="432">
        <f>IFERROR(VLOOKUP($B$21,Tableau14582[],5,FALSE)*(1+$L$7)^$B24,0)</f>
        <v>13.75</v>
      </c>
      <c r="K24" s="433">
        <f>IFERROR(VLOOKUP($B$21,Tableau14582[],6,FALSE)*(1+$L$7)^$B24,0)</f>
        <v>10</v>
      </c>
      <c r="L24" s="434">
        <f t="shared" ref="L24:L35" si="9">(C24*D24*H24+C24*E24*I24+C24*F24*J24+C24*G24*K24)*L$21</f>
        <v>1377.6000000000001</v>
      </c>
      <c r="N24" s="121">
        <v>3</v>
      </c>
      <c r="O24" s="402"/>
      <c r="P24" s="403">
        <f>SUMPRODUCT($O$5:$AE$5,O11:AE11)</f>
        <v>2670</v>
      </c>
      <c r="Q24" s="347"/>
      <c r="R24" s="403">
        <f t="shared" si="5"/>
        <v>320.39999999999998</v>
      </c>
      <c r="S24" s="403">
        <f>$L$11*(1+$L$7)^N24*'Récapitulatif des résultats'!$I$11</f>
        <v>97.9</v>
      </c>
      <c r="T24" s="404"/>
      <c r="U24" s="414">
        <f t="shared" si="6"/>
        <v>0</v>
      </c>
      <c r="V24" s="415">
        <f>SUM('Z1 - Chêne sessile'!AQ8*'Z1 - Chêne sessile'!$F$21,'Z1 - Feuillus divers'!AQ8*'Z1 - Feuillus divers'!$F$21,'Z2 - Douglas'!AQ8*'Z2 - Douglas'!$F$21,'Z2 - Mélèze'!AQ8*'Z2 - Mélèze'!$F$21,'Z3 - Tilleul à petites feuilles'!AQ8*'Z3 - Tilleul à petites feuilles'!$F$21,'Z4 - Peuplier'!AQ8*'Z4 - Peuplier'!$F$21)</f>
        <v>0</v>
      </c>
      <c r="W24" s="415">
        <f>SUM('Z1 - Chêne sessile'!AR8*'Z1 - Chêne sessile'!$F$21,'Z1 - Feuillus divers'!AR8*'Z1 - Feuillus divers'!$F$21,'Z2 - Douglas'!AR8*'Z2 - Douglas'!$F$21,'Z2 - Mélèze'!AR8*'Z2 - Mélèze'!$F$21,'Z3 - Tilleul à petites feuilles'!AR8*'Z3 - Tilleul à petites feuilles'!$F$21,'Z4 - Peuplier'!AR8*'Z4 - Peuplier'!$F$21)</f>
        <v>0</v>
      </c>
      <c r="X24" s="415">
        <f>SUM('Z1 - Chêne sessile'!AS8*'Z1 - Chêne sessile'!$F$21,'Z1 - Feuillus divers'!AS8*'Z1 - Feuillus divers'!$F$21,'Z2 - Douglas'!AS8*'Z2 - Douglas'!$F$21,'Z2 - Mélèze'!AS8*'Z2 - Mélèze'!$F$21,'Z3 - Tilleul à petites feuilles'!AS8*'Z3 - Tilleul à petites feuilles'!$F$21,'Z4 - Peuplier'!AS8*'Z4 - Peuplier'!$F$21)</f>
        <v>0</v>
      </c>
      <c r="Y24" s="415">
        <f>SUM('Z1 - Chêne sessile'!AT8*'Z1 - Chêne sessile'!$F$21,'Z1 - Feuillus divers'!AT8*'Z1 - Feuillus divers'!$F$21,'Z2 - Douglas'!AT8*'Z2 - Douglas'!$F$21,'Z2 - Mélèze'!AT8*'Z2 - Mélèze'!$F$21,'Z3 - Tilleul à petites feuilles'!AT8*'Z3 - Tilleul à petites feuilles'!$F$21,'Z4 - Peuplier'!AT8*'Z4 - Peuplier'!$F$21)</f>
        <v>0</v>
      </c>
      <c r="Z24" s="416">
        <f t="shared" si="7"/>
        <v>0</v>
      </c>
      <c r="AA24" s="417">
        <f t="shared" si="8"/>
        <v>-2706.2668023027768</v>
      </c>
      <c r="AB24" s="416"/>
      <c r="AC24" s="416"/>
    </row>
    <row r="25" spans="2:29" x14ac:dyDescent="0.25">
      <c r="B25" s="426">
        <f>'Z1 - Chêne sessile'!B84</f>
        <v>48</v>
      </c>
      <c r="C25" s="427">
        <f>'Z1 - Chêne sessile'!C84</f>
        <v>41</v>
      </c>
      <c r="D25" s="428">
        <f>'Z1 - Chêne sessile'!D84</f>
        <v>0.2</v>
      </c>
      <c r="E25" s="429">
        <f>'Z1 - Chêne sessile'!E84</f>
        <v>0</v>
      </c>
      <c r="F25" s="429">
        <f>'Z1 - Chêne sessile'!F84</f>
        <v>0</v>
      </c>
      <c r="G25" s="430">
        <f>'Z1 - Chêne sessile'!G84</f>
        <v>0.8</v>
      </c>
      <c r="H25" s="431">
        <f>IFERROR(VLOOKUP($B$21,Tableau14582[],4,FALSE)*(1+$L$7)^$B25,0)</f>
        <v>150</v>
      </c>
      <c r="I25" s="432">
        <f>IFERROR(VLOOKUP($B$21,Tableau14582[],5,FALSE)*(1+$L$7)^$B25,0)</f>
        <v>13.75</v>
      </c>
      <c r="J25" s="432">
        <f>IFERROR(VLOOKUP($B$21,Tableau14582[],5,FALSE)*(1+$L$7)^$B25,0)</f>
        <v>13.75</v>
      </c>
      <c r="K25" s="433">
        <f>IFERROR(VLOOKUP($B$21,Tableau14582[],6,FALSE)*(1+$L$7)^$B25,0)</f>
        <v>10</v>
      </c>
      <c r="L25" s="434">
        <f t="shared" si="9"/>
        <v>2181.2000000000003</v>
      </c>
      <c r="N25" s="121">
        <v>4</v>
      </c>
      <c r="O25" s="402"/>
      <c r="P25" s="403">
        <f>SUMPRODUCT($O$5:$AE$5,O12:AE12)</f>
        <v>4450</v>
      </c>
      <c r="Q25" s="347"/>
      <c r="R25" s="403">
        <f t="shared" si="5"/>
        <v>534</v>
      </c>
      <c r="S25" s="403">
        <f>$L$11*(1+$L$7)^N25*'Récapitulatif des résultats'!$I$11</f>
        <v>97.9</v>
      </c>
      <c r="T25" s="404"/>
      <c r="U25" s="414">
        <f t="shared" si="6"/>
        <v>0</v>
      </c>
      <c r="V25" s="415">
        <f>SUM('Z1 - Chêne sessile'!AQ9*'Z1 - Chêne sessile'!$F$21,'Z1 - Feuillus divers'!AQ9*'Z1 - Feuillus divers'!$F$21,'Z2 - Douglas'!AQ9*'Z2 - Douglas'!$F$21,'Z2 - Mélèze'!AQ9*'Z2 - Mélèze'!$F$21,'Z3 - Tilleul à petites feuilles'!AQ9*'Z3 - Tilleul à petites feuilles'!$F$21,'Z4 - Peuplier'!AQ9*'Z4 - Peuplier'!$F$21)</f>
        <v>0</v>
      </c>
      <c r="W25" s="415">
        <f>SUM('Z1 - Chêne sessile'!AR9*'Z1 - Chêne sessile'!$F$21,'Z1 - Feuillus divers'!AR9*'Z1 - Feuillus divers'!$F$21,'Z2 - Douglas'!AR9*'Z2 - Douglas'!$F$21,'Z2 - Mélèze'!AR9*'Z2 - Mélèze'!$F$21,'Z3 - Tilleul à petites feuilles'!AR9*'Z3 - Tilleul à petites feuilles'!$F$21,'Z4 - Peuplier'!AR9*'Z4 - Peuplier'!$F$21)</f>
        <v>0</v>
      </c>
      <c r="X25" s="415">
        <f>SUM('Z1 - Chêne sessile'!AS9*'Z1 - Chêne sessile'!$F$21,'Z1 - Feuillus divers'!AS9*'Z1 - Feuillus divers'!$F$21,'Z2 - Douglas'!AS9*'Z2 - Douglas'!$F$21,'Z2 - Mélèze'!AS9*'Z2 - Mélèze'!$F$21,'Z3 - Tilleul à petites feuilles'!AS9*'Z3 - Tilleul à petites feuilles'!$F$21,'Z4 - Peuplier'!AS9*'Z4 - Peuplier'!$F$21)</f>
        <v>0</v>
      </c>
      <c r="Y25" s="415">
        <f>SUM('Z1 - Chêne sessile'!AT9*'Z1 - Chêne sessile'!$F$21,'Z1 - Feuillus divers'!AT9*'Z1 - Feuillus divers'!$F$21,'Z2 - Douglas'!AT9*'Z2 - Douglas'!$F$21,'Z2 - Mélèze'!AT9*'Z2 - Mélèze'!$F$21,'Z3 - Tilleul à petites feuilles'!AT9*'Z3 - Tilleul à petites feuilles'!$F$21,'Z4 - Peuplier'!AT9*'Z4 - Peuplier'!$F$21)</f>
        <v>0</v>
      </c>
      <c r="Z25" s="416">
        <f t="shared" si="7"/>
        <v>0</v>
      </c>
      <c r="AA25" s="417">
        <f t="shared" si="8"/>
        <v>-4261.4848920063587</v>
      </c>
      <c r="AB25" s="416"/>
      <c r="AC25" s="416"/>
    </row>
    <row r="26" spans="2:29" x14ac:dyDescent="0.25">
      <c r="B26" s="426">
        <f>'Z1 - Chêne sessile'!B85</f>
        <v>54</v>
      </c>
      <c r="C26" s="427">
        <f>'Z1 - Chêne sessile'!C85</f>
        <v>31</v>
      </c>
      <c r="D26" s="428">
        <f>'Z1 - Chêne sessile'!D85</f>
        <v>0.3</v>
      </c>
      <c r="E26" s="429">
        <f>'Z1 - Chêne sessile'!E85</f>
        <v>0</v>
      </c>
      <c r="F26" s="429">
        <f>'Z1 - Chêne sessile'!F85</f>
        <v>0</v>
      </c>
      <c r="G26" s="430">
        <f>'Z1 - Chêne sessile'!G85</f>
        <v>0.7</v>
      </c>
      <c r="H26" s="431">
        <f>IFERROR(VLOOKUP($B$21,Tableau14582[],4,FALSE)*(1+$L$7)^$B26,0)</f>
        <v>150</v>
      </c>
      <c r="I26" s="432">
        <f>IFERROR(VLOOKUP($B$21,Tableau14582[],5,FALSE)*(1+$L$7)^$B26,0)</f>
        <v>13.75</v>
      </c>
      <c r="J26" s="432">
        <f>IFERROR(VLOOKUP($B$21,Tableau14582[],5,FALSE)*(1+$L$7)^$B26,0)</f>
        <v>13.75</v>
      </c>
      <c r="K26" s="433">
        <f>IFERROR(VLOOKUP($B$21,Tableau14582[],6,FALSE)*(1+$L$7)^$B26,0)</f>
        <v>10</v>
      </c>
      <c r="L26" s="434">
        <f t="shared" si="9"/>
        <v>2256.7999999999997</v>
      </c>
      <c r="N26" s="121">
        <v>5</v>
      </c>
      <c r="O26" s="402"/>
      <c r="P26" s="403">
        <f>SUMPRODUCT($O$5:$AE$5,O13:AE13)</f>
        <v>0</v>
      </c>
      <c r="Q26" s="347"/>
      <c r="R26" s="403">
        <f t="shared" si="5"/>
        <v>0</v>
      </c>
      <c r="S26" s="403">
        <f>$L$11*(1+$L$7)^N26*'Récapitulatif des résultats'!$I$11</f>
        <v>97.9</v>
      </c>
      <c r="T26" s="404"/>
      <c r="U26" s="414">
        <f t="shared" si="6"/>
        <v>0</v>
      </c>
      <c r="V26" s="415">
        <f>SUM('Z1 - Chêne sessile'!AQ10*'Z1 - Chêne sessile'!$F$21,'Z1 - Feuillus divers'!AQ10*'Z1 - Feuillus divers'!$F$21,'Z2 - Douglas'!AQ10*'Z2 - Douglas'!$F$21,'Z2 - Mélèze'!AQ10*'Z2 - Mélèze'!$F$21,'Z3 - Tilleul à petites feuilles'!AQ10*'Z3 - Tilleul à petites feuilles'!$F$21,'Z4 - Peuplier'!AQ10*'Z4 - Peuplier'!$F$21)</f>
        <v>0</v>
      </c>
      <c r="W26" s="415">
        <f>SUM('Z1 - Chêne sessile'!AR10*'Z1 - Chêne sessile'!$F$21,'Z1 - Feuillus divers'!AR10*'Z1 - Feuillus divers'!$F$21,'Z2 - Douglas'!AR10*'Z2 - Douglas'!$F$21,'Z2 - Mélèze'!AR10*'Z2 - Mélèze'!$F$21,'Z3 - Tilleul à petites feuilles'!AR10*'Z3 - Tilleul à petites feuilles'!$F$21,'Z4 - Peuplier'!AR10*'Z4 - Peuplier'!$F$21)</f>
        <v>0</v>
      </c>
      <c r="X26" s="415">
        <f>SUM('Z1 - Chêne sessile'!AS10*'Z1 - Chêne sessile'!$F$21,'Z1 - Feuillus divers'!AS10*'Z1 - Feuillus divers'!$F$21,'Z2 - Douglas'!AS10*'Z2 - Douglas'!$F$21,'Z2 - Mélèze'!AS10*'Z2 - Mélèze'!$F$21,'Z3 - Tilleul à petites feuilles'!AS10*'Z3 - Tilleul à petites feuilles'!$F$21,'Z4 - Peuplier'!AS10*'Z4 - Peuplier'!$F$21)</f>
        <v>0</v>
      </c>
      <c r="Y26" s="415">
        <f>SUM('Z1 - Chêne sessile'!AT10*'Z1 - Chêne sessile'!$F$21,'Z1 - Feuillus divers'!AT10*'Z1 - Feuillus divers'!$F$21,'Z2 - Douglas'!AT10*'Z2 - Douglas'!$F$21,'Z2 - Mélèze'!AT10*'Z2 - Mélèze'!$F$21,'Z3 - Tilleul à petites feuilles'!AT10*'Z3 - Tilleul à petites feuilles'!$F$21,'Z4 - Peuplier'!AT10*'Z4 - Peuplier'!$F$21)</f>
        <v>0</v>
      </c>
      <c r="Z26" s="416">
        <f t="shared" si="7"/>
        <v>0</v>
      </c>
      <c r="AA26" s="417">
        <f t="shared" si="8"/>
        <v>-78.559957452416981</v>
      </c>
      <c r="AB26" s="416"/>
      <c r="AC26" s="416"/>
    </row>
    <row r="27" spans="2:29" x14ac:dyDescent="0.25">
      <c r="B27" s="426">
        <f>'Z1 - Chêne sessile'!B86</f>
        <v>62</v>
      </c>
      <c r="C27" s="427">
        <f>'Z1 - Chêne sessile'!C86</f>
        <v>38</v>
      </c>
      <c r="D27" s="428">
        <f>'Z1 - Chêne sessile'!D86</f>
        <v>0.4</v>
      </c>
      <c r="E27" s="429">
        <f>'Z1 - Chêne sessile'!E86</f>
        <v>0</v>
      </c>
      <c r="F27" s="429">
        <f>'Z1 - Chêne sessile'!F86</f>
        <v>0</v>
      </c>
      <c r="G27" s="430">
        <f>'Z1 - Chêne sessile'!G86</f>
        <v>0.6</v>
      </c>
      <c r="H27" s="431">
        <f>IFERROR(VLOOKUP($B$21,Tableau14582[],4,FALSE)*(1+$L$7)^$B27,0)</f>
        <v>150</v>
      </c>
      <c r="I27" s="432">
        <f>IFERROR(VLOOKUP($B$21,Tableau14582[],5,FALSE)*(1+$L$7)^$B27,0)</f>
        <v>13.75</v>
      </c>
      <c r="J27" s="432">
        <f>IFERROR(VLOOKUP($B$21,Tableau14582[],5,FALSE)*(1+$L$7)^$B27,0)</f>
        <v>13.75</v>
      </c>
      <c r="K27" s="433">
        <f>IFERROR(VLOOKUP($B$21,Tableau14582[],6,FALSE)*(1+$L$7)^$B27,0)</f>
        <v>10</v>
      </c>
      <c r="L27" s="434">
        <f t="shared" si="9"/>
        <v>3511.2</v>
      </c>
      <c r="N27" s="121">
        <v>6</v>
      </c>
      <c r="O27" s="402"/>
      <c r="P27" s="403"/>
      <c r="Q27" s="347">
        <f t="shared" ref="Q27:Q90" si="10">$L$13*(1+$L$7)^N27*$L$6</f>
        <v>222.5</v>
      </c>
      <c r="R27" s="403">
        <f t="shared" si="5"/>
        <v>26.7</v>
      </c>
      <c r="S27" s="403">
        <f>$L$11*(1+$L$7)^N27*'Récapitulatif des résultats'!$I$11</f>
        <v>97.9</v>
      </c>
      <c r="T27" s="404"/>
      <c r="U27" s="414">
        <f t="shared" si="6"/>
        <v>0</v>
      </c>
      <c r="V27" s="415">
        <f>SUM('Z1 - Chêne sessile'!AQ11*'Z1 - Chêne sessile'!$F$21,'Z1 - Feuillus divers'!AQ11*'Z1 - Feuillus divers'!$F$21,'Z2 - Douglas'!AQ11*'Z2 - Douglas'!$F$21,'Z2 - Mélèze'!AQ11*'Z2 - Mélèze'!$F$21,'Z3 - Tilleul à petites feuilles'!AQ11*'Z3 - Tilleul à petites feuilles'!$F$21,'Z4 - Peuplier'!AQ11*'Z4 - Peuplier'!$F$21)</f>
        <v>0</v>
      </c>
      <c r="W27" s="415">
        <f>SUM('Z1 - Chêne sessile'!AR11*'Z1 - Chêne sessile'!$F$21,'Z1 - Feuillus divers'!AR11*'Z1 - Feuillus divers'!$F$21,'Z2 - Douglas'!AR11*'Z2 - Douglas'!$F$21,'Z2 - Mélèze'!AR11*'Z2 - Mélèze'!$F$21,'Z3 - Tilleul à petites feuilles'!AR11*'Z3 - Tilleul à petites feuilles'!$F$21,'Z4 - Peuplier'!AR11*'Z4 - Peuplier'!$F$21)</f>
        <v>0</v>
      </c>
      <c r="X27" s="415">
        <f>SUM('Z1 - Chêne sessile'!AS11*'Z1 - Chêne sessile'!$F$21,'Z1 - Feuillus divers'!AS11*'Z1 - Feuillus divers'!$F$21,'Z2 - Douglas'!AS11*'Z2 - Douglas'!$F$21,'Z2 - Mélèze'!AS11*'Z2 - Mélèze'!$F$21,'Z3 - Tilleul à petites feuilles'!AS11*'Z3 - Tilleul à petites feuilles'!$F$21,'Z4 - Peuplier'!AS11*'Z4 - Peuplier'!$F$21)</f>
        <v>0</v>
      </c>
      <c r="Y27" s="415">
        <f>SUM('Z1 - Chêne sessile'!AT11*'Z1 - Chêne sessile'!$F$21,'Z1 - Feuillus divers'!AT11*'Z1 - Feuillus divers'!$F$21,'Z2 - Douglas'!AT11*'Z2 - Douglas'!$F$21,'Z2 - Mélèze'!AT11*'Z2 - Mélèze'!$F$21,'Z3 - Tilleul à petites feuilles'!AT11*'Z3 - Tilleul à petites feuilles'!$F$21,'Z4 - Peuplier'!AT11*'Z4 - Peuplier'!$F$21)</f>
        <v>0</v>
      </c>
      <c r="Z27" s="416">
        <f t="shared" si="7"/>
        <v>0</v>
      </c>
      <c r="AA27" s="417">
        <f t="shared" si="8"/>
        <v>-266.53661075635171</v>
      </c>
      <c r="AB27" s="416"/>
      <c r="AC27" s="416"/>
    </row>
    <row r="28" spans="2:29" x14ac:dyDescent="0.25">
      <c r="B28" s="426">
        <f>'Z1 - Chêne sessile'!B87</f>
        <v>70</v>
      </c>
      <c r="C28" s="427">
        <f>'Z1 - Chêne sessile'!C87</f>
        <v>53</v>
      </c>
      <c r="D28" s="428">
        <f>'Z1 - Chêne sessile'!D87</f>
        <v>0.5</v>
      </c>
      <c r="E28" s="429">
        <f>'Z1 - Chêne sessile'!E87</f>
        <v>0.28000000000000003</v>
      </c>
      <c r="F28" s="429">
        <f>'Z1 - Chêne sessile'!F87</f>
        <v>0.22</v>
      </c>
      <c r="G28" s="430">
        <f>'Z1 - Chêne sessile'!G87</f>
        <v>0</v>
      </c>
      <c r="H28" s="431">
        <f>IFERROR(VLOOKUP($B$21,Tableau14582[],4,FALSE)*(1+$L$7)^$B28,0)</f>
        <v>150</v>
      </c>
      <c r="I28" s="432">
        <f>IFERROR(VLOOKUP($B$21,Tableau14582[],5,FALSE)*(1+$L$7)^$B28,0)</f>
        <v>13.75</v>
      </c>
      <c r="J28" s="432">
        <f>IFERROR(VLOOKUP($B$21,Tableau14582[],5,FALSE)*(1+$L$7)^$B28,0)</f>
        <v>13.75</v>
      </c>
      <c r="K28" s="433">
        <f>IFERROR(VLOOKUP($B$21,Tableau14582[],6,FALSE)*(1+$L$7)^$B28,0)</f>
        <v>10</v>
      </c>
      <c r="L28" s="434">
        <f t="shared" si="9"/>
        <v>6075.125</v>
      </c>
      <c r="N28" s="121">
        <v>7</v>
      </c>
      <c r="O28" s="402"/>
      <c r="P28" s="403"/>
      <c r="Q28" s="347">
        <f t="shared" si="10"/>
        <v>222.5</v>
      </c>
      <c r="R28" s="403">
        <f t="shared" si="5"/>
        <v>26.7</v>
      </c>
      <c r="S28" s="403">
        <f>$L$11*(1+$L$7)^N28*'Récapitulatif des résultats'!$I$11</f>
        <v>97.9</v>
      </c>
      <c r="T28" s="404"/>
      <c r="U28" s="414">
        <f t="shared" si="6"/>
        <v>0</v>
      </c>
      <c r="V28" s="415">
        <f>SUM('Z1 - Chêne sessile'!AQ12*'Z1 - Chêne sessile'!$F$21,'Z1 - Feuillus divers'!AQ12*'Z1 - Feuillus divers'!$F$21,'Z2 - Douglas'!AQ12*'Z2 - Douglas'!$F$21,'Z2 - Mélèze'!AQ12*'Z2 - Mélèze'!$F$21,'Z3 - Tilleul à petites feuilles'!AQ12*'Z3 - Tilleul à petites feuilles'!$F$21,'Z4 - Peuplier'!AQ12*'Z4 - Peuplier'!$F$21)</f>
        <v>0</v>
      </c>
      <c r="W28" s="415">
        <f>SUM('Z1 - Chêne sessile'!AR12*'Z1 - Chêne sessile'!$F$21,'Z1 - Feuillus divers'!AR12*'Z1 - Feuillus divers'!$F$21,'Z2 - Douglas'!AR12*'Z2 - Douglas'!$F$21,'Z2 - Mélèze'!AR12*'Z2 - Mélèze'!$F$21,'Z3 - Tilleul à petites feuilles'!AR12*'Z3 - Tilleul à petites feuilles'!$F$21,'Z4 - Peuplier'!AR12*'Z4 - Peuplier'!$F$21)</f>
        <v>0</v>
      </c>
      <c r="X28" s="415">
        <f>SUM('Z1 - Chêne sessile'!AS12*'Z1 - Chêne sessile'!$F$21,'Z1 - Feuillus divers'!AS12*'Z1 - Feuillus divers'!$F$21,'Z2 - Douglas'!AS12*'Z2 - Douglas'!$F$21,'Z2 - Mélèze'!AS12*'Z2 - Mélèze'!$F$21,'Z3 - Tilleul à petites feuilles'!AS12*'Z3 - Tilleul à petites feuilles'!$F$21,'Z4 - Peuplier'!AS12*'Z4 - Peuplier'!$F$21)</f>
        <v>0</v>
      </c>
      <c r="Y28" s="415">
        <f>SUM('Z1 - Chêne sessile'!AT12*'Z1 - Chêne sessile'!$F$21,'Z1 - Feuillus divers'!AT12*'Z1 - Feuillus divers'!$F$21,'Z2 - Douglas'!AT12*'Z2 - Douglas'!$F$21,'Z2 - Mélèze'!AT12*'Z2 - Mélèze'!$F$21,'Z3 - Tilleul à petites feuilles'!AT12*'Z3 - Tilleul à petites feuilles'!$F$21,'Z4 - Peuplier'!AT12*'Z4 - Peuplier'!$F$21)</f>
        <v>0</v>
      </c>
      <c r="Z28" s="416">
        <f t="shared" si="7"/>
        <v>0</v>
      </c>
      <c r="AA28" s="417">
        <f t="shared" si="8"/>
        <v>-255.05895766158056</v>
      </c>
      <c r="AB28" s="416"/>
      <c r="AC28" s="416"/>
    </row>
    <row r="29" spans="2:29" x14ac:dyDescent="0.25">
      <c r="B29" s="426">
        <f>'Z1 - Chêne sessile'!B88</f>
        <v>78</v>
      </c>
      <c r="C29" s="427">
        <f>'Z1 - Chêne sessile'!C88</f>
        <v>42</v>
      </c>
      <c r="D29" s="428">
        <f>'Z1 - Chêne sessile'!D88</f>
        <v>0.6</v>
      </c>
      <c r="E29" s="429">
        <f>'Z1 - Chêne sessile'!E88</f>
        <v>0.22400000000000003</v>
      </c>
      <c r="F29" s="429">
        <f>'Z1 - Chêne sessile'!F88</f>
        <v>0.17600000000000002</v>
      </c>
      <c r="G29" s="430">
        <f>'Z1 - Chêne sessile'!G88</f>
        <v>0</v>
      </c>
      <c r="H29" s="431">
        <f>IFERROR(VLOOKUP($B$21,Tableau14582[],4,FALSE)*(1+$L$7)^$B29,0)</f>
        <v>150</v>
      </c>
      <c r="I29" s="432">
        <f>IFERROR(VLOOKUP($B$21,Tableau14582[],5,FALSE)*(1+$L$7)^$B29,0)</f>
        <v>13.75</v>
      </c>
      <c r="J29" s="432">
        <f>IFERROR(VLOOKUP($B$21,Tableau14582[],5,FALSE)*(1+$L$7)^$B29,0)</f>
        <v>13.75</v>
      </c>
      <c r="K29" s="433">
        <f>IFERROR(VLOOKUP($B$21,Tableau14582[],6,FALSE)*(1+$L$7)^$B29,0)</f>
        <v>10</v>
      </c>
      <c r="L29" s="434">
        <f t="shared" si="9"/>
        <v>5615.4</v>
      </c>
      <c r="N29" s="121">
        <v>8</v>
      </c>
      <c r="O29" s="402"/>
      <c r="P29" s="403"/>
      <c r="Q29" s="347">
        <f t="shared" si="10"/>
        <v>222.5</v>
      </c>
      <c r="R29" s="403">
        <f t="shared" si="5"/>
        <v>26.7</v>
      </c>
      <c r="S29" s="403">
        <f>$L$11*(1+$L$7)^N29*'Récapitulatif des résultats'!$I$11</f>
        <v>97.9</v>
      </c>
      <c r="T29" s="404"/>
      <c r="U29" s="414">
        <f t="shared" si="6"/>
        <v>0</v>
      </c>
      <c r="V29" s="415">
        <f>SUM('Z1 - Chêne sessile'!AQ13*'Z1 - Chêne sessile'!$F$21,'Z1 - Feuillus divers'!AQ13*'Z1 - Feuillus divers'!$F$21,'Z2 - Douglas'!AQ13*'Z2 - Douglas'!$F$21,'Z2 - Mélèze'!AQ13*'Z2 - Mélèze'!$F$21,'Z3 - Tilleul à petites feuilles'!AQ13*'Z3 - Tilleul à petites feuilles'!$F$21,'Z4 - Peuplier'!AQ13*'Z4 - Peuplier'!$F$21)</f>
        <v>0</v>
      </c>
      <c r="W29" s="415">
        <f>SUM('Z1 - Chêne sessile'!AR13*'Z1 - Chêne sessile'!$F$21,'Z1 - Feuillus divers'!AR13*'Z1 - Feuillus divers'!$F$21,'Z2 - Douglas'!AR13*'Z2 - Douglas'!$F$21,'Z2 - Mélèze'!AR13*'Z2 - Mélèze'!$F$21,'Z3 - Tilleul à petites feuilles'!AR13*'Z3 - Tilleul à petites feuilles'!$F$21,'Z4 - Peuplier'!AR13*'Z4 - Peuplier'!$F$21)</f>
        <v>0</v>
      </c>
      <c r="X29" s="415">
        <f>SUM('Z1 - Chêne sessile'!AS13*'Z1 - Chêne sessile'!$F$21,'Z1 - Feuillus divers'!AS13*'Z1 - Feuillus divers'!$F$21,'Z2 - Douglas'!AS13*'Z2 - Douglas'!$F$21,'Z2 - Mélèze'!AS13*'Z2 - Mélèze'!$F$21,'Z3 - Tilleul à petites feuilles'!AS13*'Z3 - Tilleul à petites feuilles'!$F$21,'Z4 - Peuplier'!AS13*'Z4 - Peuplier'!$F$21)</f>
        <v>0</v>
      </c>
      <c r="Y29" s="415">
        <f>SUM('Z1 - Chêne sessile'!AT13*'Z1 - Chêne sessile'!$F$21,'Z1 - Feuillus divers'!AT13*'Z1 - Feuillus divers'!$F$21,'Z2 - Douglas'!AT13*'Z2 - Douglas'!$F$21,'Z2 - Mélèze'!AT13*'Z2 - Mélèze'!$F$21,'Z3 - Tilleul à petites feuilles'!AT13*'Z3 - Tilleul à petites feuilles'!$F$21,'Z4 - Peuplier'!AT13*'Z4 - Peuplier'!$F$21)</f>
        <v>0</v>
      </c>
      <c r="Z29" s="416">
        <f t="shared" si="7"/>
        <v>0</v>
      </c>
      <c r="AA29" s="417">
        <f t="shared" si="8"/>
        <v>-244.07555757089057</v>
      </c>
      <c r="AB29" s="416"/>
      <c r="AC29" s="416"/>
    </row>
    <row r="30" spans="2:29" x14ac:dyDescent="0.25">
      <c r="B30" s="426">
        <f>'Z1 - Chêne sessile'!B89</f>
        <v>87</v>
      </c>
      <c r="C30" s="427">
        <f>'Z1 - Chêne sessile'!C89</f>
        <v>39</v>
      </c>
      <c r="D30" s="428">
        <f>'Z1 - Chêne sessile'!D89</f>
        <v>0.7</v>
      </c>
      <c r="E30" s="429">
        <f>'Z1 - Chêne sessile'!E89</f>
        <v>0.16800000000000004</v>
      </c>
      <c r="F30" s="429">
        <f>'Z1 - Chêne sessile'!F89</f>
        <v>0.13200000000000003</v>
      </c>
      <c r="G30" s="430">
        <f>'Z1 - Chêne sessile'!G89</f>
        <v>0</v>
      </c>
      <c r="H30" s="431">
        <f>IFERROR(VLOOKUP($B$21,Tableau14582[],4,FALSE)*(1+$L$7)^$B30,0)</f>
        <v>150</v>
      </c>
      <c r="I30" s="432">
        <f>IFERROR(VLOOKUP($B$21,Tableau14582[],5,FALSE)*(1+$L$7)^$B30,0)</f>
        <v>13.75</v>
      </c>
      <c r="J30" s="432">
        <f>IFERROR(VLOOKUP($B$21,Tableau14582[],5,FALSE)*(1+$L$7)^$B30,0)</f>
        <v>13.75</v>
      </c>
      <c r="K30" s="433">
        <f>IFERROR(VLOOKUP($B$21,Tableau14582[],6,FALSE)*(1+$L$7)^$B30,0)</f>
        <v>10</v>
      </c>
      <c r="L30" s="434">
        <f t="shared" si="9"/>
        <v>5958.2249999999985</v>
      </c>
      <c r="N30" s="121">
        <v>9</v>
      </c>
      <c r="O30" s="402"/>
      <c r="P30" s="403"/>
      <c r="Q30" s="347">
        <f t="shared" si="10"/>
        <v>222.5</v>
      </c>
      <c r="R30" s="403">
        <f t="shared" si="5"/>
        <v>26.7</v>
      </c>
      <c r="S30" s="403">
        <f>$L$11*(1+$L$7)^N30*'Récapitulatif des résultats'!$I$11</f>
        <v>97.9</v>
      </c>
      <c r="T30" s="404"/>
      <c r="U30" s="414">
        <f t="shared" si="6"/>
        <v>0</v>
      </c>
      <c r="V30" s="415">
        <f>SUM('Z1 - Chêne sessile'!AQ14*'Z1 - Chêne sessile'!$F$21,'Z1 - Feuillus divers'!AQ14*'Z1 - Feuillus divers'!$F$21,'Z2 - Douglas'!AQ14*'Z2 - Douglas'!$F$21,'Z2 - Mélèze'!AQ14*'Z2 - Mélèze'!$F$21,'Z3 - Tilleul à petites feuilles'!AQ14*'Z3 - Tilleul à petites feuilles'!$F$21,'Z4 - Peuplier'!AQ14*'Z4 - Peuplier'!$F$21)</f>
        <v>0</v>
      </c>
      <c r="W30" s="415">
        <f>SUM('Z1 - Chêne sessile'!AR14*'Z1 - Chêne sessile'!$F$21,'Z1 - Feuillus divers'!AR14*'Z1 - Feuillus divers'!$F$21,'Z2 - Douglas'!AR14*'Z2 - Douglas'!$F$21,'Z2 - Mélèze'!AR14*'Z2 - Mélèze'!$F$21,'Z3 - Tilleul à petites feuilles'!AR14*'Z3 - Tilleul à petites feuilles'!$F$21,'Z4 - Peuplier'!AR14*'Z4 - Peuplier'!$F$21)</f>
        <v>0</v>
      </c>
      <c r="X30" s="415">
        <f>SUM('Z1 - Chêne sessile'!AS14*'Z1 - Chêne sessile'!$F$21,'Z1 - Feuillus divers'!AS14*'Z1 - Feuillus divers'!$F$21,'Z2 - Douglas'!AS14*'Z2 - Douglas'!$F$21,'Z2 - Mélèze'!AS14*'Z2 - Mélèze'!$F$21,'Z3 - Tilleul à petites feuilles'!AS14*'Z3 - Tilleul à petites feuilles'!$F$21,'Z4 - Peuplier'!AS14*'Z4 - Peuplier'!$F$21)</f>
        <v>0</v>
      </c>
      <c r="Y30" s="415">
        <f>SUM('Z1 - Chêne sessile'!AT14*'Z1 - Chêne sessile'!$F$21,'Z1 - Feuillus divers'!AT14*'Z1 - Feuillus divers'!$F$21,'Z2 - Douglas'!AT14*'Z2 - Douglas'!$F$21,'Z2 - Mélèze'!AT14*'Z2 - Mélèze'!$F$21,'Z3 - Tilleul à petites feuilles'!AT14*'Z3 - Tilleul à petites feuilles'!$F$21,'Z4 - Peuplier'!AT14*'Z4 - Peuplier'!$F$21)</f>
        <v>0</v>
      </c>
      <c r="Z30" s="416">
        <f t="shared" si="7"/>
        <v>0</v>
      </c>
      <c r="AA30" s="417">
        <f t="shared" si="8"/>
        <v>-233.56512686209626</v>
      </c>
      <c r="AB30" s="416"/>
      <c r="AC30" s="416"/>
    </row>
    <row r="31" spans="2:29" x14ac:dyDescent="0.25">
      <c r="B31" s="426">
        <f>'Z1 - Chêne sessile'!B90</f>
        <v>0</v>
      </c>
      <c r="C31" s="427">
        <f>'Z1 - Chêne sessile'!C90</f>
        <v>0</v>
      </c>
      <c r="D31" s="428">
        <f>'Z1 - Chêne sessile'!D90</f>
        <v>0</v>
      </c>
      <c r="E31" s="429">
        <f>'Z1 - Chêne sessile'!E90</f>
        <v>0</v>
      </c>
      <c r="F31" s="429">
        <f>'Z1 - Chêne sessile'!F90</f>
        <v>0</v>
      </c>
      <c r="G31" s="430">
        <f>'Z1 - Chêne sessile'!G90</f>
        <v>0</v>
      </c>
      <c r="H31" s="431">
        <f>IFERROR(VLOOKUP($B$21,Tableau14582[],4,FALSE)*(1+$L$7)^$B31,0)</f>
        <v>150</v>
      </c>
      <c r="I31" s="432">
        <f>IFERROR(VLOOKUP($B$21,Tableau14582[],5,FALSE)*(1+$L$7)^$B31,0)</f>
        <v>13.75</v>
      </c>
      <c r="J31" s="432">
        <f>IFERROR(VLOOKUP($B$21,Tableau14582[],5,FALSE)*(1+$L$7)^$B31,0)</f>
        <v>13.75</v>
      </c>
      <c r="K31" s="433">
        <f>IFERROR(VLOOKUP($B$21,Tableau14582[],6,FALSE)*(1+$L$7)^$B31,0)</f>
        <v>10</v>
      </c>
      <c r="L31" s="434">
        <f t="shared" si="9"/>
        <v>0</v>
      </c>
      <c r="N31" s="121">
        <v>10</v>
      </c>
      <c r="O31" s="402"/>
      <c r="P31" s="403"/>
      <c r="Q31" s="347">
        <f t="shared" si="10"/>
        <v>222.5</v>
      </c>
      <c r="R31" s="403">
        <f t="shared" si="5"/>
        <v>26.7</v>
      </c>
      <c r="S31" s="403">
        <f>$L$11*(1+$L$7)^N31*'Récapitulatif des résultats'!$I$11</f>
        <v>97.9</v>
      </c>
      <c r="T31" s="404"/>
      <c r="U31" s="414">
        <f t="shared" si="6"/>
        <v>0</v>
      </c>
      <c r="V31" s="415">
        <f>SUM('Z1 - Chêne sessile'!AQ15*'Z1 - Chêne sessile'!$F$21,'Z1 - Feuillus divers'!AQ15*'Z1 - Feuillus divers'!$F$21,'Z2 - Douglas'!AQ15*'Z2 - Douglas'!$F$21,'Z2 - Mélèze'!AQ15*'Z2 - Mélèze'!$F$21,'Z3 - Tilleul à petites feuilles'!AQ15*'Z3 - Tilleul à petites feuilles'!$F$21,'Z4 - Peuplier'!AQ15*'Z4 - Peuplier'!$F$21)</f>
        <v>0</v>
      </c>
      <c r="W31" s="415">
        <f>SUM('Z1 - Chêne sessile'!AR15*'Z1 - Chêne sessile'!$F$21,'Z1 - Feuillus divers'!AR15*'Z1 - Feuillus divers'!$F$21,'Z2 - Douglas'!AR15*'Z2 - Douglas'!$F$21,'Z2 - Mélèze'!AR15*'Z2 - Mélèze'!$F$21,'Z3 - Tilleul à petites feuilles'!AR15*'Z3 - Tilleul à petites feuilles'!$F$21,'Z4 - Peuplier'!AR15*'Z4 - Peuplier'!$F$21)</f>
        <v>0</v>
      </c>
      <c r="X31" s="415">
        <f>SUM('Z1 - Chêne sessile'!AS15*'Z1 - Chêne sessile'!$F$21,'Z1 - Feuillus divers'!AS15*'Z1 - Feuillus divers'!$F$21,'Z2 - Douglas'!AS15*'Z2 - Douglas'!$F$21,'Z2 - Mélèze'!AS15*'Z2 - Mélèze'!$F$21,'Z3 - Tilleul à petites feuilles'!AS15*'Z3 - Tilleul à petites feuilles'!$F$21,'Z4 - Peuplier'!AS15*'Z4 - Peuplier'!$F$21)</f>
        <v>0</v>
      </c>
      <c r="Y31" s="415">
        <f>SUM('Z1 - Chêne sessile'!AT15*'Z1 - Chêne sessile'!$F$21,'Z1 - Feuillus divers'!AT15*'Z1 - Feuillus divers'!$F$21,'Z2 - Douglas'!AT15*'Z2 - Douglas'!$F$21,'Z2 - Mélèze'!AT15*'Z2 - Mélèze'!$F$21,'Z3 - Tilleul à petites feuilles'!AT15*'Z3 - Tilleul à petites feuilles'!$F$21,'Z4 - Peuplier'!AT15*'Z4 - Peuplier'!$F$21)</f>
        <v>0</v>
      </c>
      <c r="Z31" s="416">
        <f t="shared" si="7"/>
        <v>0</v>
      </c>
      <c r="AA31" s="417">
        <f t="shared" si="8"/>
        <v>-223.50729843262803</v>
      </c>
      <c r="AB31" s="416"/>
      <c r="AC31" s="416"/>
    </row>
    <row r="32" spans="2:29" x14ac:dyDescent="0.25">
      <c r="B32" s="426">
        <f>'Z1 - Chêne sessile'!B91</f>
        <v>0</v>
      </c>
      <c r="C32" s="427">
        <f>'Z1 - Chêne sessile'!C91</f>
        <v>0</v>
      </c>
      <c r="D32" s="428">
        <f>'Z1 - Chêne sessile'!D91</f>
        <v>0</v>
      </c>
      <c r="E32" s="429">
        <f>'Z1 - Chêne sessile'!E91</f>
        <v>0</v>
      </c>
      <c r="F32" s="429">
        <f>'Z1 - Chêne sessile'!F91</f>
        <v>0</v>
      </c>
      <c r="G32" s="430">
        <f>'Z1 - Chêne sessile'!G91</f>
        <v>0</v>
      </c>
      <c r="H32" s="431">
        <f>IFERROR(VLOOKUP($B$21,Tableau14582[],4,FALSE)*(1+$L$7)^$B32,0)</f>
        <v>150</v>
      </c>
      <c r="I32" s="432">
        <f>IFERROR(VLOOKUP($B$21,Tableau14582[],5,FALSE)*(1+$L$7)^$B32,0)</f>
        <v>13.75</v>
      </c>
      <c r="J32" s="432">
        <f>IFERROR(VLOOKUP($B$21,Tableau14582[],5,FALSE)*(1+$L$7)^$B32,0)</f>
        <v>13.75</v>
      </c>
      <c r="K32" s="433">
        <f>IFERROR(VLOOKUP($B$21,Tableau14582[],6,FALSE)*(1+$L$7)^$B32,0)</f>
        <v>10</v>
      </c>
      <c r="L32" s="434">
        <f t="shared" si="9"/>
        <v>0</v>
      </c>
      <c r="N32" s="121">
        <v>11</v>
      </c>
      <c r="O32" s="402"/>
      <c r="P32" s="403"/>
      <c r="Q32" s="347">
        <f t="shared" si="10"/>
        <v>222.5</v>
      </c>
      <c r="R32" s="403">
        <f t="shared" si="5"/>
        <v>26.7</v>
      </c>
      <c r="S32" s="403">
        <f>$L$11*(1+$L$7)^N32*'Récapitulatif des résultats'!$I$11</f>
        <v>97.9</v>
      </c>
      <c r="T32" s="404"/>
      <c r="U32" s="414">
        <f t="shared" si="6"/>
        <v>0</v>
      </c>
      <c r="V32" s="415">
        <f>SUM('Z1 - Chêne sessile'!AQ16*'Z1 - Chêne sessile'!$F$21,'Z1 - Feuillus divers'!AQ16*'Z1 - Feuillus divers'!$F$21,'Z2 - Douglas'!AQ16*'Z2 - Douglas'!$F$21,'Z2 - Mélèze'!AQ16*'Z2 - Mélèze'!$F$21,'Z3 - Tilleul à petites feuilles'!AQ16*'Z3 - Tilleul à petites feuilles'!$F$21,'Z4 - Peuplier'!AQ16*'Z4 - Peuplier'!$F$21)</f>
        <v>0</v>
      </c>
      <c r="W32" s="415">
        <f>SUM('Z1 - Chêne sessile'!AR16*'Z1 - Chêne sessile'!$F$21,'Z1 - Feuillus divers'!AR16*'Z1 - Feuillus divers'!$F$21,'Z2 - Douglas'!AR16*'Z2 - Douglas'!$F$21,'Z2 - Mélèze'!AR16*'Z2 - Mélèze'!$F$21,'Z3 - Tilleul à petites feuilles'!AR16*'Z3 - Tilleul à petites feuilles'!$F$21,'Z4 - Peuplier'!AR16*'Z4 - Peuplier'!$F$21)</f>
        <v>0</v>
      </c>
      <c r="X32" s="415">
        <f>SUM('Z1 - Chêne sessile'!AS16*'Z1 - Chêne sessile'!$F$21,'Z1 - Feuillus divers'!AS16*'Z1 - Feuillus divers'!$F$21,'Z2 - Douglas'!AS16*'Z2 - Douglas'!$F$21,'Z2 - Mélèze'!AS16*'Z2 - Mélèze'!$F$21,'Z3 - Tilleul à petites feuilles'!AS16*'Z3 - Tilleul à petites feuilles'!$F$21,'Z4 - Peuplier'!AS16*'Z4 - Peuplier'!$F$21)</f>
        <v>0</v>
      </c>
      <c r="Y32" s="415">
        <f>SUM('Z1 - Chêne sessile'!AT16*'Z1 - Chêne sessile'!$F$21,'Z1 - Feuillus divers'!AT16*'Z1 - Feuillus divers'!$F$21,'Z2 - Douglas'!AT16*'Z2 - Douglas'!$F$21,'Z2 - Mélèze'!AT16*'Z2 - Mélèze'!$F$21,'Z3 - Tilleul à petites feuilles'!AT16*'Z3 - Tilleul à petites feuilles'!$F$21,'Z4 - Peuplier'!AT16*'Z4 - Peuplier'!$F$21)</f>
        <v>0</v>
      </c>
      <c r="Z32" s="416">
        <f t="shared" si="7"/>
        <v>0</v>
      </c>
      <c r="AA32" s="417">
        <f t="shared" si="8"/>
        <v>-213.88258223217994</v>
      </c>
      <c r="AB32" s="416"/>
      <c r="AC32" s="416"/>
    </row>
    <row r="33" spans="1:29" x14ac:dyDescent="0.25">
      <c r="B33" s="426">
        <f>'Z1 - Chêne sessile'!B92</f>
        <v>0</v>
      </c>
      <c r="C33" s="427">
        <f>'Z1 - Chêne sessile'!C92</f>
        <v>0</v>
      </c>
      <c r="D33" s="428">
        <f>'Z1 - Chêne sessile'!D92</f>
        <v>0</v>
      </c>
      <c r="E33" s="429">
        <f>'Z1 - Chêne sessile'!E92</f>
        <v>0</v>
      </c>
      <c r="F33" s="429">
        <f>'Z1 - Chêne sessile'!F92</f>
        <v>0</v>
      </c>
      <c r="G33" s="430">
        <f>'Z1 - Chêne sessile'!G92</f>
        <v>0</v>
      </c>
      <c r="H33" s="431">
        <f>IFERROR(VLOOKUP($B$21,Tableau14582[],4,FALSE)*(1+$L$7)^$B33,0)</f>
        <v>150</v>
      </c>
      <c r="I33" s="432">
        <f>IFERROR(VLOOKUP($B$21,Tableau14582[],5,FALSE)*(1+$L$7)^$B33,0)</f>
        <v>13.75</v>
      </c>
      <c r="J33" s="432">
        <f>IFERROR(VLOOKUP($B$21,Tableau14582[],5,FALSE)*(1+$L$7)^$B33,0)</f>
        <v>13.75</v>
      </c>
      <c r="K33" s="433">
        <f>IFERROR(VLOOKUP($B$21,Tableau14582[],6,FALSE)*(1+$L$7)^$B33,0)</f>
        <v>10</v>
      </c>
      <c r="L33" s="434">
        <f t="shared" si="9"/>
        <v>0</v>
      </c>
      <c r="N33" s="121">
        <v>12</v>
      </c>
      <c r="O33" s="402"/>
      <c r="P33" s="403"/>
      <c r="Q33" s="347">
        <f t="shared" si="10"/>
        <v>222.5</v>
      </c>
      <c r="R33" s="403">
        <f t="shared" si="5"/>
        <v>26.7</v>
      </c>
      <c r="S33" s="403">
        <f>$L$11*(1+$L$7)^N33*'Récapitulatif des résultats'!$I$11</f>
        <v>97.9</v>
      </c>
      <c r="T33" s="404"/>
      <c r="U33" s="414">
        <f t="shared" si="6"/>
        <v>0</v>
      </c>
      <c r="V33" s="415">
        <f>SUM('Z1 - Chêne sessile'!AQ17*'Z1 - Chêne sessile'!$F$21,'Z1 - Feuillus divers'!AQ17*'Z1 - Feuillus divers'!$F$21,'Z2 - Douglas'!AQ17*'Z2 - Douglas'!$F$21,'Z2 - Mélèze'!AQ17*'Z2 - Mélèze'!$F$21,'Z3 - Tilleul à petites feuilles'!AQ17*'Z3 - Tilleul à petites feuilles'!$F$21,'Z4 - Peuplier'!AQ17*'Z4 - Peuplier'!$F$21)</f>
        <v>0</v>
      </c>
      <c r="W33" s="415">
        <f>SUM('Z1 - Chêne sessile'!AR17*'Z1 - Chêne sessile'!$F$21,'Z1 - Feuillus divers'!AR17*'Z1 - Feuillus divers'!$F$21,'Z2 - Douglas'!AR17*'Z2 - Douglas'!$F$21,'Z2 - Mélèze'!AR17*'Z2 - Mélèze'!$F$21,'Z3 - Tilleul à petites feuilles'!AR17*'Z3 - Tilleul à petites feuilles'!$F$21,'Z4 - Peuplier'!AR17*'Z4 - Peuplier'!$F$21)</f>
        <v>0</v>
      </c>
      <c r="X33" s="415">
        <f>SUM('Z1 - Chêne sessile'!AS17*'Z1 - Chêne sessile'!$F$21,'Z1 - Feuillus divers'!AS17*'Z1 - Feuillus divers'!$F$21,'Z2 - Douglas'!AS17*'Z2 - Douglas'!$F$21,'Z2 - Mélèze'!AS17*'Z2 - Mélèze'!$F$21,'Z3 - Tilleul à petites feuilles'!AS17*'Z3 - Tilleul à petites feuilles'!$F$21,'Z4 - Peuplier'!AS17*'Z4 - Peuplier'!$F$21)</f>
        <v>0</v>
      </c>
      <c r="Y33" s="415">
        <f>SUM('Z1 - Chêne sessile'!AT17*'Z1 - Chêne sessile'!$F$21,'Z1 - Feuillus divers'!AT17*'Z1 - Feuillus divers'!$F$21,'Z2 - Douglas'!AT17*'Z2 - Douglas'!$F$21,'Z2 - Mélèze'!AT17*'Z2 - Mélèze'!$F$21,'Z3 - Tilleul à petites feuilles'!AT17*'Z3 - Tilleul à petites feuilles'!$F$21,'Z4 - Peuplier'!AT17*'Z4 - Peuplier'!$F$21)</f>
        <v>0</v>
      </c>
      <c r="Z33" s="416">
        <f t="shared" si="7"/>
        <v>0</v>
      </c>
      <c r="AA33" s="417">
        <f t="shared" si="8"/>
        <v>-204.67232749490907</v>
      </c>
      <c r="AB33" s="416"/>
      <c r="AC33" s="416"/>
    </row>
    <row r="34" spans="1:29" x14ac:dyDescent="0.25">
      <c r="B34" s="426">
        <f>'Z1 - Chêne sessile'!B93</f>
        <v>0</v>
      </c>
      <c r="C34" s="427">
        <f>'Z1 - Chêne sessile'!C93</f>
        <v>0</v>
      </c>
      <c r="D34" s="428">
        <f>'Z1 - Chêne sessile'!D93</f>
        <v>0</v>
      </c>
      <c r="E34" s="429">
        <f>'Z1 - Chêne sessile'!E93</f>
        <v>0</v>
      </c>
      <c r="F34" s="429">
        <f>'Z1 - Chêne sessile'!F93</f>
        <v>0</v>
      </c>
      <c r="G34" s="430">
        <f>'Z1 - Chêne sessile'!G93</f>
        <v>0</v>
      </c>
      <c r="H34" s="431">
        <f>IFERROR(VLOOKUP($B$21,Tableau14582[],4,FALSE)*(1+$L$7)^$B34,0)</f>
        <v>150</v>
      </c>
      <c r="I34" s="432">
        <f>IFERROR(VLOOKUP($B$21,Tableau14582[],5,FALSE)*(1+$L$7)^$B34,0)</f>
        <v>13.75</v>
      </c>
      <c r="J34" s="432">
        <f>IFERROR(VLOOKUP($B$21,Tableau14582[],5,FALSE)*(1+$L$7)^$B34,0)</f>
        <v>13.75</v>
      </c>
      <c r="K34" s="433">
        <f>IFERROR(VLOOKUP($B$21,Tableau14582[],6,FALSE)*(1+$L$7)^$B34,0)</f>
        <v>10</v>
      </c>
      <c r="L34" s="434">
        <f t="shared" si="9"/>
        <v>0</v>
      </c>
      <c r="N34" s="121">
        <v>13</v>
      </c>
      <c r="O34" s="402"/>
      <c r="P34" s="403"/>
      <c r="Q34" s="347">
        <f t="shared" si="10"/>
        <v>222.5</v>
      </c>
      <c r="R34" s="403">
        <f t="shared" si="5"/>
        <v>26.7</v>
      </c>
      <c r="S34" s="403">
        <f>$L$11*(1+$L$7)^N34*'Récapitulatif des résultats'!$I$11</f>
        <v>97.9</v>
      </c>
      <c r="T34" s="404"/>
      <c r="U34" s="414">
        <f t="shared" si="6"/>
        <v>0</v>
      </c>
      <c r="V34" s="415">
        <f>SUM('Z1 - Chêne sessile'!AQ18*'Z1 - Chêne sessile'!$F$21,'Z1 - Feuillus divers'!AQ18*'Z1 - Feuillus divers'!$F$21,'Z2 - Douglas'!AQ18*'Z2 - Douglas'!$F$21,'Z2 - Mélèze'!AQ18*'Z2 - Mélèze'!$F$21,'Z3 - Tilleul à petites feuilles'!AQ18*'Z3 - Tilleul à petites feuilles'!$F$21,'Z4 - Peuplier'!AQ18*'Z4 - Peuplier'!$F$21)</f>
        <v>0</v>
      </c>
      <c r="W34" s="415">
        <f>SUM('Z1 - Chêne sessile'!AR18*'Z1 - Chêne sessile'!$F$21,'Z1 - Feuillus divers'!AR18*'Z1 - Feuillus divers'!$F$21,'Z2 - Douglas'!AR18*'Z2 - Douglas'!$F$21,'Z2 - Mélèze'!AR18*'Z2 - Mélèze'!$F$21,'Z3 - Tilleul à petites feuilles'!AR18*'Z3 - Tilleul à petites feuilles'!$F$21,'Z4 - Peuplier'!AR18*'Z4 - Peuplier'!$F$21)</f>
        <v>0</v>
      </c>
      <c r="X34" s="415">
        <f>SUM('Z1 - Chêne sessile'!AS18*'Z1 - Chêne sessile'!$F$21,'Z1 - Feuillus divers'!AS18*'Z1 - Feuillus divers'!$F$21,'Z2 - Douglas'!AS18*'Z2 - Douglas'!$F$21,'Z2 - Mélèze'!AS18*'Z2 - Mélèze'!$F$21,'Z3 - Tilleul à petites feuilles'!AS18*'Z3 - Tilleul à petites feuilles'!$F$21,'Z4 - Peuplier'!AS18*'Z4 - Peuplier'!$F$21)</f>
        <v>0</v>
      </c>
      <c r="Y34" s="415">
        <f>SUM('Z1 - Chêne sessile'!AT18*'Z1 - Chêne sessile'!$F$21,'Z1 - Feuillus divers'!AT18*'Z1 - Feuillus divers'!$F$21,'Z2 - Douglas'!AT18*'Z2 - Douglas'!$F$21,'Z2 - Mélèze'!AT18*'Z2 - Mélèze'!$F$21,'Z3 - Tilleul à petites feuilles'!AT18*'Z3 - Tilleul à petites feuilles'!$F$21,'Z4 - Peuplier'!AT18*'Z4 - Peuplier'!$F$21)</f>
        <v>0</v>
      </c>
      <c r="Z34" s="416">
        <f t="shared" si="7"/>
        <v>0</v>
      </c>
      <c r="AA34" s="417">
        <f t="shared" si="8"/>
        <v>-195.85868659799911</v>
      </c>
      <c r="AB34" s="416"/>
      <c r="AC34" s="416"/>
    </row>
    <row r="35" spans="1:29" x14ac:dyDescent="0.25">
      <c r="B35" s="435">
        <f>'Z1 - Chêne sessile'!B94</f>
        <v>90</v>
      </c>
      <c r="C35" s="436">
        <f>'Z1 - Chêne sessile'!C94</f>
        <v>204</v>
      </c>
      <c r="D35" s="437">
        <f>'Z1 - Chêne sessile'!D94</f>
        <v>0.95</v>
      </c>
      <c r="E35" s="438">
        <f>'Z1 - Chêne sessile'!E94</f>
        <v>2.8000000000000028E-2</v>
      </c>
      <c r="F35" s="438">
        <f>'Z1 - Chêne sessile'!F94</f>
        <v>2.200000000000002E-2</v>
      </c>
      <c r="G35" s="439">
        <f>'Z1 - Chêne sessile'!G94</f>
        <v>0</v>
      </c>
      <c r="H35" s="440">
        <f>IFERROR(VLOOKUP($B$21,Tableau14582[],4,FALSE)*(1+$L$7)^$B35,0)</f>
        <v>150</v>
      </c>
      <c r="I35" s="441">
        <f>IFERROR(VLOOKUP($B$21,Tableau14582[],5,FALSE)*(1+$L$7)^$B35,0)</f>
        <v>13.75</v>
      </c>
      <c r="J35" s="441">
        <f>IFERROR(VLOOKUP($B$21,Tableau14582[],5,FALSE)*(1+$L$7)^$B35,0)</f>
        <v>13.75</v>
      </c>
      <c r="K35" s="442">
        <f>IFERROR(VLOOKUP($B$21,Tableau14582[],6,FALSE)*(1+$L$7)^$B35,0)</f>
        <v>10</v>
      </c>
      <c r="L35" s="443">
        <f t="shared" si="9"/>
        <v>40894.349999999991</v>
      </c>
      <c r="N35" s="121">
        <v>14</v>
      </c>
      <c r="O35" s="402"/>
      <c r="P35" s="403"/>
      <c r="Q35" s="347">
        <f t="shared" si="10"/>
        <v>222.5</v>
      </c>
      <c r="R35" s="403">
        <f t="shared" si="5"/>
        <v>26.7</v>
      </c>
      <c r="S35" s="403">
        <f>$L$11*(1+$L$7)^N35*'Récapitulatif des résultats'!$I$11</f>
        <v>97.9</v>
      </c>
      <c r="T35" s="404"/>
      <c r="U35" s="414">
        <f t="shared" si="6"/>
        <v>0</v>
      </c>
      <c r="V35" s="415">
        <f>SUM('Z1 - Chêne sessile'!AQ19*'Z1 - Chêne sessile'!$F$21,'Z1 - Feuillus divers'!AQ19*'Z1 - Feuillus divers'!$F$21,'Z2 - Douglas'!AQ19*'Z2 - Douglas'!$F$21,'Z2 - Mélèze'!AQ19*'Z2 - Mélèze'!$F$21,'Z3 - Tilleul à petites feuilles'!AQ19*'Z3 - Tilleul à petites feuilles'!$F$21,'Z4 - Peuplier'!AQ19*'Z4 - Peuplier'!$F$21)</f>
        <v>0</v>
      </c>
      <c r="W35" s="415">
        <f>SUM('Z1 - Chêne sessile'!AR19*'Z1 - Chêne sessile'!$F$21,'Z1 - Feuillus divers'!AR19*'Z1 - Feuillus divers'!$F$21,'Z2 - Douglas'!AR19*'Z2 - Douglas'!$F$21,'Z2 - Mélèze'!AR19*'Z2 - Mélèze'!$F$21,'Z3 - Tilleul à petites feuilles'!AR19*'Z3 - Tilleul à petites feuilles'!$F$21,'Z4 - Peuplier'!AR19*'Z4 - Peuplier'!$F$21)</f>
        <v>0</v>
      </c>
      <c r="X35" s="415">
        <f>SUM('Z1 - Chêne sessile'!AS19*'Z1 - Chêne sessile'!$F$21,'Z1 - Feuillus divers'!AS19*'Z1 - Feuillus divers'!$F$21,'Z2 - Douglas'!AS19*'Z2 - Douglas'!$F$21,'Z2 - Mélèze'!AS19*'Z2 - Mélèze'!$F$21,'Z3 - Tilleul à petites feuilles'!AS19*'Z3 - Tilleul à petites feuilles'!$F$21,'Z4 - Peuplier'!AS19*'Z4 - Peuplier'!$F$21)</f>
        <v>0</v>
      </c>
      <c r="Y35" s="415">
        <f>SUM('Z1 - Chêne sessile'!AT19*'Z1 - Chêne sessile'!$F$21,'Z1 - Feuillus divers'!AT19*'Z1 - Feuillus divers'!$F$21,'Z2 - Douglas'!AT19*'Z2 - Douglas'!$F$21,'Z2 - Mélèze'!AT19*'Z2 - Mélèze'!$F$21,'Z3 - Tilleul à petites feuilles'!AT19*'Z3 - Tilleul à petites feuilles'!$F$21,'Z4 - Peuplier'!AT19*'Z4 - Peuplier'!$F$21)</f>
        <v>0</v>
      </c>
      <c r="Z35" s="416">
        <f t="shared" si="7"/>
        <v>0</v>
      </c>
      <c r="AA35" s="417">
        <f t="shared" si="8"/>
        <v>-187.42458047655421</v>
      </c>
      <c r="AB35" s="416"/>
      <c r="AC35" s="416"/>
    </row>
    <row r="36" spans="1:29" x14ac:dyDescent="0.25">
      <c r="B36" s="444"/>
      <c r="C36" s="445"/>
      <c r="D36" s="445"/>
      <c r="E36" s="445"/>
      <c r="F36" s="445"/>
      <c r="G36" s="445"/>
      <c r="H36" s="445"/>
      <c r="I36" s="445"/>
      <c r="J36" s="445"/>
      <c r="K36" s="445"/>
      <c r="L36" s="446"/>
      <c r="N36" s="121">
        <v>15</v>
      </c>
      <c r="O36" s="402"/>
      <c r="P36" s="403"/>
      <c r="Q36" s="347">
        <f t="shared" si="10"/>
        <v>222.5</v>
      </c>
      <c r="R36" s="403">
        <f t="shared" si="5"/>
        <v>26.7</v>
      </c>
      <c r="S36" s="403">
        <f>$L$11*(1+$L$7)^N36*'Récapitulatif des résultats'!$I$11</f>
        <v>97.9</v>
      </c>
      <c r="T36" s="404"/>
      <c r="U36" s="414">
        <f t="shared" si="6"/>
        <v>0</v>
      </c>
      <c r="V36" s="415">
        <f>SUM('Z1 - Chêne sessile'!AQ20*'Z1 - Chêne sessile'!$F$21,'Z1 - Feuillus divers'!AQ20*'Z1 - Feuillus divers'!$F$21,'Z2 - Douglas'!AQ20*'Z2 - Douglas'!$F$21,'Z2 - Mélèze'!AQ20*'Z2 - Mélèze'!$F$21,'Z3 - Tilleul à petites feuilles'!AQ20*'Z3 - Tilleul à petites feuilles'!$F$21,'Z4 - Peuplier'!AQ20*'Z4 - Peuplier'!$F$21)</f>
        <v>0</v>
      </c>
      <c r="W36" s="415">
        <f>SUM('Z1 - Chêne sessile'!AR20*'Z1 - Chêne sessile'!$F$21,'Z1 - Feuillus divers'!AR20*'Z1 - Feuillus divers'!$F$21,'Z2 - Douglas'!AR20*'Z2 - Douglas'!$F$21,'Z2 - Mélèze'!AR20*'Z2 - Mélèze'!$F$21,'Z3 - Tilleul à petites feuilles'!AR20*'Z3 - Tilleul à petites feuilles'!$F$21,'Z4 - Peuplier'!AR20*'Z4 - Peuplier'!$F$21)</f>
        <v>0</v>
      </c>
      <c r="X36" s="415">
        <f>SUM('Z1 - Chêne sessile'!AS20*'Z1 - Chêne sessile'!$F$21,'Z1 - Feuillus divers'!AS20*'Z1 - Feuillus divers'!$F$21,'Z2 - Douglas'!AS20*'Z2 - Douglas'!$F$21,'Z2 - Mélèze'!AS20*'Z2 - Mélèze'!$F$21,'Z3 - Tilleul à petites feuilles'!AS20*'Z3 - Tilleul à petites feuilles'!$F$21,'Z4 - Peuplier'!AS20*'Z4 - Peuplier'!$F$21)</f>
        <v>0</v>
      </c>
      <c r="Y36" s="415">
        <f>SUM('Z1 - Chêne sessile'!AT20*'Z1 - Chêne sessile'!$F$21,'Z1 - Feuillus divers'!AT20*'Z1 - Feuillus divers'!$F$21,'Z2 - Douglas'!AT20*'Z2 - Douglas'!$F$21,'Z2 - Mélèze'!AT20*'Z2 - Mélèze'!$F$21,'Z3 - Tilleul à petites feuilles'!AT20*'Z3 - Tilleul à petites feuilles'!$F$21,'Z4 - Peuplier'!AT20*'Z4 - Peuplier'!$F$21)</f>
        <v>0</v>
      </c>
      <c r="Z36" s="416">
        <f t="shared" si="7"/>
        <v>0</v>
      </c>
      <c r="AA36" s="417">
        <f t="shared" si="8"/>
        <v>-179.35366552780306</v>
      </c>
      <c r="AB36" s="416"/>
      <c r="AC36" s="416"/>
    </row>
    <row r="37" spans="1:29" x14ac:dyDescent="0.25">
      <c r="B37" s="447" t="str">
        <f>'Z1 - Feuillus divers'!F17</f>
        <v xml:space="preserve">Feuillus (moyenne) </v>
      </c>
      <c r="C37" s="448">
        <f>'[1]Z1 - Feuillus divers'!C80</f>
        <v>0</v>
      </c>
      <c r="D37" s="448">
        <f>'[1]Z1 - Feuillus divers'!D80</f>
        <v>0</v>
      </c>
      <c r="E37" s="448">
        <f>'[1]Z1 - Feuillus divers'!E80</f>
        <v>0</v>
      </c>
      <c r="F37" s="448">
        <f>'[1]Z1 - Feuillus divers'!F80</f>
        <v>0</v>
      </c>
      <c r="G37" s="449">
        <f>'[1]Z1 - Feuillus divers'!G80</f>
        <v>0</v>
      </c>
      <c r="H37" s="450" t="s">
        <v>274</v>
      </c>
      <c r="I37" s="451"/>
      <c r="J37" s="451"/>
      <c r="K37" s="452"/>
      <c r="L37" s="453">
        <f>R5</f>
        <v>0.6</v>
      </c>
      <c r="N37" s="121">
        <v>16</v>
      </c>
      <c r="O37" s="402"/>
      <c r="P37" s="403"/>
      <c r="Q37" s="347">
        <f t="shared" si="10"/>
        <v>222.5</v>
      </c>
      <c r="R37" s="403">
        <f t="shared" si="5"/>
        <v>26.7</v>
      </c>
      <c r="S37" s="403">
        <f>$L$11*(1+$L$7)^N37*'Récapitulatif des résultats'!$I$11</f>
        <v>97.9</v>
      </c>
      <c r="T37" s="404"/>
      <c r="U37" s="414">
        <f t="shared" si="6"/>
        <v>0</v>
      </c>
      <c r="V37" s="415">
        <f>SUM('Z1 - Chêne sessile'!AQ21*'Z1 - Chêne sessile'!$F$21,'Z1 - Feuillus divers'!AQ21*'Z1 - Feuillus divers'!$F$21,'Z2 - Douglas'!AQ21*'Z2 - Douglas'!$F$21,'Z2 - Mélèze'!AQ21*'Z2 - Mélèze'!$F$21,'Z3 - Tilleul à petites feuilles'!AQ21*'Z3 - Tilleul à petites feuilles'!$F$21,'Z4 - Peuplier'!AQ21*'Z4 - Peuplier'!$F$21)</f>
        <v>0</v>
      </c>
      <c r="W37" s="415">
        <f>SUM('Z1 - Chêne sessile'!AR21*'Z1 - Chêne sessile'!$F$21,'Z1 - Feuillus divers'!AR21*'Z1 - Feuillus divers'!$F$21,'Z2 - Douglas'!AR21*'Z2 - Douglas'!$F$21,'Z2 - Mélèze'!AR21*'Z2 - Mélèze'!$F$21,'Z3 - Tilleul à petites feuilles'!AR21*'Z3 - Tilleul à petites feuilles'!$F$21,'Z4 - Peuplier'!AR21*'Z4 - Peuplier'!$F$21)</f>
        <v>0</v>
      </c>
      <c r="X37" s="415">
        <f>SUM('Z1 - Chêne sessile'!AS21*'Z1 - Chêne sessile'!$F$21,'Z1 - Feuillus divers'!AS21*'Z1 - Feuillus divers'!$F$21,'Z2 - Douglas'!AS21*'Z2 - Douglas'!$F$21,'Z2 - Mélèze'!AS21*'Z2 - Mélèze'!$F$21,'Z3 - Tilleul à petites feuilles'!AS21*'Z3 - Tilleul à petites feuilles'!$F$21,'Z4 - Peuplier'!AS21*'Z4 - Peuplier'!$F$21)</f>
        <v>0</v>
      </c>
      <c r="Y37" s="415">
        <f>SUM('Z1 - Chêne sessile'!AT21*'Z1 - Chêne sessile'!$F$21,'Z1 - Feuillus divers'!AT21*'Z1 - Feuillus divers'!$F$21,'Z2 - Douglas'!AT21*'Z2 - Douglas'!$F$21,'Z2 - Mélèze'!AT21*'Z2 - Mélèze'!$F$21,'Z3 - Tilleul à petites feuilles'!AT21*'Z3 - Tilleul à petites feuilles'!$F$21,'Z4 - Peuplier'!AT21*'Z4 - Peuplier'!$F$21)</f>
        <v>0</v>
      </c>
      <c r="Z37" s="416">
        <f t="shared" si="7"/>
        <v>0</v>
      </c>
      <c r="AA37" s="417">
        <f t="shared" si="8"/>
        <v>-171.63030194048147</v>
      </c>
      <c r="AB37" s="416"/>
      <c r="AC37" s="416"/>
    </row>
    <row r="38" spans="1:29" x14ac:dyDescent="0.25">
      <c r="B38" s="454" t="str">
        <f>'Z1 - Feuillus divers'!B81</f>
        <v>Année</v>
      </c>
      <c r="C38" s="455" t="str">
        <f>'Z1 - Feuillus divers'!C81</f>
        <v>Volume d'éclaircie</v>
      </c>
      <c r="D38" s="411" t="str">
        <f>'Z1 - Feuillus divers'!D81</f>
        <v>BO</v>
      </c>
      <c r="E38" s="411" t="str">
        <f>'Z1 - Feuillus divers'!E81</f>
        <v>BI - panneaux</v>
      </c>
      <c r="F38" s="411" t="str">
        <f>'Z1 - Feuillus divers'!F81</f>
        <v>BI - papier</v>
      </c>
      <c r="G38" s="412" t="str">
        <f>'Z1 - Feuillus divers'!G81</f>
        <v>BE</v>
      </c>
      <c r="H38" s="410" t="s">
        <v>78</v>
      </c>
      <c r="I38" s="411" t="s">
        <v>81</v>
      </c>
      <c r="J38" s="411" t="s">
        <v>80</v>
      </c>
      <c r="K38" s="412" t="s">
        <v>79</v>
      </c>
      <c r="L38" s="413" t="s">
        <v>275</v>
      </c>
      <c r="N38" s="121">
        <v>17</v>
      </c>
      <c r="O38" s="402"/>
      <c r="P38" s="403"/>
      <c r="Q38" s="347">
        <f t="shared" si="10"/>
        <v>222.5</v>
      </c>
      <c r="R38" s="403">
        <f t="shared" si="5"/>
        <v>26.7</v>
      </c>
      <c r="S38" s="403">
        <f>$L$11*(1+$L$7)^N38*'Récapitulatif des résultats'!$I$11</f>
        <v>97.9</v>
      </c>
      <c r="T38" s="404"/>
      <c r="U38" s="414">
        <f t="shared" si="6"/>
        <v>0</v>
      </c>
      <c r="V38" s="415">
        <f>SUM('Z1 - Chêne sessile'!AQ22*'Z1 - Chêne sessile'!$F$21,'Z1 - Feuillus divers'!AQ22*'Z1 - Feuillus divers'!$F$21,'Z2 - Douglas'!AQ22*'Z2 - Douglas'!$F$21,'Z2 - Mélèze'!AQ22*'Z2 - Mélèze'!$F$21,'Z3 - Tilleul à petites feuilles'!AQ22*'Z3 - Tilleul à petites feuilles'!$F$21,'Z4 - Peuplier'!AQ22*'Z4 - Peuplier'!$F$21)</f>
        <v>0</v>
      </c>
      <c r="W38" s="415">
        <f>SUM('Z1 - Chêne sessile'!AR22*'Z1 - Chêne sessile'!$F$21,'Z1 - Feuillus divers'!AR22*'Z1 - Feuillus divers'!$F$21,'Z2 - Douglas'!AR22*'Z2 - Douglas'!$F$21,'Z2 - Mélèze'!AR22*'Z2 - Mélèze'!$F$21,'Z3 - Tilleul à petites feuilles'!AR22*'Z3 - Tilleul à petites feuilles'!$F$21,'Z4 - Peuplier'!AR22*'Z4 - Peuplier'!$F$21)</f>
        <v>0</v>
      </c>
      <c r="X38" s="415">
        <f>SUM('Z1 - Chêne sessile'!AS22*'Z1 - Chêne sessile'!$F$21,'Z1 - Feuillus divers'!AS22*'Z1 - Feuillus divers'!$F$21,'Z2 - Douglas'!AS22*'Z2 - Douglas'!$F$21,'Z2 - Mélèze'!AS22*'Z2 - Mélèze'!$F$21,'Z3 - Tilleul à petites feuilles'!AS22*'Z3 - Tilleul à petites feuilles'!$F$21,'Z4 - Peuplier'!AS22*'Z4 - Peuplier'!$F$21)</f>
        <v>0</v>
      </c>
      <c r="Y38" s="415">
        <f>SUM('Z1 - Chêne sessile'!AT22*'Z1 - Chêne sessile'!$F$21,'Z1 - Feuillus divers'!AT22*'Z1 - Feuillus divers'!$F$21,'Z2 - Douglas'!AT22*'Z2 - Douglas'!$F$21,'Z2 - Mélèze'!AT22*'Z2 - Mélèze'!$F$21,'Z3 - Tilleul à petites feuilles'!AT22*'Z3 - Tilleul à petites feuilles'!$F$21,'Z4 - Peuplier'!AT22*'Z4 - Peuplier'!$F$21)</f>
        <v>0</v>
      </c>
      <c r="Z38" s="416">
        <f t="shared" si="7"/>
        <v>0</v>
      </c>
      <c r="AA38" s="417">
        <f t="shared" si="8"/>
        <v>-164.23952338802053</v>
      </c>
      <c r="AB38" s="416"/>
      <c r="AC38" s="416"/>
    </row>
    <row r="39" spans="1:29" x14ac:dyDescent="0.25">
      <c r="B39" s="418">
        <f>'Z1 - Feuillus divers'!B82</f>
        <v>42</v>
      </c>
      <c r="C39" s="419">
        <f>'Z1 - Feuillus divers'!C82</f>
        <v>30</v>
      </c>
      <c r="D39" s="420">
        <f>'Z1 - Feuillus divers'!D82</f>
        <v>0</v>
      </c>
      <c r="E39" s="420">
        <f>'Z1 - Feuillus divers'!E82</f>
        <v>0</v>
      </c>
      <c r="F39" s="420">
        <f>'Z1 - Feuillus divers'!F82</f>
        <v>0</v>
      </c>
      <c r="G39" s="421">
        <f>'Z1 - Feuillus divers'!G82</f>
        <v>1</v>
      </c>
      <c r="H39" s="422">
        <f>IFERROR(VLOOKUP($B$37,Tableau14582[],4,FALSE)*(1+$L$7)^$B39,0)</f>
        <v>50</v>
      </c>
      <c r="I39" s="423">
        <f>IFERROR(VLOOKUP($B$37,Tableau14582[],5,FALSE)*(1+$L$7)^$B39,0)</f>
        <v>13.75</v>
      </c>
      <c r="J39" s="423">
        <f>IFERROR(VLOOKUP($B$37,Tableau14582[],5,FALSE)*(1+$L$7)^$B39,0)</f>
        <v>13.75</v>
      </c>
      <c r="K39" s="424">
        <f>IFERROR(VLOOKUP($B$37,Tableau14582[],6,FALSE)*(1+$L$7)^$B39,0)</f>
        <v>10</v>
      </c>
      <c r="L39" s="425">
        <f>(C39*D39*H39+C39*E39*I39+C39*F39*J39+C39*G39*K39)*L$37</f>
        <v>180</v>
      </c>
      <c r="N39" s="121">
        <v>18</v>
      </c>
      <c r="O39" s="402"/>
      <c r="P39" s="403"/>
      <c r="Q39" s="347">
        <f t="shared" si="10"/>
        <v>222.5</v>
      </c>
      <c r="R39" s="403">
        <f t="shared" si="5"/>
        <v>26.7</v>
      </c>
      <c r="S39" s="403">
        <f>$L$11*(1+$L$7)^N39*'Récapitulatif des résultats'!$I$11</f>
        <v>97.9</v>
      </c>
      <c r="T39" s="404"/>
      <c r="U39" s="414">
        <f t="shared" si="6"/>
        <v>35.400000000000006</v>
      </c>
      <c r="V39" s="415">
        <f>SUM('Z1 - Chêne sessile'!AQ23*'Z1 - Chêne sessile'!$F$21,'Z1 - Feuillus divers'!AQ23*'Z1 - Feuillus divers'!$F$21,'Z2 - Douglas'!AQ23*'Z2 - Douglas'!$F$21,'Z2 - Mélèze'!AQ23*'Z2 - Mélèze'!$F$21,'Z3 - Tilleul à petites feuilles'!AQ23*'Z3 - Tilleul à petites feuilles'!$F$21,'Z4 - Peuplier'!AQ23*'Z4 - Peuplier'!$F$21)</f>
        <v>0</v>
      </c>
      <c r="W39" s="415">
        <f>SUM('Z1 - Chêne sessile'!AR23*'Z1 - Chêne sessile'!$F$21,'Z1 - Feuillus divers'!AR23*'Z1 - Feuillus divers'!$F$21,'Z2 - Douglas'!AR23*'Z2 - Douglas'!$F$21,'Z2 - Mélèze'!AR23*'Z2 - Mélèze'!$F$21,'Z3 - Tilleul à petites feuilles'!AR23*'Z3 - Tilleul à petites feuilles'!$F$21,'Z4 - Peuplier'!AR23*'Z4 - Peuplier'!$F$21)</f>
        <v>19.824000000000002</v>
      </c>
      <c r="X39" s="415">
        <f>SUM('Z1 - Chêne sessile'!AS23*'Z1 - Chêne sessile'!$F$21,'Z1 - Feuillus divers'!AS23*'Z1 - Feuillus divers'!$F$21,'Z2 - Douglas'!AS23*'Z2 - Douglas'!$F$21,'Z2 - Mélèze'!AS23*'Z2 - Mélèze'!$F$21,'Z3 - Tilleul à petites feuilles'!AS23*'Z3 - Tilleul à petites feuilles'!$F$21,'Z4 - Peuplier'!AS23*'Z4 - Peuplier'!$F$21)</f>
        <v>15.576000000000002</v>
      </c>
      <c r="Y39" s="415">
        <f>SUM('Z1 - Chêne sessile'!AT23*'Z1 - Chêne sessile'!$F$21,'Z1 - Feuillus divers'!AT23*'Z1 - Feuillus divers'!$F$21,'Z2 - Douglas'!AT23*'Z2 - Douglas'!$F$21,'Z2 - Mélèze'!AT23*'Z2 - Mélèze'!$F$21,'Z3 - Tilleul à petites feuilles'!AT23*'Z3 - Tilleul à petites feuilles'!$F$21,'Z4 - Peuplier'!AT23*'Z4 - Peuplier'!$F$21)</f>
        <v>0</v>
      </c>
      <c r="Z39" s="416">
        <f t="shared" si="7"/>
        <v>685.875</v>
      </c>
      <c r="AA39" s="417">
        <f t="shared" si="8"/>
        <v>153.39744495616216</v>
      </c>
      <c r="AB39" s="416"/>
      <c r="AC39" s="416"/>
    </row>
    <row r="40" spans="1:29" x14ac:dyDescent="0.25">
      <c r="A40" s="456"/>
      <c r="B40" s="426">
        <f>'Z1 - Feuillus divers'!B83</f>
        <v>48</v>
      </c>
      <c r="C40" s="427">
        <f>'Z1 - Feuillus divers'!C83</f>
        <v>28</v>
      </c>
      <c r="D40" s="428">
        <f>'Z1 - Feuillus divers'!D83</f>
        <v>0.1</v>
      </c>
      <c r="E40" s="429">
        <f>'Z1 - Feuillus divers'!E83</f>
        <v>0</v>
      </c>
      <c r="F40" s="429">
        <f>'Z1 - Feuillus divers'!F83</f>
        <v>0</v>
      </c>
      <c r="G40" s="430">
        <f>'Z1 - Feuillus divers'!G83</f>
        <v>0.9</v>
      </c>
      <c r="H40" s="431">
        <f>IFERROR(VLOOKUP($B$37,Tableau14582[],4,FALSE)*(1+$L$7)^$B40,0)</f>
        <v>50</v>
      </c>
      <c r="I40" s="432">
        <f>IFERROR(VLOOKUP($B$37,Tableau14582[],5,FALSE)*(1+$L$7)^$B40,0)</f>
        <v>13.75</v>
      </c>
      <c r="J40" s="432">
        <f>IFERROR(VLOOKUP($B$37,Tableau14582[],5,FALSE)*(1+$L$7)^$B40,0)</f>
        <v>13.75</v>
      </c>
      <c r="K40" s="433">
        <f>IFERROR(VLOOKUP($B$37,Tableau14582[],6,FALSE)*(1+$L$7)^$B40,0)</f>
        <v>10</v>
      </c>
      <c r="L40" s="434">
        <f t="shared" ref="L40:L51" si="11">(C40*D40*H40+C40*E40*I40+C40*F40*J40+C40*G40*K40)*L$37</f>
        <v>235.2</v>
      </c>
      <c r="N40" s="121">
        <v>19</v>
      </c>
      <c r="O40" s="402"/>
      <c r="P40" s="403"/>
      <c r="Q40" s="347">
        <f t="shared" si="10"/>
        <v>222.5</v>
      </c>
      <c r="R40" s="403">
        <f t="shared" si="5"/>
        <v>26.7</v>
      </c>
      <c r="S40" s="403">
        <f>$L$11*(1+$L$7)^N40*'Récapitulatif des résultats'!$I$11</f>
        <v>97.9</v>
      </c>
      <c r="T40" s="404"/>
      <c r="U40" s="414">
        <f t="shared" si="6"/>
        <v>0</v>
      </c>
      <c r="V40" s="415">
        <f>SUM('Z1 - Chêne sessile'!AQ24*'Z1 - Chêne sessile'!$F$21,'Z1 - Feuillus divers'!AQ24*'Z1 - Feuillus divers'!$F$21,'Z2 - Douglas'!AQ24*'Z2 - Douglas'!$F$21,'Z2 - Mélèze'!AQ24*'Z2 - Mélèze'!$F$21,'Z3 - Tilleul à petites feuilles'!AQ24*'Z3 - Tilleul à petites feuilles'!$F$21,'Z4 - Peuplier'!AQ24*'Z4 - Peuplier'!$F$21)</f>
        <v>0</v>
      </c>
      <c r="W40" s="415">
        <f>SUM('Z1 - Chêne sessile'!AR24*'Z1 - Chêne sessile'!$F$21,'Z1 - Feuillus divers'!AR24*'Z1 - Feuillus divers'!$F$21,'Z2 - Douglas'!AR24*'Z2 - Douglas'!$F$21,'Z2 - Mélèze'!AR24*'Z2 - Mélèze'!$F$21,'Z3 - Tilleul à petites feuilles'!AR24*'Z3 - Tilleul à petites feuilles'!$F$21,'Z4 - Peuplier'!AR24*'Z4 - Peuplier'!$F$21)</f>
        <v>0</v>
      </c>
      <c r="X40" s="415">
        <f>SUM('Z1 - Chêne sessile'!AS24*'Z1 - Chêne sessile'!$F$21,'Z1 - Feuillus divers'!AS24*'Z1 - Feuillus divers'!$F$21,'Z2 - Douglas'!AS24*'Z2 - Douglas'!$F$21,'Z2 - Mélèze'!AS24*'Z2 - Mélèze'!$F$21,'Z3 - Tilleul à petites feuilles'!AS24*'Z3 - Tilleul à petites feuilles'!$F$21,'Z4 - Peuplier'!AS24*'Z4 - Peuplier'!$F$21)</f>
        <v>0</v>
      </c>
      <c r="Y40" s="415">
        <f>SUM('Z1 - Chêne sessile'!AT24*'Z1 - Chêne sessile'!$F$21,'Z1 - Feuillus divers'!AT24*'Z1 - Feuillus divers'!$F$21,'Z2 - Douglas'!AT24*'Z2 - Douglas'!$F$21,'Z2 - Mélèze'!AT24*'Z2 - Mélèze'!$F$21,'Z3 - Tilleul à petites feuilles'!AT24*'Z3 - Tilleul à petites feuilles'!$F$21,'Z4 - Peuplier'!AT24*'Z4 - Peuplier'!$F$21)</f>
        <v>0</v>
      </c>
      <c r="Z40" s="416">
        <f t="shared" si="7"/>
        <v>0</v>
      </c>
      <c r="AA40" s="417">
        <f t="shared" si="8"/>
        <v>-150.39905074336264</v>
      </c>
      <c r="AB40" s="416"/>
      <c r="AC40" s="416"/>
    </row>
    <row r="41" spans="1:29" x14ac:dyDescent="0.25">
      <c r="A41" s="456"/>
      <c r="B41" s="426">
        <f>'Z1 - Feuillus divers'!B84</f>
        <v>56</v>
      </c>
      <c r="C41" s="427">
        <f>'Z1 - Feuillus divers'!C84</f>
        <v>36</v>
      </c>
      <c r="D41" s="428">
        <f>'Z1 - Feuillus divers'!D84</f>
        <v>0.2</v>
      </c>
      <c r="E41" s="429">
        <f>'Z1 - Feuillus divers'!E84</f>
        <v>0</v>
      </c>
      <c r="F41" s="429">
        <f>'Z1 - Feuillus divers'!F84</f>
        <v>0</v>
      </c>
      <c r="G41" s="430">
        <f>'Z1 - Feuillus divers'!G84</f>
        <v>0.8</v>
      </c>
      <c r="H41" s="431">
        <f>IFERROR(VLOOKUP($B$37,Tableau14582[],4,FALSE)*(1+$L$7)^$B41,0)</f>
        <v>50</v>
      </c>
      <c r="I41" s="432">
        <f>IFERROR(VLOOKUP($B$37,Tableau14582[],5,FALSE)*(1+$L$7)^$B41,0)</f>
        <v>13.75</v>
      </c>
      <c r="J41" s="432">
        <f>IFERROR(VLOOKUP($B$37,Tableau14582[],5,FALSE)*(1+$L$7)^$B41,0)</f>
        <v>13.75</v>
      </c>
      <c r="K41" s="433">
        <f>IFERROR(VLOOKUP($B$37,Tableau14582[],6,FALSE)*(1+$L$7)^$B41,0)</f>
        <v>10</v>
      </c>
      <c r="L41" s="434">
        <f t="shared" si="11"/>
        <v>388.8</v>
      </c>
      <c r="N41" s="121">
        <v>20</v>
      </c>
      <c r="O41" s="402"/>
      <c r="P41" s="403"/>
      <c r="Q41" s="347">
        <f t="shared" si="10"/>
        <v>222.5</v>
      </c>
      <c r="R41" s="403">
        <f t="shared" si="5"/>
        <v>26.7</v>
      </c>
      <c r="S41" s="403">
        <f>$L$11*(1+$L$7)^N41*'Récapitulatif des résultats'!$I$11</f>
        <v>97.9</v>
      </c>
      <c r="T41" s="404"/>
      <c r="U41" s="414">
        <f>SUM(V41:Y41)</f>
        <v>0</v>
      </c>
      <c r="V41" s="415">
        <f>SUM('Z1 - Chêne sessile'!AQ25*'Z1 - Chêne sessile'!$F$21,'Z1 - Feuillus divers'!AQ25*'Z1 - Feuillus divers'!$F$21,'Z2 - Douglas'!AQ25*'Z2 - Douglas'!$F$21,'Z2 - Mélèze'!AQ25*'Z2 - Mélèze'!$F$21,'Z3 - Tilleul à petites feuilles'!AQ25*'Z3 - Tilleul à petites feuilles'!$F$21,'Z4 - Peuplier'!AQ25*'Z4 - Peuplier'!$F$21)</f>
        <v>0</v>
      </c>
      <c r="W41" s="415">
        <f>SUM('Z1 - Chêne sessile'!AR25*'Z1 - Chêne sessile'!$F$21,'Z1 - Feuillus divers'!AR25*'Z1 - Feuillus divers'!$F$21,'Z2 - Douglas'!AR25*'Z2 - Douglas'!$F$21,'Z2 - Mélèze'!AR25*'Z2 - Mélèze'!$F$21,'Z3 - Tilleul à petites feuilles'!AR25*'Z3 - Tilleul à petites feuilles'!$F$21,'Z4 - Peuplier'!AR25*'Z4 - Peuplier'!$F$21)</f>
        <v>0</v>
      </c>
      <c r="X41" s="415">
        <f>SUM('Z1 - Chêne sessile'!AS25*'Z1 - Chêne sessile'!$F$21,'Z1 - Feuillus divers'!AS25*'Z1 - Feuillus divers'!$F$21,'Z2 - Douglas'!AS25*'Z2 - Douglas'!$F$21,'Z2 - Mélèze'!AS25*'Z2 - Mélèze'!$F$21,'Z3 - Tilleul à petites feuilles'!AS25*'Z3 - Tilleul à petites feuilles'!$F$21,'Z4 - Peuplier'!AS25*'Z4 - Peuplier'!$F$21)</f>
        <v>0</v>
      </c>
      <c r="Y41" s="415">
        <f>SUM('Z1 - Chêne sessile'!AT25*'Z1 - Chêne sessile'!$F$21,'Z1 - Feuillus divers'!AT25*'Z1 - Feuillus divers'!$F$21,'Z2 - Douglas'!AT25*'Z2 - Douglas'!$F$21,'Z2 - Mélèze'!AT25*'Z2 - Mélèze'!$F$21,'Z3 - Tilleul à petites feuilles'!AT25*'Z3 - Tilleul à petites feuilles'!$F$21,'Z4 - Peuplier'!AT25*'Z4 - Peuplier'!$F$21)</f>
        <v>0</v>
      </c>
      <c r="Z41" s="416">
        <f t="shared" si="7"/>
        <v>0</v>
      </c>
      <c r="AA41" s="417">
        <f t="shared" si="8"/>
        <v>-143.92253659651931</v>
      </c>
      <c r="AB41" s="416"/>
      <c r="AC41" s="416"/>
    </row>
    <row r="42" spans="1:29" x14ac:dyDescent="0.25">
      <c r="A42" s="456"/>
      <c r="B42" s="426">
        <f>'Z1 - Feuillus divers'!B85</f>
        <v>64</v>
      </c>
      <c r="C42" s="427">
        <f>'Z1 - Feuillus divers'!C85</f>
        <v>41</v>
      </c>
      <c r="D42" s="428">
        <f>'Z1 - Feuillus divers'!D85</f>
        <v>0.3</v>
      </c>
      <c r="E42" s="429">
        <f>'Z1 - Feuillus divers'!E85</f>
        <v>0</v>
      </c>
      <c r="F42" s="429">
        <f>'Z1 - Feuillus divers'!F85</f>
        <v>0</v>
      </c>
      <c r="G42" s="430">
        <f>'Z1 - Feuillus divers'!G85</f>
        <v>0.7</v>
      </c>
      <c r="H42" s="431">
        <f>IFERROR(VLOOKUP($B$37,Tableau14582[],4,FALSE)*(1+$L$7)^$B42,0)</f>
        <v>50</v>
      </c>
      <c r="I42" s="432">
        <f>IFERROR(VLOOKUP($B$37,Tableau14582[],5,FALSE)*(1+$L$7)^$B42,0)</f>
        <v>13.75</v>
      </c>
      <c r="J42" s="432">
        <f>IFERROR(VLOOKUP($B$37,Tableau14582[],5,FALSE)*(1+$L$7)^$B42,0)</f>
        <v>13.75</v>
      </c>
      <c r="K42" s="433">
        <f>IFERROR(VLOOKUP($B$37,Tableau14582[],6,FALSE)*(1+$L$7)^$B42,0)</f>
        <v>10</v>
      </c>
      <c r="L42" s="434">
        <f t="shared" si="11"/>
        <v>541.19999999999993</v>
      </c>
      <c r="N42" s="121">
        <v>21</v>
      </c>
      <c r="O42" s="402"/>
      <c r="P42" s="403"/>
      <c r="Q42" s="347">
        <f t="shared" si="10"/>
        <v>222.5</v>
      </c>
      <c r="R42" s="403">
        <f t="shared" si="5"/>
        <v>26.7</v>
      </c>
      <c r="S42" s="403">
        <f>$L$11*(1+$L$7)^N42*'Récapitulatif des résultats'!$I$11</f>
        <v>97.9</v>
      </c>
      <c r="T42" s="404"/>
      <c r="U42" s="414">
        <f t="shared" si="6"/>
        <v>46.02</v>
      </c>
      <c r="V42" s="415">
        <f>SUM('Z1 - Chêne sessile'!AQ26*'Z1 - Chêne sessile'!$F$21,'Z1 - Feuillus divers'!AQ26*'Z1 - Feuillus divers'!$F$21,'Z2 - Douglas'!AQ26*'Z2 - Douglas'!$F$21,'Z2 - Mélèze'!AQ26*'Z2 - Mélèze'!$F$21,'Z3 - Tilleul à petites feuilles'!AQ26*'Z3 - Tilleul à petites feuilles'!$F$21,'Z4 - Peuplier'!AQ26*'Z4 - Peuplier'!$F$21)</f>
        <v>0</v>
      </c>
      <c r="W42" s="415">
        <f>SUM('Z1 - Chêne sessile'!AR26*'Z1 - Chêne sessile'!$F$21,'Z1 - Feuillus divers'!AR26*'Z1 - Feuillus divers'!$F$21,'Z2 - Douglas'!AR26*'Z2 - Douglas'!$F$21,'Z2 - Mélèze'!AR26*'Z2 - Mélèze'!$F$21,'Z3 - Tilleul à petites feuilles'!AR26*'Z3 - Tilleul à petites feuilles'!$F$21,'Z4 - Peuplier'!AR26*'Z4 - Peuplier'!$F$21)</f>
        <v>25.771200000000004</v>
      </c>
      <c r="X42" s="415">
        <f>SUM('Z1 - Chêne sessile'!AS26*'Z1 - Chêne sessile'!$F$21,'Z1 - Feuillus divers'!AS26*'Z1 - Feuillus divers'!$F$21,'Z2 - Douglas'!AS26*'Z2 - Douglas'!$F$21,'Z2 - Mélèze'!AS26*'Z2 - Mélèze'!$F$21,'Z3 - Tilleul à petites feuilles'!AS26*'Z3 - Tilleul à petites feuilles'!$F$21,'Z4 - Peuplier'!AS26*'Z4 - Peuplier'!$F$21)</f>
        <v>20.248799999999999</v>
      </c>
      <c r="Y42" s="415">
        <f>SUM('Z1 - Chêne sessile'!AT26*'Z1 - Chêne sessile'!$F$21,'Z1 - Feuillus divers'!AT26*'Z1 - Feuillus divers'!$F$21,'Z2 - Douglas'!AT26*'Z2 - Douglas'!$F$21,'Z2 - Mélèze'!AT26*'Z2 - Mélèze'!$F$21,'Z3 - Tilleul à petites feuilles'!AT26*'Z3 - Tilleul à petites feuilles'!$F$21,'Z4 - Peuplier'!AT26*'Z4 - Peuplier'!$F$21)</f>
        <v>0</v>
      </c>
      <c r="Z42" s="416">
        <f t="shared" si="7"/>
        <v>891.63750000000005</v>
      </c>
      <c r="AA42" s="417">
        <f t="shared" si="8"/>
        <v>216.06563273253056</v>
      </c>
      <c r="AB42" s="416"/>
      <c r="AC42" s="416"/>
    </row>
    <row r="43" spans="1:29" x14ac:dyDescent="0.25">
      <c r="A43" s="456"/>
      <c r="B43" s="426">
        <f>'Z1 - Feuillus divers'!B86</f>
        <v>72</v>
      </c>
      <c r="C43" s="427">
        <f>'Z1 - Feuillus divers'!C86</f>
        <v>32</v>
      </c>
      <c r="D43" s="428">
        <f>'Z1 - Feuillus divers'!D86</f>
        <v>0.4</v>
      </c>
      <c r="E43" s="429">
        <f>'Z1 - Feuillus divers'!E86</f>
        <v>0</v>
      </c>
      <c r="F43" s="429">
        <f>'Z1 - Feuillus divers'!F86</f>
        <v>0</v>
      </c>
      <c r="G43" s="430">
        <f>'Z1 - Feuillus divers'!G86</f>
        <v>0.6</v>
      </c>
      <c r="H43" s="431">
        <f>IFERROR(VLOOKUP($B$37,Tableau14582[],4,FALSE)*(1+$L$7)^$B43,0)</f>
        <v>50</v>
      </c>
      <c r="I43" s="432">
        <f>IFERROR(VLOOKUP($B$37,Tableau14582[],5,FALSE)*(1+$L$7)^$B43,0)</f>
        <v>13.75</v>
      </c>
      <c r="J43" s="432">
        <f>IFERROR(VLOOKUP($B$37,Tableau14582[],5,FALSE)*(1+$L$7)^$B43,0)</f>
        <v>13.75</v>
      </c>
      <c r="K43" s="433">
        <f>IFERROR(VLOOKUP($B$37,Tableau14582[],6,FALSE)*(1+$L$7)^$B43,0)</f>
        <v>10</v>
      </c>
      <c r="L43" s="434">
        <f t="shared" si="11"/>
        <v>499.2</v>
      </c>
      <c r="N43" s="121">
        <v>22</v>
      </c>
      <c r="O43" s="402"/>
      <c r="P43" s="403"/>
      <c r="Q43" s="347">
        <f t="shared" si="10"/>
        <v>222.5</v>
      </c>
      <c r="R43" s="403">
        <f t="shared" si="5"/>
        <v>26.7</v>
      </c>
      <c r="S43" s="403">
        <f>$L$11*(1+$L$7)^N43*'Récapitulatif des résultats'!$I$11</f>
        <v>97.9</v>
      </c>
      <c r="T43" s="404"/>
      <c r="U43" s="414">
        <f t="shared" si="6"/>
        <v>247.8</v>
      </c>
      <c r="V43" s="415">
        <f>SUM('Z1 - Chêne sessile'!AQ27*'Z1 - Chêne sessile'!$F$21,'Z1 - Feuillus divers'!AQ27*'Z1 - Feuillus divers'!$F$21,'Z2 - Douglas'!AQ27*'Z2 - Douglas'!$F$21,'Z2 - Mélèze'!AQ27*'Z2 - Mélèze'!$F$21,'Z3 - Tilleul à petites feuilles'!AQ27*'Z3 - Tilleul à petites feuilles'!$F$21,'Z4 - Peuplier'!AQ27*'Z4 - Peuplier'!$F$21)</f>
        <v>0</v>
      </c>
      <c r="W43" s="415">
        <f>SUM('Z1 - Chêne sessile'!AR27*'Z1 - Chêne sessile'!$F$21,'Z1 - Feuillus divers'!AR27*'Z1 - Feuillus divers'!$F$21,'Z2 - Douglas'!AR27*'Z2 - Douglas'!$F$21,'Z2 - Mélèze'!AR27*'Z2 - Mélèze'!$F$21,'Z3 - Tilleul à petites feuilles'!AR27*'Z3 - Tilleul à petites feuilles'!$F$21,'Z4 - Peuplier'!AR27*'Z4 - Peuplier'!$F$21)</f>
        <v>138.768</v>
      </c>
      <c r="X43" s="415">
        <f>SUM('Z1 - Chêne sessile'!AS27*'Z1 - Chêne sessile'!$F$21,'Z1 - Feuillus divers'!AS27*'Z1 - Feuillus divers'!$F$21,'Z2 - Douglas'!AS27*'Z2 - Douglas'!$F$21,'Z2 - Mélèze'!AS27*'Z2 - Mélèze'!$F$21,'Z3 - Tilleul à petites feuilles'!AS27*'Z3 - Tilleul à petites feuilles'!$F$21,'Z4 - Peuplier'!AS27*'Z4 - Peuplier'!$F$21)</f>
        <v>109.032</v>
      </c>
      <c r="Y43" s="415">
        <f>SUM('Z1 - Chêne sessile'!AT27*'Z1 - Chêne sessile'!$F$21,'Z1 - Feuillus divers'!AT27*'Z1 - Feuillus divers'!$F$21,'Z2 - Douglas'!AT27*'Z2 - Douglas'!$F$21,'Z2 - Mélèze'!AT27*'Z2 - Mélèze'!$F$21,'Z3 - Tilleul à petites feuilles'!AT27*'Z3 - Tilleul à petites feuilles'!$F$21,'Z4 - Peuplier'!AT27*'Z4 - Peuplier'!$F$21)</f>
        <v>0</v>
      </c>
      <c r="Z43" s="416">
        <f t="shared" si="7"/>
        <v>4801.125</v>
      </c>
      <c r="AA43" s="417">
        <f t="shared" si="8"/>
        <v>1691.1972373403833</v>
      </c>
      <c r="AB43" s="416"/>
      <c r="AC43" s="416"/>
    </row>
    <row r="44" spans="1:29" x14ac:dyDescent="0.25">
      <c r="A44" s="456"/>
      <c r="B44" s="426">
        <f>'Z1 - Feuillus divers'!B87</f>
        <v>81</v>
      </c>
      <c r="C44" s="427">
        <f>'Z1 - Feuillus divers'!C87</f>
        <v>32</v>
      </c>
      <c r="D44" s="428">
        <f>'Z1 - Feuillus divers'!D87</f>
        <v>0.5</v>
      </c>
      <c r="E44" s="429">
        <f>'Z1 - Feuillus divers'!E87</f>
        <v>0.28000000000000003</v>
      </c>
      <c r="F44" s="429">
        <f>'Z1 - Feuillus divers'!F87</f>
        <v>0.22</v>
      </c>
      <c r="G44" s="430">
        <f>'Z1 - Feuillus divers'!G87</f>
        <v>0</v>
      </c>
      <c r="H44" s="431">
        <f>IFERROR(VLOOKUP($B$37,Tableau14582[],4,FALSE)*(1+$L$7)^$B44,0)</f>
        <v>50</v>
      </c>
      <c r="I44" s="432">
        <f>IFERROR(VLOOKUP($B$37,Tableau14582[],5,FALSE)*(1+$L$7)^$B44,0)</f>
        <v>13.75</v>
      </c>
      <c r="J44" s="432">
        <f>IFERROR(VLOOKUP($B$37,Tableau14582[],5,FALSE)*(1+$L$7)^$B44,0)</f>
        <v>13.75</v>
      </c>
      <c r="K44" s="433">
        <f>IFERROR(VLOOKUP($B$37,Tableau14582[],6,FALSE)*(1+$L$7)^$B44,0)</f>
        <v>10</v>
      </c>
      <c r="L44" s="434">
        <f t="shared" si="11"/>
        <v>612</v>
      </c>
      <c r="N44" s="121">
        <v>23</v>
      </c>
      <c r="O44" s="402"/>
      <c r="P44" s="403"/>
      <c r="Q44" s="347">
        <f t="shared" si="10"/>
        <v>222.5</v>
      </c>
      <c r="R44" s="403">
        <f t="shared" si="5"/>
        <v>26.7</v>
      </c>
      <c r="S44" s="403">
        <f>$L$11*(1+$L$7)^N44*'Récapitulatif des résultats'!$I$11</f>
        <v>97.9</v>
      </c>
      <c r="T44" s="404"/>
      <c r="U44" s="414">
        <f t="shared" si="6"/>
        <v>0</v>
      </c>
      <c r="V44" s="415">
        <f>SUM('Z1 - Chêne sessile'!AQ28*'Z1 - Chêne sessile'!$F$21,'Z1 - Feuillus divers'!AQ28*'Z1 - Feuillus divers'!$F$21,'Z2 - Douglas'!AQ28*'Z2 - Douglas'!$F$21,'Z2 - Mélèze'!AQ28*'Z2 - Mélèze'!$F$21,'Z3 - Tilleul à petites feuilles'!AQ28*'Z3 - Tilleul à petites feuilles'!$F$21,'Z4 - Peuplier'!AQ28*'Z4 - Peuplier'!$F$21)</f>
        <v>0</v>
      </c>
      <c r="W44" s="415">
        <f>SUM('Z1 - Chêne sessile'!AR28*'Z1 - Chêne sessile'!$F$21,'Z1 - Feuillus divers'!AR28*'Z1 - Feuillus divers'!$F$21,'Z2 - Douglas'!AR28*'Z2 - Douglas'!$F$21,'Z2 - Mélèze'!AR28*'Z2 - Mélèze'!$F$21,'Z3 - Tilleul à petites feuilles'!AR28*'Z3 - Tilleul à petites feuilles'!$F$21,'Z4 - Peuplier'!AR28*'Z4 - Peuplier'!$F$21)</f>
        <v>0</v>
      </c>
      <c r="X44" s="415">
        <f>SUM('Z1 - Chêne sessile'!AS28*'Z1 - Chêne sessile'!$F$21,'Z1 - Feuillus divers'!AS28*'Z1 - Feuillus divers'!$F$21,'Z2 - Douglas'!AS28*'Z2 - Douglas'!$F$21,'Z2 - Mélèze'!AS28*'Z2 - Mélèze'!$F$21,'Z3 - Tilleul à petites feuilles'!AS28*'Z3 - Tilleul à petites feuilles'!$F$21,'Z4 - Peuplier'!AS28*'Z4 - Peuplier'!$F$21)</f>
        <v>0</v>
      </c>
      <c r="Y44" s="415">
        <f>SUM('Z1 - Chêne sessile'!AT28*'Z1 - Chêne sessile'!$F$21,'Z1 - Feuillus divers'!AT28*'Z1 - Feuillus divers'!$F$21,'Z2 - Douglas'!AT28*'Z2 - Douglas'!$F$21,'Z2 - Mélèze'!AT28*'Z2 - Mélèze'!$F$21,'Z3 - Tilleul à petites feuilles'!AT28*'Z3 - Tilleul à petites feuilles'!$F$21,'Z4 - Peuplier'!AT28*'Z4 - Peuplier'!$F$21)</f>
        <v>0</v>
      </c>
      <c r="Z44" s="416">
        <f t="shared" si="7"/>
        <v>0</v>
      </c>
      <c r="AA44" s="417">
        <f t="shared" si="8"/>
        <v>-126.11883006649828</v>
      </c>
      <c r="AB44" s="416"/>
      <c r="AC44" s="416"/>
    </row>
    <row r="45" spans="1:29" x14ac:dyDescent="0.25">
      <c r="A45" s="456"/>
      <c r="B45" s="426">
        <f>'Z1 - Feuillus divers'!B88</f>
        <v>90</v>
      </c>
      <c r="C45" s="427">
        <f>'Z1 - Feuillus divers'!C88</f>
        <v>30</v>
      </c>
      <c r="D45" s="428">
        <f>'Z1 - Feuillus divers'!D88</f>
        <v>0.6</v>
      </c>
      <c r="E45" s="429">
        <f>'Z1 - Feuillus divers'!E88</f>
        <v>0.22400000000000003</v>
      </c>
      <c r="F45" s="429">
        <f>'Z1 - Feuillus divers'!F88</f>
        <v>0.17600000000000002</v>
      </c>
      <c r="G45" s="430">
        <f>'Z1 - Feuillus divers'!G88</f>
        <v>0</v>
      </c>
      <c r="H45" s="431">
        <f>IFERROR(VLOOKUP($B$37,Tableau14582[],4,FALSE)*(1+$L$7)^$B45,0)</f>
        <v>50</v>
      </c>
      <c r="I45" s="432">
        <f>IFERROR(VLOOKUP($B$37,Tableau14582[],5,FALSE)*(1+$L$7)^$B45,0)</f>
        <v>13.75</v>
      </c>
      <c r="J45" s="432">
        <f>IFERROR(VLOOKUP($B$37,Tableau14582[],5,FALSE)*(1+$L$7)^$B45,0)</f>
        <v>13.75</v>
      </c>
      <c r="K45" s="433">
        <f>IFERROR(VLOOKUP($B$37,Tableau14582[],6,FALSE)*(1+$L$7)^$B45,0)</f>
        <v>10</v>
      </c>
      <c r="L45" s="434">
        <f t="shared" si="11"/>
        <v>639</v>
      </c>
      <c r="N45" s="121">
        <v>24</v>
      </c>
      <c r="O45" s="402"/>
      <c r="P45" s="403"/>
      <c r="Q45" s="347">
        <f t="shared" si="10"/>
        <v>222.5</v>
      </c>
      <c r="R45" s="403">
        <f t="shared" si="5"/>
        <v>26.7</v>
      </c>
      <c r="S45" s="403">
        <f>$L$11*(1+$L$7)^N45*'Récapitulatif des résultats'!$I$11</f>
        <v>97.9</v>
      </c>
      <c r="T45" s="404"/>
      <c r="U45" s="414">
        <f t="shared" si="6"/>
        <v>51.330000000000005</v>
      </c>
      <c r="V45" s="415">
        <f>SUM('Z1 - Chêne sessile'!AQ29*'Z1 - Chêne sessile'!$F$21,'Z1 - Feuillus divers'!AQ29*'Z1 - Feuillus divers'!$F$21,'Z2 - Douglas'!AQ29*'Z2 - Douglas'!$F$21,'Z2 - Mélèze'!AQ29*'Z2 - Mélèze'!$F$21,'Z3 - Tilleul à petites feuilles'!AQ29*'Z3 - Tilleul à petites feuilles'!$F$21,'Z4 - Peuplier'!AQ29*'Z4 - Peuplier'!$F$21)</f>
        <v>0</v>
      </c>
      <c r="W45" s="415">
        <f>SUM('Z1 - Chêne sessile'!AR29*'Z1 - Chêne sessile'!$F$21,'Z1 - Feuillus divers'!AR29*'Z1 - Feuillus divers'!$F$21,'Z2 - Douglas'!AR29*'Z2 - Douglas'!$F$21,'Z2 - Mélèze'!AR29*'Z2 - Mélèze'!$F$21,'Z3 - Tilleul à petites feuilles'!AR29*'Z3 - Tilleul à petites feuilles'!$F$21,'Z4 - Peuplier'!AR29*'Z4 - Peuplier'!$F$21)</f>
        <v>28.744800000000005</v>
      </c>
      <c r="X45" s="415">
        <f>SUM('Z1 - Chêne sessile'!AS29*'Z1 - Chêne sessile'!$F$21,'Z1 - Feuillus divers'!AS29*'Z1 - Feuillus divers'!$F$21,'Z2 - Douglas'!AS29*'Z2 - Douglas'!$F$21,'Z2 - Mélèze'!AS29*'Z2 - Mélèze'!$F$21,'Z3 - Tilleul à petites feuilles'!AS29*'Z3 - Tilleul à petites feuilles'!$F$21,'Z4 - Peuplier'!AS29*'Z4 - Peuplier'!$F$21)</f>
        <v>22.5852</v>
      </c>
      <c r="Y45" s="415">
        <f>SUM('Z1 - Chêne sessile'!AT29*'Z1 - Chêne sessile'!$F$21,'Z1 - Feuillus divers'!AT29*'Z1 - Feuillus divers'!$F$21,'Z2 - Douglas'!AT29*'Z2 - Douglas'!$F$21,'Z2 - Mélèze'!AT29*'Z2 - Mélèze'!$F$21,'Z3 - Tilleul à petites feuilles'!AT29*'Z3 - Tilleul à petites feuilles'!$F$21,'Z4 - Peuplier'!AT29*'Z4 - Peuplier'!$F$21)</f>
        <v>0</v>
      </c>
      <c r="Z45" s="416">
        <f t="shared" si="7"/>
        <v>994.51874999999995</v>
      </c>
      <c r="AA45" s="417">
        <f t="shared" si="8"/>
        <v>225.10974820243945</v>
      </c>
      <c r="AB45" s="416"/>
      <c r="AC45" s="416"/>
    </row>
    <row r="46" spans="1:29" x14ac:dyDescent="0.25">
      <c r="A46" s="456"/>
      <c r="B46" s="426" t="str">
        <f>'Z1 - Feuillus divers'!B89</f>
        <v>-</v>
      </c>
      <c r="C46" s="427">
        <f>'Z1 - Feuillus divers'!C89</f>
        <v>41</v>
      </c>
      <c r="D46" s="428">
        <f>'Z1 - Feuillus divers'!D89</f>
        <v>0.7</v>
      </c>
      <c r="E46" s="429">
        <f>'Z1 - Feuillus divers'!E89</f>
        <v>0.16800000000000004</v>
      </c>
      <c r="F46" s="429">
        <f>'Z1 - Feuillus divers'!F89</f>
        <v>0.13200000000000003</v>
      </c>
      <c r="G46" s="430">
        <f>'Z1 - Feuillus divers'!G89</f>
        <v>0</v>
      </c>
      <c r="H46" s="431">
        <f>IFERROR(VLOOKUP($B$37,Tableau14582[],4,FALSE)*(1+$L$7)^$B46,0)</f>
        <v>0</v>
      </c>
      <c r="I46" s="432">
        <f>IFERROR(VLOOKUP($B$37,Tableau14582[],5,FALSE)*(1+$L$7)^$B46,0)</f>
        <v>0</v>
      </c>
      <c r="J46" s="432">
        <f>IFERROR(VLOOKUP($B$37,Tableau14582[],5,FALSE)*(1+$L$7)^$B46,0)</f>
        <v>0</v>
      </c>
      <c r="K46" s="433">
        <f>IFERROR(VLOOKUP($B$37,Tableau14582[],6,FALSE)*(1+$L$7)^$B46,0)</f>
        <v>0</v>
      </c>
      <c r="L46" s="434">
        <f t="shared" si="11"/>
        <v>0</v>
      </c>
      <c r="N46" s="121">
        <v>25</v>
      </c>
      <c r="O46" s="402"/>
      <c r="P46" s="403"/>
      <c r="Q46" s="347">
        <f t="shared" si="10"/>
        <v>222.5</v>
      </c>
      <c r="R46" s="403">
        <f t="shared" si="5"/>
        <v>26.7</v>
      </c>
      <c r="S46" s="403">
        <f>$L$11*(1+$L$7)^N46*'Récapitulatif des résultats'!$I$11</f>
        <v>97.9</v>
      </c>
      <c r="T46" s="404"/>
      <c r="U46" s="414">
        <f t="shared" si="6"/>
        <v>210</v>
      </c>
      <c r="V46" s="415">
        <f>SUM('Z1 - Chêne sessile'!AQ30*'Z1 - Chêne sessile'!$F$21,'Z1 - Feuillus divers'!AQ30*'Z1 - Feuillus divers'!$F$21,'Z2 - Douglas'!AQ30*'Z2 - Douglas'!$F$21,'Z2 - Mélèze'!AQ30*'Z2 - Mélèze'!$F$21,'Z3 - Tilleul à petites feuilles'!AQ30*'Z3 - Tilleul à petites feuilles'!$F$21,'Z4 - Peuplier'!AQ30*'Z4 - Peuplier'!$F$21)</f>
        <v>97.02</v>
      </c>
      <c r="W46" s="415">
        <f>SUM('Z1 - Chêne sessile'!AR30*'Z1 - Chêne sessile'!$F$21,'Z1 - Feuillus divers'!AR30*'Z1 - Feuillus divers'!$F$21,'Z2 - Douglas'!AR30*'Z2 - Douglas'!$F$21,'Z2 - Mélèze'!AR30*'Z2 - Mélèze'!$F$21,'Z3 - Tilleul à petites feuilles'!AR30*'Z3 - Tilleul à petites feuilles'!$F$21,'Z4 - Peuplier'!AR30*'Z4 - Peuplier'!$F$21)</f>
        <v>27.047999999999998</v>
      </c>
      <c r="X46" s="415">
        <f>SUM('Z1 - Chêne sessile'!AS30*'Z1 - Chêne sessile'!$F$21,'Z1 - Feuillus divers'!AS30*'Z1 - Feuillus divers'!$F$21,'Z2 - Douglas'!AS30*'Z2 - Douglas'!$F$21,'Z2 - Mélèze'!AS30*'Z2 - Mélèze'!$F$21,'Z3 - Tilleul à petites feuilles'!AS30*'Z3 - Tilleul à petites feuilles'!$F$21,'Z4 - Peuplier'!AS30*'Z4 - Peuplier'!$F$21)</f>
        <v>21.251999999999999</v>
      </c>
      <c r="Y46" s="415">
        <f>SUM('Z1 - Chêne sessile'!AT30*'Z1 - Chêne sessile'!$F$21,'Z1 - Feuillus divers'!AT30*'Z1 - Feuillus divers'!$F$21,'Z2 - Douglas'!AT30*'Z2 - Douglas'!$F$21,'Z2 - Mélèze'!AT30*'Z2 - Mélèze'!$F$21,'Z3 - Tilleul à petites feuilles'!AT30*'Z3 - Tilleul à petites feuilles'!$F$21,'Z4 - Peuplier'!AT30*'Z4 - Peuplier'!$F$21)</f>
        <v>64.680000000000007</v>
      </c>
      <c r="Z46" s="416">
        <f t="shared" si="7"/>
        <v>5657.4524999999994</v>
      </c>
      <c r="AA46" s="417">
        <f t="shared" si="8"/>
        <v>1766.9167558951433</v>
      </c>
      <c r="AB46" s="416"/>
      <c r="AC46" s="416"/>
    </row>
    <row r="47" spans="1:29" x14ac:dyDescent="0.25">
      <c r="A47" s="456"/>
      <c r="B47" s="426" t="str">
        <f>'Z1 - Feuillus divers'!B90</f>
        <v>-</v>
      </c>
      <c r="C47" s="427">
        <f>'Z1 - Feuillus divers'!C90</f>
        <v>37</v>
      </c>
      <c r="D47" s="428">
        <f>'Z1 - Feuillus divers'!D90</f>
        <v>0.8</v>
      </c>
      <c r="E47" s="429">
        <f>'Z1 - Feuillus divers'!E90</f>
        <v>0.11199999999999999</v>
      </c>
      <c r="F47" s="429">
        <f>'Z1 - Feuillus divers'!F90</f>
        <v>8.7999999999999981E-2</v>
      </c>
      <c r="G47" s="430">
        <f>'Z1 - Feuillus divers'!G90</f>
        <v>0</v>
      </c>
      <c r="H47" s="431">
        <f>IFERROR(VLOOKUP($B$37,Tableau14582[],4,FALSE)*(1+$L$7)^$B47,0)</f>
        <v>0</v>
      </c>
      <c r="I47" s="432">
        <f>IFERROR(VLOOKUP($B$37,Tableau14582[],5,FALSE)*(1+$L$7)^$B47,0)</f>
        <v>0</v>
      </c>
      <c r="J47" s="432">
        <f>IFERROR(VLOOKUP($B$37,Tableau14582[],5,FALSE)*(1+$L$7)^$B47,0)</f>
        <v>0</v>
      </c>
      <c r="K47" s="433">
        <f>IFERROR(VLOOKUP($B$37,Tableau14582[],6,FALSE)*(1+$L$7)^$B47,0)</f>
        <v>0</v>
      </c>
      <c r="L47" s="434">
        <f t="shared" si="11"/>
        <v>0</v>
      </c>
      <c r="N47" s="121">
        <v>26</v>
      </c>
      <c r="O47" s="402"/>
      <c r="P47" s="403"/>
      <c r="Q47" s="347">
        <f t="shared" si="10"/>
        <v>222.5</v>
      </c>
      <c r="R47" s="403">
        <f t="shared" si="5"/>
        <v>26.7</v>
      </c>
      <c r="S47" s="403">
        <f>$L$11*(1+$L$7)^N47*'Récapitulatif des résultats'!$I$11</f>
        <v>97.9</v>
      </c>
      <c r="T47" s="404"/>
      <c r="U47" s="414">
        <f t="shared" si="6"/>
        <v>0</v>
      </c>
      <c r="V47" s="415">
        <f>SUM('Z1 - Chêne sessile'!AQ31*'Z1 - Chêne sessile'!$F$21,'Z1 - Feuillus divers'!AQ31*'Z1 - Feuillus divers'!$F$21,'Z2 - Douglas'!AQ31*'Z2 - Douglas'!$F$21,'Z2 - Mélèze'!AQ31*'Z2 - Mélèze'!$F$21,'Z3 - Tilleul à petites feuilles'!AQ31*'Z3 - Tilleul à petites feuilles'!$F$21,'Z4 - Peuplier'!AQ31*'Z4 - Peuplier'!$F$21)</f>
        <v>0</v>
      </c>
      <c r="W47" s="415">
        <f>SUM('Z1 - Chêne sessile'!AR31*'Z1 - Chêne sessile'!$F$21,'Z1 - Feuillus divers'!AR31*'Z1 - Feuillus divers'!$F$21,'Z2 - Douglas'!AR31*'Z2 - Douglas'!$F$21,'Z2 - Mélèze'!AR31*'Z2 - Mélèze'!$F$21,'Z3 - Tilleul à petites feuilles'!AR31*'Z3 - Tilleul à petites feuilles'!$F$21,'Z4 - Peuplier'!AR31*'Z4 - Peuplier'!$F$21)</f>
        <v>0</v>
      </c>
      <c r="X47" s="415">
        <f>SUM('Z1 - Chêne sessile'!AS31*'Z1 - Chêne sessile'!$F$21,'Z1 - Feuillus divers'!AS31*'Z1 - Feuillus divers'!$F$21,'Z2 - Douglas'!AS31*'Z2 - Douglas'!$F$21,'Z2 - Mélèze'!AS31*'Z2 - Mélèze'!$F$21,'Z3 - Tilleul à petites feuilles'!AS31*'Z3 - Tilleul à petites feuilles'!$F$21,'Z4 - Peuplier'!AS31*'Z4 - Peuplier'!$F$21)</f>
        <v>0</v>
      </c>
      <c r="Y47" s="415">
        <f>SUM('Z1 - Chêne sessile'!AT31*'Z1 - Chêne sessile'!$F$21,'Z1 - Feuillus divers'!AT31*'Z1 - Feuillus divers'!$F$21,'Z2 - Douglas'!AT31*'Z2 - Douglas'!$F$21,'Z2 - Mélèze'!AT31*'Z2 - Mélèze'!$F$21,'Z3 - Tilleul à petites feuilles'!AT31*'Z3 - Tilleul à petites feuilles'!$F$21,'Z4 - Peuplier'!AT31*'Z4 - Peuplier'!$F$21)</f>
        <v>0</v>
      </c>
      <c r="Z47" s="416">
        <f t="shared" si="7"/>
        <v>0</v>
      </c>
      <c r="AA47" s="417">
        <f t="shared" si="8"/>
        <v>-110.51750249465069</v>
      </c>
      <c r="AB47" s="416"/>
      <c r="AC47" s="416"/>
    </row>
    <row r="48" spans="1:29" x14ac:dyDescent="0.25">
      <c r="A48" s="456"/>
      <c r="B48" s="426" t="str">
        <f>'Z1 - Feuillus divers'!B91</f>
        <v>-</v>
      </c>
      <c r="C48" s="427">
        <f>'Z1 - Feuillus divers'!C91</f>
        <v>39</v>
      </c>
      <c r="D48" s="428">
        <f>'Z1 - Feuillus divers'!D91</f>
        <v>0.9</v>
      </c>
      <c r="E48" s="429">
        <f>'Z1 - Feuillus divers'!E91</f>
        <v>5.5999999999999994E-2</v>
      </c>
      <c r="F48" s="429">
        <f>'Z1 - Feuillus divers'!F91</f>
        <v>4.3999999999999991E-2</v>
      </c>
      <c r="G48" s="430">
        <f>'Z1 - Feuillus divers'!G91</f>
        <v>0</v>
      </c>
      <c r="H48" s="431">
        <f>IFERROR(VLOOKUP($B$37,Tableau14582[],4,FALSE)*(1+$L$7)^$B48,0)</f>
        <v>0</v>
      </c>
      <c r="I48" s="432">
        <f>IFERROR(VLOOKUP($B$37,Tableau14582[],5,FALSE)*(1+$L$7)^$B48,0)</f>
        <v>0</v>
      </c>
      <c r="J48" s="432">
        <f>IFERROR(VLOOKUP($B$37,Tableau14582[],5,FALSE)*(1+$L$7)^$B48,0)</f>
        <v>0</v>
      </c>
      <c r="K48" s="433">
        <f>IFERROR(VLOOKUP($B$37,Tableau14582[],6,FALSE)*(1+$L$7)^$B48,0)</f>
        <v>0</v>
      </c>
      <c r="L48" s="434">
        <f t="shared" si="11"/>
        <v>0</v>
      </c>
      <c r="N48" s="121">
        <v>27</v>
      </c>
      <c r="O48" s="402"/>
      <c r="P48" s="403"/>
      <c r="Q48" s="347">
        <f t="shared" si="10"/>
        <v>222.5</v>
      </c>
      <c r="R48" s="403">
        <f t="shared" si="5"/>
        <v>26.7</v>
      </c>
      <c r="S48" s="403">
        <f>$L$11*(1+$L$7)^N48*'Récapitulatif des résultats'!$I$11</f>
        <v>97.9</v>
      </c>
      <c r="T48" s="404"/>
      <c r="U48" s="414">
        <f t="shared" si="6"/>
        <v>0</v>
      </c>
      <c r="V48" s="415">
        <f>SUM('Z1 - Chêne sessile'!AQ32*'Z1 - Chêne sessile'!$F$21,'Z1 - Feuillus divers'!AQ32*'Z1 - Feuillus divers'!$F$21,'Z2 - Douglas'!AQ32*'Z2 - Douglas'!$F$21,'Z2 - Mélèze'!AQ32*'Z2 - Mélèze'!$F$21,'Z3 - Tilleul à petites feuilles'!AQ32*'Z3 - Tilleul à petites feuilles'!$F$21,'Z4 - Peuplier'!AQ32*'Z4 - Peuplier'!$F$21)</f>
        <v>0</v>
      </c>
      <c r="W48" s="415">
        <f>SUM('Z1 - Chêne sessile'!AR32*'Z1 - Chêne sessile'!$F$21,'Z1 - Feuillus divers'!AR32*'Z1 - Feuillus divers'!$F$21,'Z2 - Douglas'!AR32*'Z2 - Douglas'!$F$21,'Z2 - Mélèze'!AR32*'Z2 - Mélèze'!$F$21,'Z3 - Tilleul à petites feuilles'!AR32*'Z3 - Tilleul à petites feuilles'!$F$21,'Z4 - Peuplier'!AR32*'Z4 - Peuplier'!$F$21)</f>
        <v>0</v>
      </c>
      <c r="X48" s="415">
        <f>SUM('Z1 - Chêne sessile'!AS32*'Z1 - Chêne sessile'!$F$21,'Z1 - Feuillus divers'!AS32*'Z1 - Feuillus divers'!$F$21,'Z2 - Douglas'!AS32*'Z2 - Douglas'!$F$21,'Z2 - Mélèze'!AS32*'Z2 - Mélèze'!$F$21,'Z3 - Tilleul à petites feuilles'!AS32*'Z3 - Tilleul à petites feuilles'!$F$21,'Z4 - Peuplier'!AS32*'Z4 - Peuplier'!$F$21)</f>
        <v>0</v>
      </c>
      <c r="Y48" s="415">
        <f>SUM('Z1 - Chêne sessile'!AT32*'Z1 - Chêne sessile'!$F$21,'Z1 - Feuillus divers'!AT32*'Z1 - Feuillus divers'!$F$21,'Z2 - Douglas'!AT32*'Z2 - Douglas'!$F$21,'Z2 - Mélèze'!AT32*'Z2 - Mélèze'!$F$21,'Z3 - Tilleul à petites feuilles'!AT32*'Z3 - Tilleul à petites feuilles'!$F$21,'Z4 - Peuplier'!AT32*'Z4 - Peuplier'!$F$21)</f>
        <v>0</v>
      </c>
      <c r="Z48" s="416">
        <f t="shared" si="7"/>
        <v>0</v>
      </c>
      <c r="AA48" s="417">
        <f t="shared" si="8"/>
        <v>-105.75837559296716</v>
      </c>
      <c r="AB48" s="416"/>
      <c r="AC48" s="416"/>
    </row>
    <row r="49" spans="2:29" x14ac:dyDescent="0.25">
      <c r="B49" s="426" t="str">
        <f>'Z1 - Feuillus divers'!B92</f>
        <v>-</v>
      </c>
      <c r="C49" s="427">
        <f>'Z1 - Feuillus divers'!C92</f>
        <v>39</v>
      </c>
      <c r="D49" s="428">
        <f>'Z1 - Feuillus divers'!D92</f>
        <v>0.9</v>
      </c>
      <c r="E49" s="429">
        <f>'Z1 - Feuillus divers'!E92</f>
        <v>5.5999999999999994E-2</v>
      </c>
      <c r="F49" s="429">
        <f>'Z1 - Feuillus divers'!F92</f>
        <v>4.3999999999999991E-2</v>
      </c>
      <c r="G49" s="430">
        <f>'Z1 - Feuillus divers'!G92</f>
        <v>0</v>
      </c>
      <c r="H49" s="431">
        <f>IFERROR(VLOOKUP($B$37,Tableau14582[],4,FALSE)*(1+$L$7)^$B49,0)</f>
        <v>0</v>
      </c>
      <c r="I49" s="432">
        <f>IFERROR(VLOOKUP($B$37,Tableau14582[],5,FALSE)*(1+$L$7)^$B49,0)</f>
        <v>0</v>
      </c>
      <c r="J49" s="432">
        <f>IFERROR(VLOOKUP($B$37,Tableau14582[],5,FALSE)*(1+$L$7)^$B49,0)</f>
        <v>0</v>
      </c>
      <c r="K49" s="433">
        <f>IFERROR(VLOOKUP($B$37,Tableau14582[],6,FALSE)*(1+$L$7)^$B49,0)</f>
        <v>0</v>
      </c>
      <c r="L49" s="434">
        <f t="shared" si="11"/>
        <v>0</v>
      </c>
      <c r="N49" s="121">
        <v>28</v>
      </c>
      <c r="O49" s="402"/>
      <c r="P49" s="403"/>
      <c r="Q49" s="347">
        <f t="shared" si="10"/>
        <v>222.5</v>
      </c>
      <c r="R49" s="403">
        <f t="shared" si="5"/>
        <v>26.7</v>
      </c>
      <c r="S49" s="403">
        <f>$L$11*(1+$L$7)^N49*'Récapitulatif des résultats'!$I$11</f>
        <v>97.9</v>
      </c>
      <c r="T49" s="404"/>
      <c r="U49" s="414">
        <f t="shared" si="6"/>
        <v>247.8</v>
      </c>
      <c r="V49" s="415">
        <f>SUM('Z1 - Chêne sessile'!AQ33*'Z1 - Chêne sessile'!$F$21,'Z1 - Feuillus divers'!AQ33*'Z1 - Feuillus divers'!$F$21,'Z2 - Douglas'!AQ33*'Z2 - Douglas'!$F$21,'Z2 - Mélèze'!AQ33*'Z2 - Mélèze'!$F$21,'Z3 - Tilleul à petites feuilles'!AQ33*'Z3 - Tilleul à petites feuilles'!$F$21,'Z4 - Peuplier'!AQ33*'Z4 - Peuplier'!$F$21)</f>
        <v>0</v>
      </c>
      <c r="W49" s="415">
        <f>SUM('Z1 - Chêne sessile'!AR33*'Z1 - Chêne sessile'!$F$21,'Z1 - Feuillus divers'!AR33*'Z1 - Feuillus divers'!$F$21,'Z2 - Douglas'!AR33*'Z2 - Douglas'!$F$21,'Z2 - Mélèze'!AR33*'Z2 - Mélèze'!$F$21,'Z3 - Tilleul à petites feuilles'!AR33*'Z3 - Tilleul à petites feuilles'!$F$21,'Z4 - Peuplier'!AR33*'Z4 - Peuplier'!$F$21)</f>
        <v>138.768</v>
      </c>
      <c r="X49" s="415">
        <f>SUM('Z1 - Chêne sessile'!AS33*'Z1 - Chêne sessile'!$F$21,'Z1 - Feuillus divers'!AS33*'Z1 - Feuillus divers'!$F$21,'Z2 - Douglas'!AS33*'Z2 - Douglas'!$F$21,'Z2 - Mélèze'!AS33*'Z2 - Mélèze'!$F$21,'Z3 - Tilleul à petites feuilles'!AS33*'Z3 - Tilleul à petites feuilles'!$F$21,'Z4 - Peuplier'!AS33*'Z4 - Peuplier'!$F$21)</f>
        <v>109.032</v>
      </c>
      <c r="Y49" s="415">
        <f>SUM('Z1 - Chêne sessile'!AT33*'Z1 - Chêne sessile'!$F$21,'Z1 - Feuillus divers'!AT33*'Z1 - Feuillus divers'!$F$21,'Z2 - Douglas'!AT33*'Z2 - Douglas'!$F$21,'Z2 - Mélèze'!AT33*'Z2 - Mélèze'!$F$21,'Z3 - Tilleul à petites feuilles'!AT33*'Z3 - Tilleul à petites feuilles'!$F$21,'Z4 - Peuplier'!AT33*'Z4 - Peuplier'!$F$21)</f>
        <v>0</v>
      </c>
      <c r="Z49" s="416">
        <f t="shared" si="7"/>
        <v>4801.125</v>
      </c>
      <c r="AA49" s="417">
        <f t="shared" si="8"/>
        <v>1298.6631511414896</v>
      </c>
      <c r="AB49" s="416"/>
      <c r="AC49" s="416"/>
    </row>
    <row r="50" spans="2:29" x14ac:dyDescent="0.25">
      <c r="B50" s="426" t="str">
        <f>'Z1 - Feuillus divers'!B93</f>
        <v>-</v>
      </c>
      <c r="C50" s="427">
        <f>'Z1 - Feuillus divers'!C93</f>
        <v>296</v>
      </c>
      <c r="D50" s="428">
        <f>'Z1 - Feuillus divers'!D93</f>
        <v>0.95</v>
      </c>
      <c r="E50" s="429">
        <f>'Z1 - Feuillus divers'!E93</f>
        <v>2.8000000000000028E-2</v>
      </c>
      <c r="F50" s="429">
        <f>'Z1 - Feuillus divers'!F93</f>
        <v>2.200000000000002E-2</v>
      </c>
      <c r="G50" s="430">
        <f>'Z1 - Feuillus divers'!G93</f>
        <v>0</v>
      </c>
      <c r="H50" s="431">
        <f>IFERROR(VLOOKUP($B$37,Tableau14582[],4,FALSE)*(1+$L$7)^$B50,0)</f>
        <v>0</v>
      </c>
      <c r="I50" s="432">
        <f>IFERROR(VLOOKUP($B$37,Tableau14582[],5,FALSE)*(1+$L$7)^$B50,0)</f>
        <v>0</v>
      </c>
      <c r="J50" s="432">
        <f>IFERROR(VLOOKUP($B$37,Tableau14582[],5,FALSE)*(1+$L$7)^$B50,0)</f>
        <v>0</v>
      </c>
      <c r="K50" s="433">
        <f>IFERROR(VLOOKUP($B$37,Tableau14582[],6,FALSE)*(1+$L$7)^$B50,0)</f>
        <v>0</v>
      </c>
      <c r="L50" s="434">
        <f t="shared" si="11"/>
        <v>0</v>
      </c>
      <c r="N50" s="121">
        <v>29</v>
      </c>
      <c r="O50" s="402"/>
      <c r="P50" s="403"/>
      <c r="Q50" s="347">
        <f t="shared" si="10"/>
        <v>222.5</v>
      </c>
      <c r="R50" s="403">
        <f t="shared" si="5"/>
        <v>26.7</v>
      </c>
      <c r="S50" s="403">
        <f>$L$11*(1+$L$7)^N50*'Récapitulatif des résultats'!$I$11</f>
        <v>97.9</v>
      </c>
      <c r="T50" s="404"/>
      <c r="U50" s="414">
        <f t="shared" si="6"/>
        <v>0</v>
      </c>
      <c r="V50" s="415">
        <f>SUM('Z1 - Chêne sessile'!AQ34*'Z1 - Chêne sessile'!$F$21,'Z1 - Feuillus divers'!AQ34*'Z1 - Feuillus divers'!$F$21,'Z2 - Douglas'!AQ34*'Z2 - Douglas'!$F$21,'Z2 - Mélèze'!AQ34*'Z2 - Mélèze'!$F$21,'Z3 - Tilleul à petites feuilles'!AQ34*'Z3 - Tilleul à petites feuilles'!$F$21,'Z4 - Peuplier'!AQ34*'Z4 - Peuplier'!$F$21)</f>
        <v>0</v>
      </c>
      <c r="W50" s="415">
        <f>SUM('Z1 - Chêne sessile'!AR34*'Z1 - Chêne sessile'!$F$21,'Z1 - Feuillus divers'!AR34*'Z1 - Feuillus divers'!$F$21,'Z2 - Douglas'!AR34*'Z2 - Douglas'!$F$21,'Z2 - Mélèze'!AR34*'Z2 - Mélèze'!$F$21,'Z3 - Tilleul à petites feuilles'!AR34*'Z3 - Tilleul à petites feuilles'!$F$21,'Z4 - Peuplier'!AR34*'Z4 - Peuplier'!$F$21)</f>
        <v>0</v>
      </c>
      <c r="X50" s="415">
        <f>SUM('Z1 - Chêne sessile'!AS34*'Z1 - Chêne sessile'!$F$21,'Z1 - Feuillus divers'!AS34*'Z1 - Feuillus divers'!$F$21,'Z2 - Douglas'!AS34*'Z2 - Douglas'!$F$21,'Z2 - Mélèze'!AS34*'Z2 - Mélèze'!$F$21,'Z3 - Tilleul à petites feuilles'!AS34*'Z3 - Tilleul à petites feuilles'!$F$21,'Z4 - Peuplier'!AS34*'Z4 - Peuplier'!$F$21)</f>
        <v>0</v>
      </c>
      <c r="Y50" s="415">
        <f>SUM('Z1 - Chêne sessile'!AT34*'Z1 - Chêne sessile'!$F$21,'Z1 - Feuillus divers'!AT34*'Z1 - Feuillus divers'!$F$21,'Z2 - Douglas'!AT34*'Z2 - Douglas'!$F$21,'Z2 - Mélèze'!AT34*'Z2 - Mélèze'!$F$21,'Z3 - Tilleul à petites feuilles'!AT34*'Z3 - Tilleul à petites feuilles'!$F$21,'Z4 - Peuplier'!AT34*'Z4 - Peuplier'!$F$21)</f>
        <v>0</v>
      </c>
      <c r="Z50" s="416">
        <f t="shared" si="7"/>
        <v>0</v>
      </c>
      <c r="AA50" s="417">
        <f t="shared" si="8"/>
        <v>-96.846112124692354</v>
      </c>
      <c r="AB50" s="416"/>
      <c r="AC50" s="416"/>
    </row>
    <row r="51" spans="2:29" x14ac:dyDescent="0.25">
      <c r="B51" s="435">
        <f>'Z1 - Feuillus divers'!B94</f>
        <v>90</v>
      </c>
      <c r="C51" s="436">
        <f>'Z1 - Feuillus divers'!C94</f>
        <v>184</v>
      </c>
      <c r="D51" s="437">
        <f>'Z1 - Feuillus divers'!D94</f>
        <v>0.95</v>
      </c>
      <c r="E51" s="438">
        <f>'Z1 - Feuillus divers'!E94</f>
        <v>2.8000000000000028E-2</v>
      </c>
      <c r="F51" s="438">
        <f>'Z1 - Feuillus divers'!F94</f>
        <v>2.200000000000002E-2</v>
      </c>
      <c r="G51" s="439">
        <f>'Z1 - Feuillus divers'!G94</f>
        <v>0</v>
      </c>
      <c r="H51" s="440">
        <f>IFERROR(VLOOKUP($B$37,Tableau14582[],4,FALSE)*(1+$L$7)^$B51,0)</f>
        <v>50</v>
      </c>
      <c r="I51" s="441">
        <f>IFERROR(VLOOKUP($B$37,Tableau14582[],5,FALSE)*(1+$L$7)^$B51,0)</f>
        <v>13.75</v>
      </c>
      <c r="J51" s="441">
        <f>IFERROR(VLOOKUP($B$37,Tableau14582[],5,FALSE)*(1+$L$7)^$B51,0)</f>
        <v>13.75</v>
      </c>
      <c r="K51" s="442">
        <f>IFERROR(VLOOKUP($B$37,Tableau14582[],6,FALSE)*(1+$L$7)^$B51,0)</f>
        <v>10</v>
      </c>
      <c r="L51" s="443">
        <f t="shared" si="11"/>
        <v>5319.9</v>
      </c>
      <c r="N51" s="121">
        <v>30</v>
      </c>
      <c r="O51" s="402"/>
      <c r="P51" s="403"/>
      <c r="Q51" s="347">
        <f t="shared" si="10"/>
        <v>222.5</v>
      </c>
      <c r="R51" s="403">
        <f t="shared" si="5"/>
        <v>26.7</v>
      </c>
      <c r="S51" s="403">
        <f>$L$11*(1+$L$7)^N51*'Récapitulatif des résultats'!$I$11</f>
        <v>97.9</v>
      </c>
      <c r="T51" s="404"/>
      <c r="U51" s="414">
        <f t="shared" si="6"/>
        <v>93.81</v>
      </c>
      <c r="V51" s="415">
        <f>SUM('Z1 - Chêne sessile'!AQ35*'Z1 - Chêne sessile'!$F$21,'Z1 - Feuillus divers'!AQ35*'Z1 - Feuillus divers'!$F$21,'Z2 - Douglas'!AQ35*'Z2 - Douglas'!$F$21,'Z2 - Mélèze'!AQ35*'Z2 - Mélèze'!$F$21,'Z3 - Tilleul à petites feuilles'!AQ35*'Z3 - Tilleul à petites feuilles'!$F$21,'Z4 - Peuplier'!AQ35*'Z4 - Peuplier'!$F$21)</f>
        <v>0</v>
      </c>
      <c r="W51" s="415">
        <f>SUM('Z1 - Chêne sessile'!AR35*'Z1 - Chêne sessile'!$F$21,'Z1 - Feuillus divers'!AR35*'Z1 - Feuillus divers'!$F$21,'Z2 - Douglas'!AR35*'Z2 - Douglas'!$F$21,'Z2 - Mélèze'!AR35*'Z2 - Mélèze'!$F$21,'Z3 - Tilleul à petites feuilles'!AR35*'Z3 - Tilleul à petites feuilles'!$F$21,'Z4 - Peuplier'!AR35*'Z4 - Peuplier'!$F$21)</f>
        <v>52.533600000000007</v>
      </c>
      <c r="X51" s="415">
        <f>SUM('Z1 - Chêne sessile'!AS35*'Z1 - Chêne sessile'!$F$21,'Z1 - Feuillus divers'!AS35*'Z1 - Feuillus divers'!$F$21,'Z2 - Douglas'!AS35*'Z2 - Douglas'!$F$21,'Z2 - Mélèze'!AS35*'Z2 - Mélèze'!$F$21,'Z3 - Tilleul à petites feuilles'!AS35*'Z3 - Tilleul à petites feuilles'!$F$21,'Z4 - Peuplier'!AS35*'Z4 - Peuplier'!$F$21)</f>
        <v>41.276400000000002</v>
      </c>
      <c r="Y51" s="415">
        <f>SUM('Z1 - Chêne sessile'!AT35*'Z1 - Chêne sessile'!$F$21,'Z1 - Feuillus divers'!AT35*'Z1 - Feuillus divers'!$F$21,'Z2 - Douglas'!AT35*'Z2 - Douglas'!$F$21,'Z2 - Mélèze'!AT35*'Z2 - Mélèze'!$F$21,'Z3 - Tilleul à petites feuilles'!AT35*'Z3 - Tilleul à petites feuilles'!$F$21,'Z4 - Peuplier'!AT35*'Z4 - Peuplier'!$F$21)</f>
        <v>0</v>
      </c>
      <c r="Z51" s="416">
        <f t="shared" si="7"/>
        <v>1817.5687499999999</v>
      </c>
      <c r="AA51" s="417">
        <f t="shared" si="8"/>
        <v>392.61517905256335</v>
      </c>
      <c r="AB51" s="416"/>
      <c r="AC51" s="416"/>
    </row>
    <row r="52" spans="2:29" x14ac:dyDescent="0.25">
      <c r="B52" s="444"/>
      <c r="C52" s="445"/>
      <c r="D52" s="445"/>
      <c r="E52" s="445"/>
      <c r="F52" s="445"/>
      <c r="G52" s="445"/>
      <c r="H52" s="445"/>
      <c r="I52" s="445"/>
      <c r="J52" s="445"/>
      <c r="K52" s="445"/>
      <c r="L52" s="446"/>
      <c r="N52" s="121">
        <v>31</v>
      </c>
      <c r="O52" s="402"/>
      <c r="P52" s="403"/>
      <c r="Q52" s="347">
        <f t="shared" si="10"/>
        <v>222.5</v>
      </c>
      <c r="R52" s="403">
        <f t="shared" si="5"/>
        <v>26.7</v>
      </c>
      <c r="S52" s="403">
        <f>$L$11*(1+$L$7)^N52*'Récapitulatif des résultats'!$I$11</f>
        <v>97.9</v>
      </c>
      <c r="T52" s="404"/>
      <c r="U52" s="414">
        <f t="shared" si="6"/>
        <v>0</v>
      </c>
      <c r="V52" s="415">
        <f>SUM('Z1 - Chêne sessile'!AQ36*'Z1 - Chêne sessile'!$F$21,'Z1 - Feuillus divers'!AQ36*'Z1 - Feuillus divers'!$F$21,'Z2 - Douglas'!AQ36*'Z2 - Douglas'!$F$21,'Z2 - Mélèze'!AQ36*'Z2 - Mélèze'!$F$21,'Z3 - Tilleul à petites feuilles'!AQ36*'Z3 - Tilleul à petites feuilles'!$F$21,'Z4 - Peuplier'!AQ36*'Z4 - Peuplier'!$F$21)</f>
        <v>0</v>
      </c>
      <c r="W52" s="415">
        <f>SUM('Z1 - Chêne sessile'!AR36*'Z1 - Chêne sessile'!$F$21,'Z1 - Feuillus divers'!AR36*'Z1 - Feuillus divers'!$F$21,'Z2 - Douglas'!AR36*'Z2 - Douglas'!$F$21,'Z2 - Mélèze'!AR36*'Z2 - Mélèze'!$F$21,'Z3 - Tilleul à petites feuilles'!AR36*'Z3 - Tilleul à petites feuilles'!$F$21,'Z4 - Peuplier'!AR36*'Z4 - Peuplier'!$F$21)</f>
        <v>0</v>
      </c>
      <c r="X52" s="415">
        <f>SUM('Z1 - Chêne sessile'!AS36*'Z1 - Chêne sessile'!$F$21,'Z1 - Feuillus divers'!AS36*'Z1 - Feuillus divers'!$F$21,'Z2 - Douglas'!AS36*'Z2 - Douglas'!$F$21,'Z2 - Mélèze'!AS36*'Z2 - Mélèze'!$F$21,'Z3 - Tilleul à petites feuilles'!AS36*'Z3 - Tilleul à petites feuilles'!$F$21,'Z4 - Peuplier'!AS36*'Z4 - Peuplier'!$F$21)</f>
        <v>0</v>
      </c>
      <c r="Y52" s="415">
        <f>SUM('Z1 - Chêne sessile'!AT36*'Z1 - Chêne sessile'!$F$21,'Z1 - Feuillus divers'!AT36*'Z1 - Feuillus divers'!$F$21,'Z2 - Douglas'!AT36*'Z2 - Douglas'!$F$21,'Z2 - Mélèze'!AT36*'Z2 - Mélèze'!$F$21,'Z3 - Tilleul à petites feuilles'!AT36*'Z3 - Tilleul à petites feuilles'!$F$21,'Z4 - Peuplier'!AT36*'Z4 - Peuplier'!$F$21)</f>
        <v>0</v>
      </c>
      <c r="Z52" s="416">
        <f t="shared" si="7"/>
        <v>0</v>
      </c>
      <c r="AA52" s="417">
        <f t="shared" si="8"/>
        <v>-88.684885533474386</v>
      </c>
      <c r="AB52" s="416"/>
      <c r="AC52" s="416"/>
    </row>
    <row r="53" spans="2:29" x14ac:dyDescent="0.25">
      <c r="B53" s="447" t="str">
        <f>'Z2 - Douglas'!F17</f>
        <v xml:space="preserve">Douglas </v>
      </c>
      <c r="C53" s="448">
        <f>'[1]Z2 - Douglas'!C80</f>
        <v>0</v>
      </c>
      <c r="D53" s="448">
        <f>'[1]Z2 - Douglas'!D80</f>
        <v>0</v>
      </c>
      <c r="E53" s="448">
        <f>'[1]Z2 - Douglas'!E80</f>
        <v>0</v>
      </c>
      <c r="F53" s="448">
        <f>'[1]Z2 - Douglas'!F80</f>
        <v>0</v>
      </c>
      <c r="G53" s="449">
        <f>'[1]Z2 - Douglas'!G80</f>
        <v>0</v>
      </c>
      <c r="H53" s="450" t="s">
        <v>274</v>
      </c>
      <c r="I53" s="451"/>
      <c r="J53" s="451"/>
      <c r="K53" s="452"/>
      <c r="L53" s="453">
        <f>U5</f>
        <v>4.13</v>
      </c>
      <c r="N53" s="121">
        <v>32</v>
      </c>
      <c r="O53" s="402"/>
      <c r="P53" s="403"/>
      <c r="Q53" s="347">
        <f t="shared" si="10"/>
        <v>222.5</v>
      </c>
      <c r="R53" s="403">
        <f t="shared" si="5"/>
        <v>26.7</v>
      </c>
      <c r="S53" s="403">
        <f>$L$11*(1+$L$7)^N53*'Récapitulatif des résultats'!$I$11</f>
        <v>97.9</v>
      </c>
      <c r="T53" s="404"/>
      <c r="U53" s="414">
        <f t="shared" si="6"/>
        <v>0</v>
      </c>
      <c r="V53" s="415">
        <f>SUM('Z1 - Chêne sessile'!AQ37*'Z1 - Chêne sessile'!$F$21,'Z1 - Feuillus divers'!AQ37*'Z1 - Feuillus divers'!$F$21,'Z2 - Douglas'!AQ37*'Z2 - Douglas'!$F$21,'Z2 - Mélèze'!AQ37*'Z2 - Mélèze'!$F$21,'Z3 - Tilleul à petites feuilles'!AQ37*'Z3 - Tilleul à petites feuilles'!$F$21,'Z4 - Peuplier'!AQ37*'Z4 - Peuplier'!$F$21)</f>
        <v>0</v>
      </c>
      <c r="W53" s="415">
        <f>SUM('Z1 - Chêne sessile'!AR37*'Z1 - Chêne sessile'!$F$21,'Z1 - Feuillus divers'!AR37*'Z1 - Feuillus divers'!$F$21,'Z2 - Douglas'!AR37*'Z2 - Douglas'!$F$21,'Z2 - Mélèze'!AR37*'Z2 - Mélèze'!$F$21,'Z3 - Tilleul à petites feuilles'!AR37*'Z3 - Tilleul à petites feuilles'!$F$21,'Z4 - Peuplier'!AR37*'Z4 - Peuplier'!$F$21)</f>
        <v>0</v>
      </c>
      <c r="X53" s="415">
        <f>SUM('Z1 - Chêne sessile'!AS37*'Z1 - Chêne sessile'!$F$21,'Z1 - Feuillus divers'!AS37*'Z1 - Feuillus divers'!$F$21,'Z2 - Douglas'!AS37*'Z2 - Douglas'!$F$21,'Z2 - Mélèze'!AS37*'Z2 - Mélèze'!$F$21,'Z3 - Tilleul à petites feuilles'!AS37*'Z3 - Tilleul à petites feuilles'!$F$21,'Z4 - Peuplier'!AS37*'Z4 - Peuplier'!$F$21)</f>
        <v>0</v>
      </c>
      <c r="Y53" s="415">
        <f>SUM('Z1 - Chêne sessile'!AT37*'Z1 - Chêne sessile'!$F$21,'Z1 - Feuillus divers'!AT37*'Z1 - Feuillus divers'!$F$21,'Z2 - Douglas'!AT37*'Z2 - Douglas'!$F$21,'Z2 - Mélèze'!AT37*'Z2 - Mélèze'!$F$21,'Z3 - Tilleul à petites feuilles'!AT37*'Z3 - Tilleul à petites feuilles'!$F$21,'Z4 - Peuplier'!AT37*'Z4 - Peuplier'!$F$21)</f>
        <v>0</v>
      </c>
      <c r="Z53" s="416">
        <f t="shared" si="7"/>
        <v>0</v>
      </c>
      <c r="AA53" s="417">
        <f t="shared" si="8"/>
        <v>-84.865919170788928</v>
      </c>
      <c r="AB53" s="416"/>
      <c r="AC53" s="416"/>
    </row>
    <row r="54" spans="2:29" x14ac:dyDescent="0.25">
      <c r="B54" s="454" t="str">
        <f>'Z2 - Douglas'!B81</f>
        <v>Année</v>
      </c>
      <c r="C54" s="455" t="str">
        <f>'Z2 - Douglas'!C81</f>
        <v>Volume d'éclaircie</v>
      </c>
      <c r="D54" s="411" t="str">
        <f>'Z2 - Douglas'!D81</f>
        <v>BO</v>
      </c>
      <c r="E54" s="411" t="str">
        <f>'Z2 - Douglas'!E81</f>
        <v>BI - panneaux</v>
      </c>
      <c r="F54" s="411" t="str">
        <f>'Z2 - Douglas'!F81</f>
        <v>BI - papier</v>
      </c>
      <c r="G54" s="412" t="str">
        <f>'Z2 - Douglas'!G81</f>
        <v>BE</v>
      </c>
      <c r="H54" s="410" t="s">
        <v>78</v>
      </c>
      <c r="I54" s="411" t="s">
        <v>81</v>
      </c>
      <c r="J54" s="411" t="s">
        <v>80</v>
      </c>
      <c r="K54" s="412" t="s">
        <v>79</v>
      </c>
      <c r="L54" s="413" t="s">
        <v>275</v>
      </c>
      <c r="N54" s="121">
        <v>33</v>
      </c>
      <c r="O54" s="402"/>
      <c r="P54" s="403"/>
      <c r="Q54" s="347">
        <f t="shared" si="10"/>
        <v>222.5</v>
      </c>
      <c r="R54" s="403">
        <f t="shared" si="5"/>
        <v>26.7</v>
      </c>
      <c r="S54" s="403">
        <f>$L$11*(1+$L$7)^N54*'Récapitulatif des résultats'!$I$11</f>
        <v>97.9</v>
      </c>
      <c r="T54" s="404"/>
      <c r="U54" s="414">
        <f t="shared" si="6"/>
        <v>0</v>
      </c>
      <c r="V54" s="415">
        <f>SUM('Z1 - Chêne sessile'!AQ38*'Z1 - Chêne sessile'!$F$21,'Z1 - Feuillus divers'!AQ38*'Z1 - Feuillus divers'!$F$21,'Z2 - Douglas'!AQ38*'Z2 - Douglas'!$F$21,'Z2 - Mélèze'!AQ38*'Z2 - Mélèze'!$F$21,'Z3 - Tilleul à petites feuilles'!AQ38*'Z3 - Tilleul à petites feuilles'!$F$21,'Z4 - Peuplier'!AQ38*'Z4 - Peuplier'!$F$21)</f>
        <v>0</v>
      </c>
      <c r="W54" s="415">
        <f>SUM('Z1 - Chêne sessile'!AR38*'Z1 - Chêne sessile'!$F$21,'Z1 - Feuillus divers'!AR38*'Z1 - Feuillus divers'!$F$21,'Z2 - Douglas'!AR38*'Z2 - Douglas'!$F$21,'Z2 - Mélèze'!AR38*'Z2 - Mélèze'!$F$21,'Z3 - Tilleul à petites feuilles'!AR38*'Z3 - Tilleul à petites feuilles'!$F$21,'Z4 - Peuplier'!AR38*'Z4 - Peuplier'!$F$21)</f>
        <v>0</v>
      </c>
      <c r="X54" s="415">
        <f>SUM('Z1 - Chêne sessile'!AS38*'Z1 - Chêne sessile'!$F$21,'Z1 - Feuillus divers'!AS38*'Z1 - Feuillus divers'!$F$21,'Z2 - Douglas'!AS38*'Z2 - Douglas'!$F$21,'Z2 - Mélèze'!AS38*'Z2 - Mélèze'!$F$21,'Z3 - Tilleul à petites feuilles'!AS38*'Z3 - Tilleul à petites feuilles'!$F$21,'Z4 - Peuplier'!AS38*'Z4 - Peuplier'!$F$21)</f>
        <v>0</v>
      </c>
      <c r="Y54" s="415">
        <f>SUM('Z1 - Chêne sessile'!AT38*'Z1 - Chêne sessile'!$F$21,'Z1 - Feuillus divers'!AT38*'Z1 - Feuillus divers'!$F$21,'Z2 - Douglas'!AT38*'Z2 - Douglas'!$F$21,'Z2 - Mélèze'!AT38*'Z2 - Mélèze'!$F$21,'Z3 - Tilleul à petites feuilles'!AT38*'Z3 - Tilleul à petites feuilles'!$F$21,'Z4 - Peuplier'!AT38*'Z4 - Peuplier'!$F$21)</f>
        <v>0</v>
      </c>
      <c r="Z54" s="416">
        <f t="shared" si="7"/>
        <v>0</v>
      </c>
      <c r="AA54" s="417">
        <f t="shared" si="8"/>
        <v>-81.211405905061184</v>
      </c>
      <c r="AB54" s="416"/>
      <c r="AC54" s="416"/>
    </row>
    <row r="55" spans="2:29" x14ac:dyDescent="0.25">
      <c r="B55" s="457">
        <f>'Z2 - Douglas'!B82</f>
        <v>22</v>
      </c>
      <c r="C55" s="419">
        <f>'Z2 - Douglas'!C82</f>
        <v>60</v>
      </c>
      <c r="D55" s="420">
        <f>'Z2 - Douglas'!D82</f>
        <v>0</v>
      </c>
      <c r="E55" s="420">
        <f>'Z2 - Douglas'!E82</f>
        <v>0.56000000000000005</v>
      </c>
      <c r="F55" s="420">
        <f>'Z2 - Douglas'!F82</f>
        <v>0.44</v>
      </c>
      <c r="G55" s="421">
        <f>'Z2 - Douglas'!G82</f>
        <v>0</v>
      </c>
      <c r="H55" s="422">
        <f>IFERROR(VLOOKUP($B$53,Tableau14582[],4,FALSE)*(1+$L$7)^$B55,0)</f>
        <v>59</v>
      </c>
      <c r="I55" s="423">
        <f>IFERROR(VLOOKUP($B$53,Tableau14582[],5,FALSE)*(1+$L$7)^$B55,0)</f>
        <v>19.375</v>
      </c>
      <c r="J55" s="423">
        <f>IFERROR(VLOOKUP($B$53,Tableau14582[],5,FALSE)*(1+$L$7)^$B55,0)</f>
        <v>19.375</v>
      </c>
      <c r="K55" s="424">
        <f>IFERROR(VLOOKUP($B$53,Tableau14582[],6,FALSE)*(1+$L$7)^$B55,0)</f>
        <v>10</v>
      </c>
      <c r="L55" s="425">
        <f>(C55*D55*H55+C55*E55*I55+C55*F55*J55+C55*G55*K55)*L$53</f>
        <v>4801.125</v>
      </c>
      <c r="N55" s="121">
        <v>34</v>
      </c>
      <c r="O55" s="402"/>
      <c r="P55" s="403"/>
      <c r="Q55" s="347">
        <f t="shared" si="10"/>
        <v>222.5</v>
      </c>
      <c r="R55" s="403">
        <f t="shared" si="5"/>
        <v>26.7</v>
      </c>
      <c r="S55" s="403">
        <f>$L$11*(1+$L$7)^N55*'Récapitulatif des résultats'!$I$11</f>
        <v>97.9</v>
      </c>
      <c r="T55" s="404"/>
      <c r="U55" s="414">
        <f t="shared" si="6"/>
        <v>0</v>
      </c>
      <c r="V55" s="415">
        <f>SUM('Z1 - Chêne sessile'!AQ39*'Z1 - Chêne sessile'!$F$21,'Z1 - Feuillus divers'!AQ39*'Z1 - Feuillus divers'!$F$21,'Z2 - Douglas'!AQ39*'Z2 - Douglas'!$F$21,'Z2 - Mélèze'!AQ39*'Z2 - Mélèze'!$F$21,'Z3 - Tilleul à petites feuilles'!AQ39*'Z3 - Tilleul à petites feuilles'!$F$21,'Z4 - Peuplier'!AQ39*'Z4 - Peuplier'!$F$21)</f>
        <v>0</v>
      </c>
      <c r="W55" s="415">
        <f>SUM('Z1 - Chêne sessile'!AR39*'Z1 - Chêne sessile'!$F$21,'Z1 - Feuillus divers'!AR39*'Z1 - Feuillus divers'!$F$21,'Z2 - Douglas'!AR39*'Z2 - Douglas'!$F$21,'Z2 - Mélèze'!AR39*'Z2 - Mélèze'!$F$21,'Z3 - Tilleul à petites feuilles'!AR39*'Z3 - Tilleul à petites feuilles'!$F$21,'Z4 - Peuplier'!AR39*'Z4 - Peuplier'!$F$21)</f>
        <v>0</v>
      </c>
      <c r="X55" s="415">
        <f>SUM('Z1 - Chêne sessile'!AS39*'Z1 - Chêne sessile'!$F$21,'Z1 - Feuillus divers'!AS39*'Z1 - Feuillus divers'!$F$21,'Z2 - Douglas'!AS39*'Z2 - Douglas'!$F$21,'Z2 - Mélèze'!AS39*'Z2 - Mélèze'!$F$21,'Z3 - Tilleul à petites feuilles'!AS39*'Z3 - Tilleul à petites feuilles'!$F$21,'Z4 - Peuplier'!AS39*'Z4 - Peuplier'!$F$21)</f>
        <v>0</v>
      </c>
      <c r="Y55" s="415">
        <f>SUM('Z1 - Chêne sessile'!AT39*'Z1 - Chêne sessile'!$F$21,'Z1 - Feuillus divers'!AT39*'Z1 - Feuillus divers'!$F$21,'Z2 - Douglas'!AT39*'Z2 - Douglas'!$F$21,'Z2 - Mélèze'!AT39*'Z2 - Mélèze'!$F$21,'Z3 - Tilleul à petites feuilles'!AT39*'Z3 - Tilleul à petites feuilles'!$F$21,'Z4 - Peuplier'!AT39*'Z4 - Peuplier'!$F$21)</f>
        <v>0</v>
      </c>
      <c r="Z55" s="416">
        <f t="shared" si="7"/>
        <v>0</v>
      </c>
      <c r="AA55" s="417">
        <f t="shared" si="8"/>
        <v>-77.714264023982011</v>
      </c>
      <c r="AB55" s="416"/>
      <c r="AC55" s="416"/>
    </row>
    <row r="56" spans="2:29" x14ac:dyDescent="0.25">
      <c r="B56" s="458">
        <f>'Z2 - Douglas'!B83</f>
        <v>28</v>
      </c>
      <c r="C56" s="427">
        <f>'Z2 - Douglas'!C83</f>
        <v>60</v>
      </c>
      <c r="D56" s="428">
        <f>'Z2 - Douglas'!D83</f>
        <v>0</v>
      </c>
      <c r="E56" s="429">
        <f>'Z2 - Douglas'!E83</f>
        <v>0.56000000000000005</v>
      </c>
      <c r="F56" s="429">
        <f>'Z2 - Douglas'!F83</f>
        <v>0.44</v>
      </c>
      <c r="G56" s="430">
        <f>'Z2 - Douglas'!G83</f>
        <v>0</v>
      </c>
      <c r="H56" s="431">
        <f>IFERROR(VLOOKUP($B$53,Tableau14582[],4,FALSE)*(1+$L$7)^$B56,0)</f>
        <v>59</v>
      </c>
      <c r="I56" s="432">
        <f>IFERROR(VLOOKUP($B$53,Tableau14582[],5,FALSE)*(1+$L$7)^$B56,0)</f>
        <v>19.375</v>
      </c>
      <c r="J56" s="432">
        <f>IFERROR(VLOOKUP($B$53,Tableau14582[],5,FALSE)*(1+$L$7)^$B56,0)</f>
        <v>19.375</v>
      </c>
      <c r="K56" s="433">
        <f>IFERROR(VLOOKUP($B$53,Tableau14582[],6,FALSE)*(1+$L$7)^$B56,0)</f>
        <v>10</v>
      </c>
      <c r="L56" s="434">
        <f t="shared" ref="L56:L67" si="12">(C56*D56*H56+C56*E56*I56+C56*F56*J56+C56*G56*K56)*L$53</f>
        <v>4801.125</v>
      </c>
      <c r="N56" s="121">
        <v>35</v>
      </c>
      <c r="O56" s="402"/>
      <c r="P56" s="403"/>
      <c r="Q56" s="347">
        <f t="shared" si="10"/>
        <v>222.5</v>
      </c>
      <c r="R56" s="403">
        <f t="shared" si="5"/>
        <v>26.7</v>
      </c>
      <c r="S56" s="403">
        <f>$L$11*(1+$L$7)^N56*'Récapitulatif des résultats'!$I$11</f>
        <v>97.9</v>
      </c>
      <c r="T56" s="404"/>
      <c r="U56" s="414">
        <f t="shared" si="6"/>
        <v>227.15000000000003</v>
      </c>
      <c r="V56" s="415">
        <f>SUM('Z1 - Chêne sessile'!AQ40*'Z1 - Chêne sessile'!$F$21,'Z1 - Feuillus divers'!AQ40*'Z1 - Feuillus divers'!$F$21,'Z2 - Douglas'!AQ40*'Z2 - Douglas'!$F$21,'Z2 - Mélèze'!AQ40*'Z2 - Mélèze'!$F$21,'Z3 - Tilleul à petites feuilles'!AQ40*'Z3 - Tilleul à petites feuilles'!$F$21,'Z4 - Peuplier'!AQ40*'Z4 - Peuplier'!$F$21)</f>
        <v>136.29</v>
      </c>
      <c r="W56" s="415">
        <f>SUM('Z1 - Chêne sessile'!AR40*'Z1 - Chêne sessile'!$F$21,'Z1 - Feuillus divers'!AR40*'Z1 - Feuillus divers'!$F$21,'Z2 - Douglas'!AR40*'Z2 - Douglas'!$F$21,'Z2 - Mélèze'!AR40*'Z2 - Mélèze'!$F$21,'Z3 - Tilleul à petites feuilles'!AR40*'Z3 - Tilleul à petites feuilles'!$F$21,'Z4 - Peuplier'!AR40*'Z4 - Peuplier'!$F$21)</f>
        <v>50.881600000000006</v>
      </c>
      <c r="X56" s="415">
        <f>SUM('Z1 - Chêne sessile'!AS40*'Z1 - Chêne sessile'!$F$21,'Z1 - Feuillus divers'!AS40*'Z1 - Feuillus divers'!$F$21,'Z2 - Douglas'!AS40*'Z2 - Douglas'!$F$21,'Z2 - Mélèze'!AS40*'Z2 - Mélèze'!$F$21,'Z3 - Tilleul à petites feuilles'!AS40*'Z3 - Tilleul à petites feuilles'!$F$21,'Z4 - Peuplier'!AS40*'Z4 - Peuplier'!$F$21)</f>
        <v>39.978400000000008</v>
      </c>
      <c r="Y56" s="415">
        <f>SUM('Z1 - Chêne sessile'!AT40*'Z1 - Chêne sessile'!$F$21,'Z1 - Feuillus divers'!AT40*'Z1 - Feuillus divers'!$F$21,'Z2 - Douglas'!AT40*'Z2 - Douglas'!$F$21,'Z2 - Mélèze'!AT40*'Z2 - Mélèze'!$F$21,'Z3 - Tilleul à petites feuilles'!AT40*'Z3 - Tilleul à petites feuilles'!$F$21,'Z4 - Peuplier'!AT40*'Z4 - Peuplier'!$F$21)</f>
        <v>0</v>
      </c>
      <c r="Z56" s="416">
        <f t="shared" si="7"/>
        <v>9801.5224999999991</v>
      </c>
      <c r="AA56" s="417">
        <f t="shared" si="8"/>
        <v>2025.6520158394458</v>
      </c>
      <c r="AB56" s="416"/>
      <c r="AC56" s="416"/>
    </row>
    <row r="57" spans="2:29" x14ac:dyDescent="0.25">
      <c r="B57" s="458">
        <f>'Z2 - Douglas'!B84</f>
        <v>35</v>
      </c>
      <c r="C57" s="427">
        <f>'Z2 - Douglas'!C84</f>
        <v>55</v>
      </c>
      <c r="D57" s="428">
        <f>'Z2 - Douglas'!D84</f>
        <v>0.6</v>
      </c>
      <c r="E57" s="429">
        <f>'Z2 - Douglas'!E84</f>
        <v>0.22400000000000003</v>
      </c>
      <c r="F57" s="429">
        <f>'Z2 - Douglas'!F84</f>
        <v>0.17600000000000002</v>
      </c>
      <c r="G57" s="430">
        <f>'Z2 - Douglas'!G84</f>
        <v>0</v>
      </c>
      <c r="H57" s="431">
        <f>IFERROR(VLOOKUP($B$53,Tableau14582[],4,FALSE)*(1+$L$7)^$B57,0)</f>
        <v>59</v>
      </c>
      <c r="I57" s="432">
        <f>IFERROR(VLOOKUP($B$53,Tableau14582[],5,FALSE)*(1+$L$7)^$B57,0)</f>
        <v>19.375</v>
      </c>
      <c r="J57" s="432">
        <f>IFERROR(VLOOKUP($B$53,Tableau14582[],5,FALSE)*(1+$L$7)^$B57,0)</f>
        <v>19.375</v>
      </c>
      <c r="K57" s="433">
        <f>IFERROR(VLOOKUP($B$53,Tableau14582[],6,FALSE)*(1+$L$7)^$B57,0)</f>
        <v>10</v>
      </c>
      <c r="L57" s="434">
        <f t="shared" si="12"/>
        <v>9801.5224999999991</v>
      </c>
      <c r="N57" s="121">
        <v>36</v>
      </c>
      <c r="O57" s="402"/>
      <c r="P57" s="403"/>
      <c r="Q57" s="347">
        <f t="shared" si="10"/>
        <v>222.5</v>
      </c>
      <c r="R57" s="403">
        <f t="shared" si="5"/>
        <v>26.7</v>
      </c>
      <c r="S57" s="403">
        <f>$L$11*(1+$L$7)^N57*'Récapitulatif des résultats'!$I$11</f>
        <v>97.9</v>
      </c>
      <c r="T57" s="404"/>
      <c r="U57" s="414">
        <f t="shared" si="6"/>
        <v>161.54000000000002</v>
      </c>
      <c r="V57" s="415">
        <f>SUM('Z1 - Chêne sessile'!AQ41*'Z1 - Chêne sessile'!$F$21,'Z1 - Feuillus divers'!AQ41*'Z1 - Feuillus divers'!$F$21,'Z2 - Douglas'!AQ41*'Z2 - Douglas'!$F$21,'Z2 - Mélèze'!AQ41*'Z2 - Mélèze'!$F$21,'Z3 - Tilleul à petites feuilles'!AQ41*'Z3 - Tilleul à petites feuilles'!$F$21,'Z4 - Peuplier'!AQ41*'Z4 - Peuplier'!$F$21)</f>
        <v>43.896000000000001</v>
      </c>
      <c r="W57" s="415">
        <f>SUM('Z1 - Chêne sessile'!AR41*'Z1 - Chêne sessile'!$F$21,'Z1 - Feuillus divers'!AR41*'Z1 - Feuillus divers'!$F$21,'Z2 - Douglas'!AR41*'Z2 - Douglas'!$F$21,'Z2 - Mélèze'!AR41*'Z2 - Mélèze'!$F$21,'Z3 - Tilleul à petites feuilles'!AR41*'Z3 - Tilleul à petites feuilles'!$F$21,'Z4 - Peuplier'!AR41*'Z4 - Peuplier'!$F$21)</f>
        <v>36.872640000000004</v>
      </c>
      <c r="X57" s="415">
        <f>SUM('Z1 - Chêne sessile'!AS41*'Z1 - Chêne sessile'!$F$21,'Z1 - Feuillus divers'!AS41*'Z1 - Feuillus divers'!$F$21,'Z2 - Douglas'!AS41*'Z2 - Douglas'!$F$21,'Z2 - Mélèze'!AS41*'Z2 - Mélèze'!$F$21,'Z3 - Tilleul à petites feuilles'!AS41*'Z3 - Tilleul à petites feuilles'!$F$21,'Z4 - Peuplier'!AS41*'Z4 - Peuplier'!$F$21)</f>
        <v>28.971360000000004</v>
      </c>
      <c r="Y57" s="415">
        <f>SUM('Z1 - Chêne sessile'!AT41*'Z1 - Chêne sessile'!$F$21,'Z1 - Feuillus divers'!AT41*'Z1 - Feuillus divers'!$F$21,'Z2 - Douglas'!AT41*'Z2 - Douglas'!$F$21,'Z2 - Mélèze'!AT41*'Z2 - Mélèze'!$F$21,'Z3 - Tilleul à petites feuilles'!AT41*'Z3 - Tilleul à petites feuilles'!$F$21,'Z4 - Peuplier'!AT41*'Z4 - Peuplier'!$F$21)</f>
        <v>51.8</v>
      </c>
      <c r="Z57" s="416">
        <f t="shared" si="7"/>
        <v>3988.5275000000001</v>
      </c>
      <c r="AA57" s="417">
        <f t="shared" si="8"/>
        <v>746.59523118046184</v>
      </c>
      <c r="AB57" s="416"/>
      <c r="AC57" s="416"/>
    </row>
    <row r="58" spans="2:29" x14ac:dyDescent="0.25">
      <c r="B58" s="458">
        <f>'Z2 - Douglas'!B85</f>
        <v>40</v>
      </c>
      <c r="C58" s="427">
        <f>'Z2 - Douglas'!C85</f>
        <v>55</v>
      </c>
      <c r="D58" s="428">
        <f>'Z2 - Douglas'!D85</f>
        <v>0.8</v>
      </c>
      <c r="E58" s="429">
        <f>'Z2 - Douglas'!E85</f>
        <v>0.11199999999999999</v>
      </c>
      <c r="F58" s="429">
        <f>'Z2 - Douglas'!F85</f>
        <v>8.7999999999999981E-2</v>
      </c>
      <c r="G58" s="430">
        <f>'Z2 - Douglas'!G85</f>
        <v>0</v>
      </c>
      <c r="H58" s="431">
        <f>IFERROR(VLOOKUP($B$53,Tableau14582[],4,FALSE)*(1+$L$7)^$B58,0)</f>
        <v>59</v>
      </c>
      <c r="I58" s="432">
        <f>IFERROR(VLOOKUP($B$53,Tableau14582[],5,FALSE)*(1+$L$7)^$B58,0)</f>
        <v>19.375</v>
      </c>
      <c r="J58" s="432">
        <f>IFERROR(VLOOKUP($B$53,Tableau14582[],5,FALSE)*(1+$L$7)^$B58,0)</f>
        <v>19.375</v>
      </c>
      <c r="K58" s="433">
        <f>IFERROR(VLOOKUP($B$53,Tableau14582[],6,FALSE)*(1+$L$7)^$B58,0)</f>
        <v>10</v>
      </c>
      <c r="L58" s="434">
        <f t="shared" si="12"/>
        <v>11601.686249999999</v>
      </c>
      <c r="N58" s="121">
        <v>37</v>
      </c>
      <c r="O58" s="402"/>
      <c r="P58" s="403"/>
      <c r="Q58" s="347">
        <f t="shared" si="10"/>
        <v>222.5</v>
      </c>
      <c r="R58" s="403">
        <f t="shared" si="5"/>
        <v>26.7</v>
      </c>
      <c r="S58" s="403">
        <f>$L$11*(1+$L$7)^N58*'Récapitulatif des résultats'!$I$11</f>
        <v>97.9</v>
      </c>
      <c r="T58" s="404"/>
      <c r="U58" s="414">
        <f t="shared" si="6"/>
        <v>0</v>
      </c>
      <c r="V58" s="415">
        <f>SUM('Z1 - Chêne sessile'!AQ42*'Z1 - Chêne sessile'!$F$21,'Z1 - Feuillus divers'!AQ42*'Z1 - Feuillus divers'!$F$21,'Z2 - Douglas'!AQ42*'Z2 - Douglas'!$F$21,'Z2 - Mélèze'!AQ42*'Z2 - Mélèze'!$F$21,'Z3 - Tilleul à petites feuilles'!AQ42*'Z3 - Tilleul à petites feuilles'!$F$21,'Z4 - Peuplier'!AQ42*'Z4 - Peuplier'!$F$21)</f>
        <v>0</v>
      </c>
      <c r="W58" s="415">
        <f>SUM('Z1 - Chêne sessile'!AR42*'Z1 - Chêne sessile'!$F$21,'Z1 - Feuillus divers'!AR42*'Z1 - Feuillus divers'!$F$21,'Z2 - Douglas'!AR42*'Z2 - Douglas'!$F$21,'Z2 - Mélèze'!AR42*'Z2 - Mélèze'!$F$21,'Z3 - Tilleul à petites feuilles'!AR42*'Z3 - Tilleul à petites feuilles'!$F$21,'Z4 - Peuplier'!AR42*'Z4 - Peuplier'!$F$21)</f>
        <v>0</v>
      </c>
      <c r="X58" s="415">
        <f>SUM('Z1 - Chêne sessile'!AS42*'Z1 - Chêne sessile'!$F$21,'Z1 - Feuillus divers'!AS42*'Z1 - Feuillus divers'!$F$21,'Z2 - Douglas'!AS42*'Z2 - Douglas'!$F$21,'Z2 - Mélèze'!AS42*'Z2 - Mélèze'!$F$21,'Z3 - Tilleul à petites feuilles'!AS42*'Z3 - Tilleul à petites feuilles'!$F$21,'Z4 - Peuplier'!AS42*'Z4 - Peuplier'!$F$21)</f>
        <v>0</v>
      </c>
      <c r="Y58" s="415">
        <f>SUM('Z1 - Chêne sessile'!AT42*'Z1 - Chêne sessile'!$F$21,'Z1 - Feuillus divers'!AT42*'Z1 - Feuillus divers'!$F$21,'Z2 - Douglas'!AT42*'Z2 - Douglas'!$F$21,'Z2 - Mélèze'!AT42*'Z2 - Mélèze'!$F$21,'Z3 - Tilleul à petites feuilles'!AT42*'Z3 - Tilleul à petites feuilles'!$F$21,'Z4 - Peuplier'!AT42*'Z4 - Peuplier'!$F$21)</f>
        <v>0</v>
      </c>
      <c r="Z58" s="416">
        <f t="shared" si="7"/>
        <v>0</v>
      </c>
      <c r="AA58" s="417">
        <f t="shared" si="8"/>
        <v>-68.100745650842057</v>
      </c>
      <c r="AB58" s="416"/>
      <c r="AC58" s="416"/>
    </row>
    <row r="59" spans="2:29" x14ac:dyDescent="0.25">
      <c r="B59" s="458">
        <f>'Z2 - Douglas'!B86</f>
        <v>0</v>
      </c>
      <c r="C59" s="427">
        <f>'Z2 - Douglas'!C86</f>
        <v>0</v>
      </c>
      <c r="D59" s="428">
        <f>'Z2 - Douglas'!D86</f>
        <v>0</v>
      </c>
      <c r="E59" s="429">
        <f>'Z2 - Douglas'!E86</f>
        <v>0.56000000000000005</v>
      </c>
      <c r="F59" s="429">
        <f>'Z2 - Douglas'!F86</f>
        <v>0.44</v>
      </c>
      <c r="G59" s="430">
        <f>'Z2 - Douglas'!G86</f>
        <v>0</v>
      </c>
      <c r="H59" s="431">
        <f>IFERROR(VLOOKUP($B$53,Tableau14582[],4,FALSE)*(1+$L$7)^$B59,0)</f>
        <v>59</v>
      </c>
      <c r="I59" s="432">
        <f>IFERROR(VLOOKUP($B$53,Tableau14582[],5,FALSE)*(1+$L$7)^$B59,0)</f>
        <v>19.375</v>
      </c>
      <c r="J59" s="432">
        <f>IFERROR(VLOOKUP($B$53,Tableau14582[],5,FALSE)*(1+$L$7)^$B59,0)</f>
        <v>19.375</v>
      </c>
      <c r="K59" s="433">
        <f>IFERROR(VLOOKUP($B$53,Tableau14582[],6,FALSE)*(1+$L$7)^$B59,0)</f>
        <v>10</v>
      </c>
      <c r="L59" s="434">
        <f t="shared" si="12"/>
        <v>0</v>
      </c>
      <c r="N59" s="121">
        <v>38</v>
      </c>
      <c r="O59" s="402"/>
      <c r="P59" s="403"/>
      <c r="Q59" s="347">
        <f t="shared" si="10"/>
        <v>222.5</v>
      </c>
      <c r="R59" s="403">
        <f t="shared" si="5"/>
        <v>26.7</v>
      </c>
      <c r="S59" s="403">
        <f>$L$11*(1+$L$7)^N59*'Récapitulatif des résultats'!$I$11</f>
        <v>97.9</v>
      </c>
      <c r="T59" s="404"/>
      <c r="U59" s="414">
        <f t="shared" si="6"/>
        <v>0</v>
      </c>
      <c r="V59" s="415">
        <f>SUM('Z1 - Chêne sessile'!AQ43*'Z1 - Chêne sessile'!$F$21,'Z1 - Feuillus divers'!AQ43*'Z1 - Feuillus divers'!$F$21,'Z2 - Douglas'!AQ43*'Z2 - Douglas'!$F$21,'Z2 - Mélèze'!AQ43*'Z2 - Mélèze'!$F$21,'Z3 - Tilleul à petites feuilles'!AQ43*'Z3 - Tilleul à petites feuilles'!$F$21,'Z4 - Peuplier'!AQ43*'Z4 - Peuplier'!$F$21)</f>
        <v>0</v>
      </c>
      <c r="W59" s="415">
        <f>SUM('Z1 - Chêne sessile'!AR43*'Z1 - Chêne sessile'!$F$21,'Z1 - Feuillus divers'!AR43*'Z1 - Feuillus divers'!$F$21,'Z2 - Douglas'!AR43*'Z2 - Douglas'!$F$21,'Z2 - Mélèze'!AR43*'Z2 - Mélèze'!$F$21,'Z3 - Tilleul à petites feuilles'!AR43*'Z3 - Tilleul à petites feuilles'!$F$21,'Z4 - Peuplier'!AR43*'Z4 - Peuplier'!$F$21)</f>
        <v>0</v>
      </c>
      <c r="X59" s="415">
        <f>SUM('Z1 - Chêne sessile'!AS43*'Z1 - Chêne sessile'!$F$21,'Z1 - Feuillus divers'!AS43*'Z1 - Feuillus divers'!$F$21,'Z2 - Douglas'!AS43*'Z2 - Douglas'!$F$21,'Z2 - Mélèze'!AS43*'Z2 - Mélèze'!$F$21,'Z3 - Tilleul à petites feuilles'!AS43*'Z3 - Tilleul à petites feuilles'!$F$21,'Z4 - Peuplier'!AS43*'Z4 - Peuplier'!$F$21)</f>
        <v>0</v>
      </c>
      <c r="Y59" s="415">
        <f>SUM('Z1 - Chêne sessile'!AT43*'Z1 - Chêne sessile'!$F$21,'Z1 - Feuillus divers'!AT43*'Z1 - Feuillus divers'!$F$21,'Z2 - Douglas'!AT43*'Z2 - Douglas'!$F$21,'Z2 - Mélèze'!AT43*'Z2 - Mélèze'!$F$21,'Z3 - Tilleul à petites feuilles'!AT43*'Z3 - Tilleul à petites feuilles'!$F$21,'Z4 - Peuplier'!AT43*'Z4 - Peuplier'!$F$21)</f>
        <v>0</v>
      </c>
      <c r="Z59" s="416">
        <f t="shared" si="7"/>
        <v>0</v>
      </c>
      <c r="AA59" s="417">
        <f t="shared" si="8"/>
        <v>-65.168177656308188</v>
      </c>
      <c r="AB59" s="416"/>
      <c r="AC59" s="416"/>
    </row>
    <row r="60" spans="2:29" x14ac:dyDescent="0.25">
      <c r="B60" s="458">
        <f>'Z2 - Douglas'!B87</f>
        <v>0</v>
      </c>
      <c r="C60" s="427">
        <f>'Z2 - Douglas'!C87</f>
        <v>0</v>
      </c>
      <c r="D60" s="428">
        <f>'Z2 - Douglas'!D87</f>
        <v>0</v>
      </c>
      <c r="E60" s="429">
        <f>'Z2 - Douglas'!E87</f>
        <v>0.56000000000000005</v>
      </c>
      <c r="F60" s="429">
        <f>'Z2 - Douglas'!F87</f>
        <v>0.44</v>
      </c>
      <c r="G60" s="430">
        <f>'Z2 - Douglas'!G87</f>
        <v>0</v>
      </c>
      <c r="H60" s="431">
        <f>IFERROR(VLOOKUP($B$53,Tableau14582[],4,FALSE)*(1+$L$7)^$B60,0)</f>
        <v>59</v>
      </c>
      <c r="I60" s="432">
        <f>IFERROR(VLOOKUP($B$53,Tableau14582[],5,FALSE)*(1+$L$7)^$B60,0)</f>
        <v>19.375</v>
      </c>
      <c r="J60" s="432">
        <f>IFERROR(VLOOKUP($B$53,Tableau14582[],5,FALSE)*(1+$L$7)^$B60,0)</f>
        <v>19.375</v>
      </c>
      <c r="K60" s="433">
        <f>IFERROR(VLOOKUP($B$53,Tableau14582[],6,FALSE)*(1+$L$7)^$B60,0)</f>
        <v>10</v>
      </c>
      <c r="L60" s="434">
        <f t="shared" si="12"/>
        <v>0</v>
      </c>
      <c r="N60" s="121">
        <v>39</v>
      </c>
      <c r="O60" s="402"/>
      <c r="P60" s="403"/>
      <c r="Q60" s="347">
        <f t="shared" si="10"/>
        <v>222.5</v>
      </c>
      <c r="R60" s="403">
        <f t="shared" si="5"/>
        <v>26.7</v>
      </c>
      <c r="S60" s="403">
        <f>$L$11*(1+$L$7)^N60*'Récapitulatif des résultats'!$I$11</f>
        <v>97.9</v>
      </c>
      <c r="T60" s="404"/>
      <c r="U60" s="414">
        <f t="shared" si="6"/>
        <v>0</v>
      </c>
      <c r="V60" s="415">
        <f>SUM('Z1 - Chêne sessile'!AQ44*'Z1 - Chêne sessile'!$F$21,'Z1 - Feuillus divers'!AQ44*'Z1 - Feuillus divers'!$F$21,'Z2 - Douglas'!AQ44*'Z2 - Douglas'!$F$21,'Z2 - Mélèze'!AQ44*'Z2 - Mélèze'!$F$21,'Z3 - Tilleul à petites feuilles'!AQ44*'Z3 - Tilleul à petites feuilles'!$F$21,'Z4 - Peuplier'!AQ44*'Z4 - Peuplier'!$F$21)</f>
        <v>0</v>
      </c>
      <c r="W60" s="415">
        <f>SUM('Z1 - Chêne sessile'!AR44*'Z1 - Chêne sessile'!$F$21,'Z1 - Feuillus divers'!AR44*'Z1 - Feuillus divers'!$F$21,'Z2 - Douglas'!AR44*'Z2 - Douglas'!$F$21,'Z2 - Mélèze'!AR44*'Z2 - Mélèze'!$F$21,'Z3 - Tilleul à petites feuilles'!AR44*'Z3 - Tilleul à petites feuilles'!$F$21,'Z4 - Peuplier'!AR44*'Z4 - Peuplier'!$F$21)</f>
        <v>0</v>
      </c>
      <c r="X60" s="415">
        <f>SUM('Z1 - Chêne sessile'!AS44*'Z1 - Chêne sessile'!$F$21,'Z1 - Feuillus divers'!AS44*'Z1 - Feuillus divers'!$F$21,'Z2 - Douglas'!AS44*'Z2 - Douglas'!$F$21,'Z2 - Mélèze'!AS44*'Z2 - Mélèze'!$F$21,'Z3 - Tilleul à petites feuilles'!AS44*'Z3 - Tilleul à petites feuilles'!$F$21,'Z4 - Peuplier'!AS44*'Z4 - Peuplier'!$F$21)</f>
        <v>0</v>
      </c>
      <c r="Y60" s="415">
        <f>SUM('Z1 - Chêne sessile'!AT44*'Z1 - Chêne sessile'!$F$21,'Z1 - Feuillus divers'!AT44*'Z1 - Feuillus divers'!$F$21,'Z2 - Douglas'!AT44*'Z2 - Douglas'!$F$21,'Z2 - Mélèze'!AT44*'Z2 - Mélèze'!$F$21,'Z3 - Tilleul à petites feuilles'!AT44*'Z3 - Tilleul à petites feuilles'!$F$21,'Z4 - Peuplier'!AT44*'Z4 - Peuplier'!$F$21)</f>
        <v>0</v>
      </c>
      <c r="Z60" s="416">
        <f t="shared" si="7"/>
        <v>0</v>
      </c>
      <c r="AA60" s="417">
        <f t="shared" si="8"/>
        <v>-62.361892494074823</v>
      </c>
      <c r="AB60" s="416"/>
      <c r="AC60" s="416"/>
    </row>
    <row r="61" spans="2:29" x14ac:dyDescent="0.25">
      <c r="B61" s="458">
        <f>'Z2 - Douglas'!B88</f>
        <v>0</v>
      </c>
      <c r="C61" s="427">
        <f>'Z2 - Douglas'!C88</f>
        <v>0</v>
      </c>
      <c r="D61" s="428">
        <f>'Z2 - Douglas'!D88</f>
        <v>0</v>
      </c>
      <c r="E61" s="429">
        <f>'Z2 - Douglas'!E88</f>
        <v>0.56000000000000005</v>
      </c>
      <c r="F61" s="429">
        <f>'Z2 - Douglas'!F88</f>
        <v>0.44</v>
      </c>
      <c r="G61" s="430">
        <f>'Z2 - Douglas'!G88</f>
        <v>0</v>
      </c>
      <c r="H61" s="431">
        <f>IFERROR(VLOOKUP($B$53,Tableau14582[],4,FALSE)*(1+$L$7)^$B61,0)</f>
        <v>59</v>
      </c>
      <c r="I61" s="432">
        <f>IFERROR(VLOOKUP($B$53,Tableau14582[],5,FALSE)*(1+$L$7)^$B61,0)</f>
        <v>19.375</v>
      </c>
      <c r="J61" s="432">
        <f>IFERROR(VLOOKUP($B$53,Tableau14582[],5,FALSE)*(1+$L$7)^$B61,0)</f>
        <v>19.375</v>
      </c>
      <c r="K61" s="433">
        <f>IFERROR(VLOOKUP($B$53,Tableau14582[],6,FALSE)*(1+$L$7)^$B61,0)</f>
        <v>10</v>
      </c>
      <c r="L61" s="434">
        <f t="shared" si="12"/>
        <v>0</v>
      </c>
      <c r="N61" s="121">
        <v>40</v>
      </c>
      <c r="O61" s="402"/>
      <c r="P61" s="403"/>
      <c r="Q61" s="347">
        <f t="shared" si="10"/>
        <v>222.5</v>
      </c>
      <c r="R61" s="403">
        <f t="shared" si="5"/>
        <v>26.7</v>
      </c>
      <c r="S61" s="403">
        <f>$L$11*(1+$L$7)^N61*'Récapitulatif des résultats'!$I$11</f>
        <v>97.9</v>
      </c>
      <c r="T61" s="404"/>
      <c r="U61" s="414">
        <f t="shared" si="6"/>
        <v>227.14999999999998</v>
      </c>
      <c r="V61" s="415">
        <f>SUM('Z1 - Chêne sessile'!AQ45*'Z1 - Chêne sessile'!$F$21,'Z1 - Feuillus divers'!AQ45*'Z1 - Feuillus divers'!$F$21,'Z2 - Douglas'!AQ45*'Z2 - Douglas'!$F$21,'Z2 - Mélèze'!AQ45*'Z2 - Mélèze'!$F$21,'Z3 - Tilleul à petites feuilles'!AQ45*'Z3 - Tilleul à petites feuilles'!$F$21,'Z4 - Peuplier'!AQ45*'Z4 - Peuplier'!$F$21)</f>
        <v>181.72</v>
      </c>
      <c r="W61" s="415">
        <f>SUM('Z1 - Chêne sessile'!AR45*'Z1 - Chêne sessile'!$F$21,'Z1 - Feuillus divers'!AR45*'Z1 - Feuillus divers'!$F$21,'Z2 - Douglas'!AR45*'Z2 - Douglas'!$F$21,'Z2 - Mélèze'!AR45*'Z2 - Mélèze'!$F$21,'Z3 - Tilleul à petites feuilles'!AR45*'Z3 - Tilleul à petites feuilles'!$F$21,'Z4 - Peuplier'!AR45*'Z4 - Peuplier'!$F$21)</f>
        <v>25.440799999999996</v>
      </c>
      <c r="X61" s="415">
        <f>SUM('Z1 - Chêne sessile'!AS45*'Z1 - Chêne sessile'!$F$21,'Z1 - Feuillus divers'!AS45*'Z1 - Feuillus divers'!$F$21,'Z2 - Douglas'!AS45*'Z2 - Douglas'!$F$21,'Z2 - Mélèze'!AS45*'Z2 - Mélèze'!$F$21,'Z3 - Tilleul à petites feuilles'!AS45*'Z3 - Tilleul à petites feuilles'!$F$21,'Z4 - Peuplier'!AS45*'Z4 - Peuplier'!$F$21)</f>
        <v>19.989199999999997</v>
      </c>
      <c r="Y61" s="415">
        <f>SUM('Z1 - Chêne sessile'!AT45*'Z1 - Chêne sessile'!$F$21,'Z1 - Feuillus divers'!AT45*'Z1 - Feuillus divers'!$F$21,'Z2 - Douglas'!AT45*'Z2 - Douglas'!$F$21,'Z2 - Mélèze'!AT45*'Z2 - Mélèze'!$F$21,'Z3 - Tilleul à petites feuilles'!AT45*'Z3 - Tilleul à petites feuilles'!$F$21,'Z4 - Peuplier'!AT45*'Z4 - Peuplier'!$F$21)</f>
        <v>0</v>
      </c>
      <c r="Z61" s="416">
        <f t="shared" si="7"/>
        <v>11601.686249999999</v>
      </c>
      <c r="AA61" s="417">
        <f t="shared" si="8"/>
        <v>1934.9863952387252</v>
      </c>
      <c r="AB61" s="416"/>
      <c r="AC61" s="416"/>
    </row>
    <row r="62" spans="2:29" x14ac:dyDescent="0.25">
      <c r="B62" s="458">
        <f>'Z2 - Douglas'!B89</f>
        <v>0</v>
      </c>
      <c r="C62" s="427">
        <f>'Z2 - Douglas'!C89</f>
        <v>0</v>
      </c>
      <c r="D62" s="428">
        <f>'Z2 - Douglas'!D89</f>
        <v>0</v>
      </c>
      <c r="E62" s="429">
        <f>'Z2 - Douglas'!E89</f>
        <v>0.56000000000000005</v>
      </c>
      <c r="F62" s="429">
        <f>'Z2 - Douglas'!F89</f>
        <v>0.44</v>
      </c>
      <c r="G62" s="430">
        <f>'Z2 - Douglas'!G89</f>
        <v>0</v>
      </c>
      <c r="H62" s="431">
        <f>IFERROR(VLOOKUP($B$53,Tableau14582[],4,FALSE)*(1+$L$7)^$B62,0)</f>
        <v>59</v>
      </c>
      <c r="I62" s="432">
        <f>IFERROR(VLOOKUP($B$53,Tableau14582[],5,FALSE)*(1+$L$7)^$B62,0)</f>
        <v>19.375</v>
      </c>
      <c r="J62" s="432">
        <f>IFERROR(VLOOKUP($B$53,Tableau14582[],5,FALSE)*(1+$L$7)^$B62,0)</f>
        <v>19.375</v>
      </c>
      <c r="K62" s="433">
        <f>IFERROR(VLOOKUP($B$53,Tableau14582[],6,FALSE)*(1+$L$7)^$B62,0)</f>
        <v>10</v>
      </c>
      <c r="L62" s="434">
        <f t="shared" si="12"/>
        <v>0</v>
      </c>
      <c r="N62" s="121">
        <v>41</v>
      </c>
      <c r="O62" s="402"/>
      <c r="P62" s="403"/>
      <c r="Q62" s="347">
        <f t="shared" si="10"/>
        <v>222.5</v>
      </c>
      <c r="R62" s="403">
        <f t="shared" si="5"/>
        <v>26.7</v>
      </c>
      <c r="S62" s="403">
        <f>$L$11*(1+$L$7)^N62*'Récapitulatif des résultats'!$I$11</f>
        <v>97.9</v>
      </c>
      <c r="T62" s="404"/>
      <c r="U62" s="414">
        <f t="shared" si="6"/>
        <v>0</v>
      </c>
      <c r="V62" s="415">
        <f>SUM('Z1 - Chêne sessile'!AQ46*'Z1 - Chêne sessile'!$F$21,'Z1 - Feuillus divers'!AQ46*'Z1 - Feuillus divers'!$F$21,'Z2 - Douglas'!AQ46*'Z2 - Douglas'!$F$21,'Z2 - Mélèze'!AQ46*'Z2 - Mélèze'!$F$21,'Z3 - Tilleul à petites feuilles'!AQ46*'Z3 - Tilleul à petites feuilles'!$F$21,'Z4 - Peuplier'!AQ46*'Z4 - Peuplier'!$F$21)</f>
        <v>0</v>
      </c>
      <c r="W62" s="415">
        <f>SUM('Z1 - Chêne sessile'!AR46*'Z1 - Chêne sessile'!$F$21,'Z1 - Feuillus divers'!AR46*'Z1 - Feuillus divers'!$F$21,'Z2 - Douglas'!AR46*'Z2 - Douglas'!$F$21,'Z2 - Mélèze'!AR46*'Z2 - Mélèze'!$F$21,'Z3 - Tilleul à petites feuilles'!AR46*'Z3 - Tilleul à petites feuilles'!$F$21,'Z4 - Peuplier'!AR46*'Z4 - Peuplier'!$F$21)</f>
        <v>0</v>
      </c>
      <c r="X62" s="415">
        <f>SUM('Z1 - Chêne sessile'!AS46*'Z1 - Chêne sessile'!$F$21,'Z1 - Feuillus divers'!AS46*'Z1 - Feuillus divers'!$F$21,'Z2 - Douglas'!AS46*'Z2 - Douglas'!$F$21,'Z2 - Mélèze'!AS46*'Z2 - Mélèze'!$F$21,'Z3 - Tilleul à petites feuilles'!AS46*'Z3 - Tilleul à petites feuilles'!$F$21,'Z4 - Peuplier'!AS46*'Z4 - Peuplier'!$F$21)</f>
        <v>0</v>
      </c>
      <c r="Y62" s="415">
        <f>SUM('Z1 - Chêne sessile'!AT46*'Z1 - Chêne sessile'!$F$21,'Z1 - Feuillus divers'!AT46*'Z1 - Feuillus divers'!$F$21,'Z2 - Douglas'!AT46*'Z2 - Douglas'!$F$21,'Z2 - Mélèze'!AT46*'Z2 - Mélèze'!$F$21,'Z3 - Tilleul à petites feuilles'!AT46*'Z3 - Tilleul à petites feuilles'!$F$21,'Z4 - Peuplier'!AT46*'Z4 - Peuplier'!$F$21)</f>
        <v>0</v>
      </c>
      <c r="Z62" s="416">
        <f t="shared" si="7"/>
        <v>0</v>
      </c>
      <c r="AA62" s="417">
        <f t="shared" si="8"/>
        <v>-57.106652772669904</v>
      </c>
      <c r="AB62" s="416"/>
      <c r="AC62" s="416"/>
    </row>
    <row r="63" spans="2:29" x14ac:dyDescent="0.25">
      <c r="B63" s="458">
        <f>'Z2 - Douglas'!B90</f>
        <v>0</v>
      </c>
      <c r="C63" s="427">
        <f>'Z2 - Douglas'!C90</f>
        <v>0</v>
      </c>
      <c r="D63" s="428">
        <f>'Z2 - Douglas'!D90</f>
        <v>0</v>
      </c>
      <c r="E63" s="429">
        <f>'Z2 - Douglas'!E90</f>
        <v>0.56000000000000005</v>
      </c>
      <c r="F63" s="429">
        <f>'Z2 - Douglas'!F90</f>
        <v>0.44</v>
      </c>
      <c r="G63" s="430">
        <f>'Z2 - Douglas'!G90</f>
        <v>0</v>
      </c>
      <c r="H63" s="431">
        <f>IFERROR(VLOOKUP($B$53,Tableau14582[],4,FALSE)*(1+$L$7)^$B63,0)</f>
        <v>59</v>
      </c>
      <c r="I63" s="432">
        <f>IFERROR(VLOOKUP($B$53,Tableau14582[],5,FALSE)*(1+$L$7)^$B63,0)</f>
        <v>19.375</v>
      </c>
      <c r="J63" s="432">
        <f>IFERROR(VLOOKUP($B$53,Tableau14582[],5,FALSE)*(1+$L$7)^$B63,0)</f>
        <v>19.375</v>
      </c>
      <c r="K63" s="433">
        <f>IFERROR(VLOOKUP($B$53,Tableau14582[],6,FALSE)*(1+$L$7)^$B63,0)</f>
        <v>10</v>
      </c>
      <c r="L63" s="434">
        <f t="shared" si="12"/>
        <v>0</v>
      </c>
      <c r="N63" s="121">
        <v>42</v>
      </c>
      <c r="O63" s="402"/>
      <c r="P63" s="403"/>
      <c r="Q63" s="347">
        <f t="shared" si="10"/>
        <v>222.5</v>
      </c>
      <c r="R63" s="403">
        <f t="shared" si="5"/>
        <v>26.7</v>
      </c>
      <c r="S63" s="403">
        <f>$L$11*(1+$L$7)^N63*'Récapitulatif des résultats'!$I$11</f>
        <v>97.9</v>
      </c>
      <c r="T63" s="404"/>
      <c r="U63" s="414">
        <f t="shared" si="6"/>
        <v>202.99</v>
      </c>
      <c r="V63" s="415">
        <f>SUM('Z1 - Chêne sessile'!AQ47*'Z1 - Chêne sessile'!$F$21,'Z1 - Feuillus divers'!AQ47*'Z1 - Feuillus divers'!$F$21,'Z2 - Douglas'!AQ47*'Z2 - Douglas'!$F$21,'Z2 - Mélèze'!AQ47*'Z2 - Mélèze'!$F$21,'Z3 - Tilleul à petites feuilles'!AQ47*'Z3 - Tilleul à petites feuilles'!$F$21,'Z4 - Peuplier'!AQ47*'Z4 - Peuplier'!$F$21)</f>
        <v>88.753</v>
      </c>
      <c r="W63" s="415">
        <f>SUM('Z1 - Chêne sessile'!AR47*'Z1 - Chêne sessile'!$F$21,'Z1 - Feuillus divers'!AR47*'Z1 - Feuillus divers'!$F$21,'Z2 - Douglas'!AR47*'Z2 - Douglas'!$F$21,'Z2 - Mélèze'!AR47*'Z2 - Mélèze'!$F$21,'Z3 - Tilleul à petites feuilles'!AR47*'Z3 - Tilleul à petites feuilles'!$F$21,'Z4 - Peuplier'!AR47*'Z4 - Peuplier'!$F$21)</f>
        <v>19.923120000000004</v>
      </c>
      <c r="X63" s="415">
        <f>SUM('Z1 - Chêne sessile'!AS47*'Z1 - Chêne sessile'!$F$21,'Z1 - Feuillus divers'!AS47*'Z1 - Feuillus divers'!$F$21,'Z2 - Douglas'!AS47*'Z2 - Douglas'!$F$21,'Z2 - Mélèze'!AS47*'Z2 - Mélèze'!$F$21,'Z3 - Tilleul à petites feuilles'!AS47*'Z3 - Tilleul à petites feuilles'!$F$21,'Z4 - Peuplier'!AS47*'Z4 - Peuplier'!$F$21)</f>
        <v>15.653880000000006</v>
      </c>
      <c r="Y63" s="415">
        <f>SUM('Z1 - Chêne sessile'!AT47*'Z1 - Chêne sessile'!$F$21,'Z1 - Feuillus divers'!AT47*'Z1 - Feuillus divers'!$F$21,'Z2 - Douglas'!AT47*'Z2 - Douglas'!$F$21,'Z2 - Mélèze'!AT47*'Z2 - Mélèze'!$F$21,'Z3 - Tilleul à petites feuilles'!AT47*'Z3 - Tilleul à petites feuilles'!$F$21,'Z4 - Peuplier'!AT47*'Z4 - Peuplier'!$F$21)</f>
        <v>78.66</v>
      </c>
      <c r="Z63" s="416">
        <f t="shared" si="7"/>
        <v>6487.5543750000006</v>
      </c>
      <c r="AA63" s="417">
        <f t="shared" si="8"/>
        <v>966.75473984593282</v>
      </c>
      <c r="AB63" s="416"/>
      <c r="AC63" s="416"/>
    </row>
    <row r="64" spans="2:29" x14ac:dyDescent="0.25">
      <c r="B64" s="458">
        <f>'Z2 - Douglas'!B91</f>
        <v>0</v>
      </c>
      <c r="C64" s="427">
        <f>'Z2 - Douglas'!C91</f>
        <v>0</v>
      </c>
      <c r="D64" s="428">
        <f>'Z2 - Douglas'!D91</f>
        <v>0</v>
      </c>
      <c r="E64" s="429">
        <f>'Z2 - Douglas'!E91</f>
        <v>0.56000000000000005</v>
      </c>
      <c r="F64" s="429">
        <f>'Z2 - Douglas'!F91</f>
        <v>0.44</v>
      </c>
      <c r="G64" s="430">
        <f>'Z2 - Douglas'!G91</f>
        <v>0</v>
      </c>
      <c r="H64" s="431">
        <f>IFERROR(VLOOKUP($B$53,Tableau14582[],4,FALSE)*(1+$L$7)^$B64,0)</f>
        <v>59</v>
      </c>
      <c r="I64" s="432">
        <f>IFERROR(VLOOKUP($B$53,Tableau14582[],5,FALSE)*(1+$L$7)^$B64,0)</f>
        <v>19.375</v>
      </c>
      <c r="J64" s="432">
        <f>IFERROR(VLOOKUP($B$53,Tableau14582[],5,FALSE)*(1+$L$7)^$B64,0)</f>
        <v>19.375</v>
      </c>
      <c r="K64" s="433">
        <f>IFERROR(VLOOKUP($B$53,Tableau14582[],6,FALSE)*(1+$L$7)^$B64,0)</f>
        <v>10</v>
      </c>
      <c r="L64" s="434">
        <f t="shared" si="12"/>
        <v>0</v>
      </c>
      <c r="N64" s="121">
        <v>43</v>
      </c>
      <c r="O64" s="402"/>
      <c r="P64" s="403"/>
      <c r="Q64" s="347">
        <f t="shared" si="10"/>
        <v>222.5</v>
      </c>
      <c r="R64" s="403">
        <f t="shared" si="5"/>
        <v>26.7</v>
      </c>
      <c r="S64" s="403">
        <f>$L$11*(1+$L$7)^N64*'Récapitulatif des résultats'!$I$11</f>
        <v>97.9</v>
      </c>
      <c r="T64" s="404"/>
      <c r="U64" s="414">
        <f t="shared" si="6"/>
        <v>0</v>
      </c>
      <c r="V64" s="415">
        <f>SUM('Z1 - Chêne sessile'!AQ48*'Z1 - Chêne sessile'!$F$21,'Z1 - Feuillus divers'!AQ48*'Z1 - Feuillus divers'!$F$21,'Z2 - Douglas'!AQ48*'Z2 - Douglas'!$F$21,'Z2 - Mélèze'!AQ48*'Z2 - Mélèze'!$F$21,'Z3 - Tilleul à petites feuilles'!AQ48*'Z3 - Tilleul à petites feuilles'!$F$21,'Z4 - Peuplier'!AQ48*'Z4 - Peuplier'!$F$21)</f>
        <v>0</v>
      </c>
      <c r="W64" s="415">
        <f>SUM('Z1 - Chêne sessile'!AR48*'Z1 - Chêne sessile'!$F$21,'Z1 - Feuillus divers'!AR48*'Z1 - Feuillus divers'!$F$21,'Z2 - Douglas'!AR48*'Z2 - Douglas'!$F$21,'Z2 - Mélèze'!AR48*'Z2 - Mélèze'!$F$21,'Z3 - Tilleul à petites feuilles'!AR48*'Z3 - Tilleul à petites feuilles'!$F$21,'Z4 - Peuplier'!AR48*'Z4 - Peuplier'!$F$21)</f>
        <v>0</v>
      </c>
      <c r="X64" s="415">
        <f>SUM('Z1 - Chêne sessile'!AS48*'Z1 - Chêne sessile'!$F$21,'Z1 - Feuillus divers'!AS48*'Z1 - Feuillus divers'!$F$21,'Z2 - Douglas'!AS48*'Z2 - Douglas'!$F$21,'Z2 - Mélèze'!AS48*'Z2 - Mélèze'!$F$21,'Z3 - Tilleul à petites feuilles'!AS48*'Z3 - Tilleul à petites feuilles'!$F$21,'Z4 - Peuplier'!AS48*'Z4 - Peuplier'!$F$21)</f>
        <v>0</v>
      </c>
      <c r="Y64" s="415">
        <f>SUM('Z1 - Chêne sessile'!AT48*'Z1 - Chêne sessile'!$F$21,'Z1 - Feuillus divers'!AT48*'Z1 - Feuillus divers'!$F$21,'Z2 - Douglas'!AT48*'Z2 - Douglas'!$F$21,'Z2 - Mélèze'!AT48*'Z2 - Mélèze'!$F$21,'Z3 - Tilleul à petites feuilles'!AT48*'Z3 - Tilleul à petites feuilles'!$F$21,'Z4 - Peuplier'!AT48*'Z4 - Peuplier'!$F$21)</f>
        <v>0</v>
      </c>
      <c r="Z64" s="416">
        <f t="shared" si="7"/>
        <v>0</v>
      </c>
      <c r="AA64" s="417">
        <f t="shared" si="8"/>
        <v>-52.294272358847017</v>
      </c>
      <c r="AB64" s="416"/>
      <c r="AC64" s="416"/>
    </row>
    <row r="65" spans="2:29" x14ac:dyDescent="0.25">
      <c r="B65" s="458">
        <f>'Z2 - Douglas'!B92</f>
        <v>0</v>
      </c>
      <c r="C65" s="427">
        <f>'Z2 - Douglas'!C92</f>
        <v>0</v>
      </c>
      <c r="D65" s="428">
        <f>'Z2 - Douglas'!D92</f>
        <v>0</v>
      </c>
      <c r="E65" s="429">
        <f>'Z2 - Douglas'!E92</f>
        <v>0.56000000000000005</v>
      </c>
      <c r="F65" s="429">
        <f>'Z2 - Douglas'!F92</f>
        <v>0.44</v>
      </c>
      <c r="G65" s="430">
        <f>'Z2 - Douglas'!G92</f>
        <v>0</v>
      </c>
      <c r="H65" s="431">
        <f>IFERROR(VLOOKUP($B$53,Tableau14582[],4,FALSE)*(1+$L$7)^$B65,0)</f>
        <v>59</v>
      </c>
      <c r="I65" s="432">
        <f>IFERROR(VLOOKUP($B$53,Tableau14582[],5,FALSE)*(1+$L$7)^$B65,0)</f>
        <v>19.375</v>
      </c>
      <c r="J65" s="432">
        <f>IFERROR(VLOOKUP($B$53,Tableau14582[],5,FALSE)*(1+$L$7)^$B65,0)</f>
        <v>19.375</v>
      </c>
      <c r="K65" s="433">
        <f>IFERROR(VLOOKUP($B$53,Tableau14582[],6,FALSE)*(1+$L$7)^$B65,0)</f>
        <v>10</v>
      </c>
      <c r="L65" s="434">
        <f t="shared" si="12"/>
        <v>0</v>
      </c>
      <c r="N65" s="121">
        <v>44</v>
      </c>
      <c r="O65" s="402"/>
      <c r="P65" s="403"/>
      <c r="Q65" s="347">
        <f t="shared" si="10"/>
        <v>222.5</v>
      </c>
      <c r="R65" s="403">
        <f t="shared" si="5"/>
        <v>26.7</v>
      </c>
      <c r="S65" s="403">
        <f>$L$11*(1+$L$7)^N65*'Récapitulatif des résultats'!$I$11</f>
        <v>97.9</v>
      </c>
      <c r="T65" s="404"/>
      <c r="U65" s="414">
        <f t="shared" si="6"/>
        <v>0</v>
      </c>
      <c r="V65" s="415">
        <f>SUM('Z1 - Chêne sessile'!AQ49*'Z1 - Chêne sessile'!$F$21,'Z1 - Feuillus divers'!AQ49*'Z1 - Feuillus divers'!$F$21,'Z2 - Douglas'!AQ49*'Z2 - Douglas'!$F$21,'Z2 - Mélèze'!AQ49*'Z2 - Mélèze'!$F$21,'Z3 - Tilleul à petites feuilles'!AQ49*'Z3 - Tilleul à petites feuilles'!$F$21,'Z4 - Peuplier'!AQ49*'Z4 - Peuplier'!$F$21)</f>
        <v>0</v>
      </c>
      <c r="W65" s="415">
        <f>SUM('Z1 - Chêne sessile'!AR49*'Z1 - Chêne sessile'!$F$21,'Z1 - Feuillus divers'!AR49*'Z1 - Feuillus divers'!$F$21,'Z2 - Douglas'!AR49*'Z2 - Douglas'!$F$21,'Z2 - Mélèze'!AR49*'Z2 - Mélèze'!$F$21,'Z3 - Tilleul à petites feuilles'!AR49*'Z3 - Tilleul à petites feuilles'!$F$21,'Z4 - Peuplier'!AR49*'Z4 - Peuplier'!$F$21)</f>
        <v>0</v>
      </c>
      <c r="X65" s="415">
        <f>SUM('Z1 - Chêne sessile'!AS49*'Z1 - Chêne sessile'!$F$21,'Z1 - Feuillus divers'!AS49*'Z1 - Feuillus divers'!$F$21,'Z2 - Douglas'!AS49*'Z2 - Douglas'!$F$21,'Z2 - Mélèze'!AS49*'Z2 - Mélèze'!$F$21,'Z3 - Tilleul à petites feuilles'!AS49*'Z3 - Tilleul à petites feuilles'!$F$21,'Z4 - Peuplier'!AS49*'Z4 - Peuplier'!$F$21)</f>
        <v>0</v>
      </c>
      <c r="Y65" s="415">
        <f>SUM('Z1 - Chêne sessile'!AT49*'Z1 - Chêne sessile'!$F$21,'Z1 - Feuillus divers'!AT49*'Z1 - Feuillus divers'!$F$21,'Z2 - Douglas'!AT49*'Z2 - Douglas'!$F$21,'Z2 - Mélèze'!AT49*'Z2 - Mélèze'!$F$21,'Z3 - Tilleul à petites feuilles'!AT49*'Z3 - Tilleul à petites feuilles'!$F$21,'Z4 - Peuplier'!AT49*'Z4 - Peuplier'!$F$21)</f>
        <v>0</v>
      </c>
      <c r="Z65" s="416">
        <f t="shared" si="7"/>
        <v>0</v>
      </c>
      <c r="AA65" s="417">
        <f t="shared" si="8"/>
        <v>-50.042365893633516</v>
      </c>
      <c r="AB65" s="416"/>
      <c r="AC65" s="416"/>
    </row>
    <row r="66" spans="2:29" x14ac:dyDescent="0.25">
      <c r="B66" s="458">
        <f>'Z2 - Douglas'!B93</f>
        <v>0</v>
      </c>
      <c r="C66" s="427">
        <f>'Z2 - Douglas'!C93</f>
        <v>0</v>
      </c>
      <c r="D66" s="428">
        <f>'Z2 - Douglas'!D93</f>
        <v>0</v>
      </c>
      <c r="E66" s="429">
        <f>'Z2 - Douglas'!E93</f>
        <v>0.56000000000000005</v>
      </c>
      <c r="F66" s="429">
        <f>'Z2 - Douglas'!F93</f>
        <v>0.44</v>
      </c>
      <c r="G66" s="430">
        <f>'Z2 - Douglas'!G93</f>
        <v>0</v>
      </c>
      <c r="H66" s="431">
        <f>IFERROR(VLOOKUP($B$53,Tableau14582[],4,FALSE)*(1+$L$7)^$B66,0)</f>
        <v>59</v>
      </c>
      <c r="I66" s="432">
        <f>IFERROR(VLOOKUP($B$53,Tableau14582[],5,FALSE)*(1+$L$7)^$B66,0)</f>
        <v>19.375</v>
      </c>
      <c r="J66" s="432">
        <f>IFERROR(VLOOKUP($B$53,Tableau14582[],5,FALSE)*(1+$L$7)^$B66,0)</f>
        <v>19.375</v>
      </c>
      <c r="K66" s="433">
        <f>IFERROR(VLOOKUP($B$53,Tableau14582[],6,FALSE)*(1+$L$7)^$B66,0)</f>
        <v>10</v>
      </c>
      <c r="L66" s="434">
        <f t="shared" si="12"/>
        <v>0</v>
      </c>
      <c r="N66" s="121">
        <v>45</v>
      </c>
      <c r="O66" s="402"/>
      <c r="P66" s="403"/>
      <c r="Q66" s="347">
        <f t="shared" si="10"/>
        <v>222.5</v>
      </c>
      <c r="R66" s="403">
        <f t="shared" si="5"/>
        <v>26.7</v>
      </c>
      <c r="S66" s="403">
        <f>$L$11*(1+$L$7)^N66*'Récapitulatif des résultats'!$I$11</f>
        <v>97.9</v>
      </c>
      <c r="T66" s="404"/>
      <c r="U66" s="414">
        <f t="shared" si="6"/>
        <v>2814.89</v>
      </c>
      <c r="V66" s="415">
        <f>SUM('Z1 - Chêne sessile'!AQ50*'Z1 - Chêne sessile'!$F$21,'Z1 - Feuillus divers'!AQ50*'Z1 - Feuillus divers'!$F$21,'Z2 - Douglas'!AQ50*'Z2 - Douglas'!$F$21,'Z2 - Mélèze'!AQ50*'Z2 - Mélèze'!$F$21,'Z3 - Tilleul à petites feuilles'!AQ50*'Z3 - Tilleul à petites feuilles'!$F$21,'Z4 - Peuplier'!AQ50*'Z4 - Peuplier'!$F$21)</f>
        <v>2674.1454999999996</v>
      </c>
      <c r="W66" s="415">
        <f>SUM('Z1 - Chêne sessile'!AR50*'Z1 - Chêne sessile'!$F$21,'Z1 - Feuillus divers'!AR50*'Z1 - Feuillus divers'!$F$21,'Z2 - Douglas'!AR50*'Z2 - Douglas'!$F$21,'Z2 - Mélèze'!AR50*'Z2 - Mélèze'!$F$21,'Z3 - Tilleul à petites feuilles'!AR50*'Z3 - Tilleul à petites feuilles'!$F$21,'Z4 - Peuplier'!AR50*'Z4 - Peuplier'!$F$21)</f>
        <v>78.816920000000081</v>
      </c>
      <c r="X66" s="415">
        <f>SUM('Z1 - Chêne sessile'!AS50*'Z1 - Chêne sessile'!$F$21,'Z1 - Feuillus divers'!AS50*'Z1 - Feuillus divers'!$F$21,'Z2 - Douglas'!AS50*'Z2 - Douglas'!$F$21,'Z2 - Mélèze'!AS50*'Z2 - Mélèze'!$F$21,'Z3 - Tilleul à petites feuilles'!AS50*'Z3 - Tilleul à petites feuilles'!$F$21,'Z4 - Peuplier'!AS50*'Z4 - Peuplier'!$F$21)</f>
        <v>61.927580000000056</v>
      </c>
      <c r="Y66" s="415">
        <f>SUM('Z1 - Chêne sessile'!AT50*'Z1 - Chêne sessile'!$F$21,'Z1 - Feuillus divers'!AT50*'Z1 - Feuillus divers'!$F$21,'Z2 - Douglas'!AT50*'Z2 - Douglas'!$F$21,'Z2 - Mélèze'!AT50*'Z2 - Mélèze'!$F$21,'Z3 - Tilleul à petites feuilles'!AT50*'Z3 - Tilleul à petites feuilles'!$F$21,'Z4 - Peuplier'!AT50*'Z4 - Peuplier'!$F$21)</f>
        <v>0</v>
      </c>
      <c r="Z66" s="416">
        <f t="shared" si="7"/>
        <v>157656.41118749997</v>
      </c>
      <c r="AA66" s="417">
        <f t="shared" si="8"/>
        <v>21703.079401356499</v>
      </c>
      <c r="AB66" s="416"/>
      <c r="AC66" s="416"/>
    </row>
    <row r="67" spans="2:29" x14ac:dyDescent="0.25">
      <c r="B67" s="435">
        <f>'Z2 - Douglas'!B94</f>
        <v>45</v>
      </c>
      <c r="C67" s="436">
        <f>'Z2 - Douglas'!C94</f>
        <v>601</v>
      </c>
      <c r="D67" s="437">
        <f>'Z2 - Douglas'!D94</f>
        <v>0.95</v>
      </c>
      <c r="E67" s="438">
        <f>'Z2 - Douglas'!E94</f>
        <v>2.8000000000000028E-2</v>
      </c>
      <c r="F67" s="438">
        <f>'Z2 - Douglas'!F94</f>
        <v>2.200000000000002E-2</v>
      </c>
      <c r="G67" s="439">
        <f>'Z2 - Douglas'!G94</f>
        <v>0</v>
      </c>
      <c r="H67" s="440">
        <f>IFERROR(VLOOKUP($B$53,Tableau14582[],4,FALSE)*(1+$L$7)^$B67,0)</f>
        <v>59</v>
      </c>
      <c r="I67" s="441">
        <f>IFERROR(VLOOKUP($B$53,Tableau14582[],5,FALSE)*(1+$L$7)^$B67,0)</f>
        <v>19.375</v>
      </c>
      <c r="J67" s="441">
        <f>IFERROR(VLOOKUP($B$53,Tableau14582[],5,FALSE)*(1+$L$7)^$B67,0)</f>
        <v>19.375</v>
      </c>
      <c r="K67" s="442">
        <f>IFERROR(VLOOKUP($B$53,Tableau14582[],6,FALSE)*(1+$L$7)^$B67,0)</f>
        <v>10</v>
      </c>
      <c r="L67" s="443">
        <f t="shared" si="12"/>
        <v>141527.94993749997</v>
      </c>
      <c r="N67" s="121">
        <v>46</v>
      </c>
      <c r="O67" s="402"/>
      <c r="P67" s="403"/>
      <c r="Q67" s="347">
        <f t="shared" si="10"/>
        <v>222.5</v>
      </c>
      <c r="R67" s="403">
        <f t="shared" si="5"/>
        <v>26.7</v>
      </c>
      <c r="S67" s="403">
        <f>$L$11*(1+$L$7)^N67*'Récapitulatif des résultats'!$I$11</f>
        <v>97.9</v>
      </c>
      <c r="T67" s="404"/>
      <c r="U67" s="414">
        <f t="shared" si="6"/>
        <v>0</v>
      </c>
      <c r="V67" s="415">
        <f>SUM('Z1 - Chêne sessile'!AQ51*'Z1 - Chêne sessile'!$F$21,'Z1 - Feuillus divers'!AQ51*'Z1 - Feuillus divers'!$F$21,'Z2 - Douglas'!AQ51*'Z2 - Douglas'!$F$21,'Z2 - Mélèze'!AQ51*'Z2 - Mélèze'!$F$21,'Z3 - Tilleul à petites feuilles'!AQ51*'Z3 - Tilleul à petites feuilles'!$F$21,'Z4 - Peuplier'!AQ51*'Z4 - Peuplier'!$F$21)</f>
        <v>0</v>
      </c>
      <c r="W67" s="415">
        <f>SUM('Z1 - Chêne sessile'!AR51*'Z1 - Chêne sessile'!$F$21,'Z1 - Feuillus divers'!AR51*'Z1 - Feuillus divers'!$F$21,'Z2 - Douglas'!AR51*'Z2 - Douglas'!$F$21,'Z2 - Mélèze'!AR51*'Z2 - Mélèze'!$F$21,'Z3 - Tilleul à petites feuilles'!AR51*'Z3 - Tilleul à petites feuilles'!$F$21,'Z4 - Peuplier'!AR51*'Z4 - Peuplier'!$F$21)</f>
        <v>0</v>
      </c>
      <c r="X67" s="415">
        <f>SUM('Z1 - Chêne sessile'!AS51*'Z1 - Chêne sessile'!$F$21,'Z1 - Feuillus divers'!AS51*'Z1 - Feuillus divers'!$F$21,'Z2 - Douglas'!AS51*'Z2 - Douglas'!$F$21,'Z2 - Mélèze'!AS51*'Z2 - Mélèze'!$F$21,'Z3 - Tilleul à petites feuilles'!AS51*'Z3 - Tilleul à petites feuilles'!$F$21,'Z4 - Peuplier'!AS51*'Z4 - Peuplier'!$F$21)</f>
        <v>0</v>
      </c>
      <c r="Y67" s="415">
        <f>SUM('Z1 - Chêne sessile'!AT51*'Z1 - Chêne sessile'!$F$21,'Z1 - Feuillus divers'!AT51*'Z1 - Feuillus divers'!$F$21,'Z2 - Douglas'!AT51*'Z2 - Douglas'!$F$21,'Z2 - Mélèze'!AT51*'Z2 - Mélèze'!$F$21,'Z3 - Tilleul à petites feuilles'!AT51*'Z3 - Tilleul à petites feuilles'!$F$21,'Z4 - Peuplier'!AT51*'Z4 - Peuplier'!$F$21)</f>
        <v>0</v>
      </c>
      <c r="Z67" s="416">
        <f t="shared" si="7"/>
        <v>0</v>
      </c>
      <c r="AA67" s="417">
        <f t="shared" si="8"/>
        <v>-45.825293279580158</v>
      </c>
      <c r="AB67" s="416"/>
      <c r="AC67" s="416"/>
    </row>
    <row r="68" spans="2:29" x14ac:dyDescent="0.25">
      <c r="B68" s="444"/>
      <c r="C68" s="445"/>
      <c r="D68" s="445"/>
      <c r="E68" s="445"/>
      <c r="F68" s="445"/>
      <c r="G68" s="445"/>
      <c r="H68" s="445"/>
      <c r="I68" s="445"/>
      <c r="J68" s="445"/>
      <c r="K68" s="445"/>
      <c r="L68" s="446"/>
      <c r="N68" s="121">
        <v>47</v>
      </c>
      <c r="O68" s="402"/>
      <c r="P68" s="403"/>
      <c r="Q68" s="347">
        <f t="shared" si="10"/>
        <v>222.5</v>
      </c>
      <c r="R68" s="403">
        <f t="shared" si="5"/>
        <v>26.7</v>
      </c>
      <c r="S68" s="403">
        <f>$L$11*(1+$L$7)^N68*'Récapitulatif des résultats'!$I$11</f>
        <v>97.9</v>
      </c>
      <c r="T68" s="404"/>
      <c r="U68" s="414">
        <f t="shared" si="6"/>
        <v>0</v>
      </c>
      <c r="V68" s="415">
        <f>SUM('Z1 - Chêne sessile'!AQ52*'Z1 - Chêne sessile'!$F$21,'Z1 - Feuillus divers'!AQ52*'Z1 - Feuillus divers'!$F$21,'Z2 - Douglas'!AQ52*'Z2 - Douglas'!$F$21,'Z2 - Mélèze'!AQ52*'Z2 - Mélèze'!$F$21,'Z3 - Tilleul à petites feuilles'!AQ52*'Z3 - Tilleul à petites feuilles'!$F$21,'Z4 - Peuplier'!AQ52*'Z4 - Peuplier'!$F$21)</f>
        <v>0</v>
      </c>
      <c r="W68" s="415">
        <f>SUM('Z1 - Chêne sessile'!AR52*'Z1 - Chêne sessile'!$F$21,'Z1 - Feuillus divers'!AR52*'Z1 - Feuillus divers'!$F$21,'Z2 - Douglas'!AR52*'Z2 - Douglas'!$F$21,'Z2 - Mélèze'!AR52*'Z2 - Mélèze'!$F$21,'Z3 - Tilleul à petites feuilles'!AR52*'Z3 - Tilleul à petites feuilles'!$F$21,'Z4 - Peuplier'!AR52*'Z4 - Peuplier'!$F$21)</f>
        <v>0</v>
      </c>
      <c r="X68" s="415">
        <f>SUM('Z1 - Chêne sessile'!AS52*'Z1 - Chêne sessile'!$F$21,'Z1 - Feuillus divers'!AS52*'Z1 - Feuillus divers'!$F$21,'Z2 - Douglas'!AS52*'Z2 - Douglas'!$F$21,'Z2 - Mélèze'!AS52*'Z2 - Mélèze'!$F$21,'Z3 - Tilleul à petites feuilles'!AS52*'Z3 - Tilleul à petites feuilles'!$F$21,'Z4 - Peuplier'!AS52*'Z4 - Peuplier'!$F$21)</f>
        <v>0</v>
      </c>
      <c r="Y68" s="415">
        <f>SUM('Z1 - Chêne sessile'!AT52*'Z1 - Chêne sessile'!$F$21,'Z1 - Feuillus divers'!AT52*'Z1 - Feuillus divers'!$F$21,'Z2 - Douglas'!AT52*'Z2 - Douglas'!$F$21,'Z2 - Mélèze'!AT52*'Z2 - Mélèze'!$F$21,'Z3 - Tilleul à petites feuilles'!AT52*'Z3 - Tilleul à petites feuilles'!$F$21,'Z4 - Peuplier'!AT52*'Z4 - Peuplier'!$F$21)</f>
        <v>0</v>
      </c>
      <c r="Z68" s="416">
        <f t="shared" si="7"/>
        <v>0</v>
      </c>
      <c r="AA68" s="417">
        <f t="shared" si="8"/>
        <v>-43.851955291464265</v>
      </c>
      <c r="AB68" s="416"/>
      <c r="AC68" s="416"/>
    </row>
    <row r="69" spans="2:29" x14ac:dyDescent="0.25">
      <c r="B69" s="447" t="str">
        <f>'Z2 - Mélèze'!F17</f>
        <v xml:space="preserve">Mélèze d’Europe </v>
      </c>
      <c r="C69" s="448">
        <f>'[1]Z2 - Mélèze'!C80</f>
        <v>0</v>
      </c>
      <c r="D69" s="448">
        <f>'[1]Z2 - Mélèze'!D80</f>
        <v>0</v>
      </c>
      <c r="E69" s="448">
        <f>'[1]Z2 - Mélèze'!E80</f>
        <v>0</v>
      </c>
      <c r="F69" s="448">
        <f>'[1]Z2 - Mélèze'!F80</f>
        <v>0</v>
      </c>
      <c r="G69" s="449">
        <f>'[1]Z2 - Mélèze'!G80</f>
        <v>0</v>
      </c>
      <c r="H69" s="450" t="s">
        <v>274</v>
      </c>
      <c r="I69" s="451"/>
      <c r="J69" s="451"/>
      <c r="K69" s="452"/>
      <c r="L69" s="453">
        <f>X5</f>
        <v>1.77</v>
      </c>
      <c r="N69" s="121">
        <v>48</v>
      </c>
      <c r="O69" s="402"/>
      <c r="P69" s="403"/>
      <c r="Q69" s="347">
        <f t="shared" si="10"/>
        <v>222.5</v>
      </c>
      <c r="R69" s="403">
        <f t="shared" si="5"/>
        <v>26.7</v>
      </c>
      <c r="S69" s="403">
        <f>$L$11*(1+$L$7)^N69*'Récapitulatif des résultats'!$I$11</f>
        <v>97.9</v>
      </c>
      <c r="T69" s="404"/>
      <c r="U69" s="414">
        <f t="shared" si="6"/>
        <v>74.2</v>
      </c>
      <c r="V69" s="415">
        <f>SUM('Z1 - Chêne sessile'!AQ53*'Z1 - Chêne sessile'!$F$21,'Z1 - Feuillus divers'!AQ53*'Z1 - Feuillus divers'!$F$21,'Z2 - Douglas'!AQ53*'Z2 - Douglas'!$F$21,'Z2 - Mélèze'!AQ53*'Z2 - Mélèze'!$F$21,'Z3 - Tilleul à petites feuilles'!AQ53*'Z3 - Tilleul à petites feuilles'!$F$21,'Z4 - Peuplier'!AQ53*'Z4 - Peuplier'!$F$21)</f>
        <v>13.16</v>
      </c>
      <c r="W69" s="415">
        <f>SUM('Z1 - Chêne sessile'!AR53*'Z1 - Chêne sessile'!$F$21,'Z1 - Feuillus divers'!AR53*'Z1 - Feuillus divers'!$F$21,'Z2 - Douglas'!AR53*'Z2 - Douglas'!$F$21,'Z2 - Mélèze'!AR53*'Z2 - Mélèze'!$F$21,'Z3 - Tilleul à petites feuilles'!AR53*'Z3 - Tilleul à petites feuilles'!$F$21,'Z4 - Peuplier'!AR53*'Z4 - Peuplier'!$F$21)</f>
        <v>0</v>
      </c>
      <c r="X69" s="415">
        <f>SUM('Z1 - Chêne sessile'!AS53*'Z1 - Chêne sessile'!$F$21,'Z1 - Feuillus divers'!AS53*'Z1 - Feuillus divers'!$F$21,'Z2 - Douglas'!AS53*'Z2 - Douglas'!$F$21,'Z2 - Mélèze'!AS53*'Z2 - Mélèze'!$F$21,'Z3 - Tilleul à petites feuilles'!AS53*'Z3 - Tilleul à petites feuilles'!$F$21,'Z4 - Peuplier'!AS53*'Z4 - Peuplier'!$F$21)</f>
        <v>0</v>
      </c>
      <c r="Y69" s="415">
        <f>SUM('Z1 - Chêne sessile'!AT53*'Z1 - Chêne sessile'!$F$21,'Z1 - Feuillus divers'!AT53*'Z1 - Feuillus divers'!$F$21,'Z2 - Douglas'!AT53*'Z2 - Douglas'!$F$21,'Z2 - Mélèze'!AT53*'Z2 - Mélèze'!$F$21,'Z3 - Tilleul à petites feuilles'!AT53*'Z3 - Tilleul à petites feuilles'!$F$21,'Z4 - Peuplier'!AT53*'Z4 - Peuplier'!$F$21)</f>
        <v>61.04</v>
      </c>
      <c r="Z69" s="416">
        <f t="shared" si="7"/>
        <v>2416.4</v>
      </c>
      <c r="AA69" s="417">
        <f t="shared" si="8"/>
        <v>250.17362199889183</v>
      </c>
      <c r="AB69" s="416"/>
      <c r="AC69" s="416"/>
    </row>
    <row r="70" spans="2:29" x14ac:dyDescent="0.25">
      <c r="B70" s="454" t="str">
        <f>'Z2 - Mélèze'!B81</f>
        <v>Année</v>
      </c>
      <c r="C70" s="455" t="str">
        <f>'Z2 - Mélèze'!C81</f>
        <v>Volume d'éclaircie</v>
      </c>
      <c r="D70" s="411" t="str">
        <f>'Z2 - Mélèze'!D81</f>
        <v>BO</v>
      </c>
      <c r="E70" s="411" t="str">
        <f>'Z2 - Mélèze'!E81</f>
        <v>BI - panneaux</v>
      </c>
      <c r="F70" s="411" t="str">
        <f>'Z2 - Mélèze'!F81</f>
        <v>BI - papier</v>
      </c>
      <c r="G70" s="412" t="str">
        <f>'Z2 - Mélèze'!G81</f>
        <v>BE</v>
      </c>
      <c r="H70" s="410" t="s">
        <v>78</v>
      </c>
      <c r="I70" s="411" t="s">
        <v>81</v>
      </c>
      <c r="J70" s="411" t="s">
        <v>80</v>
      </c>
      <c r="K70" s="412" t="s">
        <v>79</v>
      </c>
      <c r="L70" s="413" t="s">
        <v>275</v>
      </c>
      <c r="N70" s="121">
        <v>49</v>
      </c>
      <c r="O70" s="402"/>
      <c r="P70" s="403"/>
      <c r="Q70" s="347">
        <f t="shared" si="10"/>
        <v>222.5</v>
      </c>
      <c r="R70" s="403">
        <f t="shared" si="5"/>
        <v>26.7</v>
      </c>
      <c r="S70" s="403">
        <f>$L$11*(1+$L$7)^N70*'Récapitulatif des résultats'!$I$11</f>
        <v>97.9</v>
      </c>
      <c r="T70" s="404"/>
      <c r="U70" s="414">
        <f t="shared" si="6"/>
        <v>0</v>
      </c>
      <c r="V70" s="415">
        <f>SUM('Z1 - Chêne sessile'!AQ54*'Z1 - Chêne sessile'!$F$21,'Z1 - Feuillus divers'!AQ54*'Z1 - Feuillus divers'!$F$21,'Z2 - Douglas'!AQ54*'Z2 - Douglas'!$F$21,'Z2 - Mélèze'!AQ54*'Z2 - Mélèze'!$F$21,'Z3 - Tilleul à petites feuilles'!AQ54*'Z3 - Tilleul à petites feuilles'!$F$21,'Z4 - Peuplier'!AQ54*'Z4 - Peuplier'!$F$21)</f>
        <v>0</v>
      </c>
      <c r="W70" s="415">
        <f>SUM('Z1 - Chêne sessile'!AR54*'Z1 - Chêne sessile'!$F$21,'Z1 - Feuillus divers'!AR54*'Z1 - Feuillus divers'!$F$21,'Z2 - Douglas'!AR54*'Z2 - Douglas'!$F$21,'Z2 - Mélèze'!AR54*'Z2 - Mélèze'!$F$21,'Z3 - Tilleul à petites feuilles'!AR54*'Z3 - Tilleul à petites feuilles'!$F$21,'Z4 - Peuplier'!AR54*'Z4 - Peuplier'!$F$21)</f>
        <v>0</v>
      </c>
      <c r="X70" s="415">
        <f>SUM('Z1 - Chêne sessile'!AS54*'Z1 - Chêne sessile'!$F$21,'Z1 - Feuillus divers'!AS54*'Z1 - Feuillus divers'!$F$21,'Z2 - Douglas'!AS54*'Z2 - Douglas'!$F$21,'Z2 - Mélèze'!AS54*'Z2 - Mélèze'!$F$21,'Z3 - Tilleul à petites feuilles'!AS54*'Z3 - Tilleul à petites feuilles'!$F$21,'Z4 - Peuplier'!AS54*'Z4 - Peuplier'!$F$21)</f>
        <v>0</v>
      </c>
      <c r="Y70" s="415">
        <f>SUM('Z1 - Chêne sessile'!AT54*'Z1 - Chêne sessile'!$F$21,'Z1 - Feuillus divers'!AT54*'Z1 - Feuillus divers'!$F$21,'Z2 - Douglas'!AT54*'Z2 - Douglas'!$F$21,'Z2 - Mélèze'!AT54*'Z2 - Mélèze'!$F$21,'Z3 - Tilleul à petites feuilles'!AT54*'Z3 - Tilleul à petites feuilles'!$F$21,'Z4 - Peuplier'!AT54*'Z4 - Peuplier'!$F$21)</f>
        <v>0</v>
      </c>
      <c r="Z70" s="416">
        <f t="shared" si="7"/>
        <v>0</v>
      </c>
      <c r="AA70" s="417">
        <f t="shared" si="8"/>
        <v>-40.156548880716358</v>
      </c>
      <c r="AB70" s="416"/>
      <c r="AC70" s="416"/>
    </row>
    <row r="71" spans="2:29" x14ac:dyDescent="0.25">
      <c r="B71" s="418">
        <f>'Z2 - Mélèze'!B82</f>
        <v>18</v>
      </c>
      <c r="C71" s="419">
        <f>'Z2 - Mélèze'!C82</f>
        <v>20</v>
      </c>
      <c r="D71" s="420">
        <f>'Z2 - Mélèze'!D82</f>
        <v>0</v>
      </c>
      <c r="E71" s="420">
        <f>'Z2 - Mélèze'!E82</f>
        <v>0.56000000000000005</v>
      </c>
      <c r="F71" s="420">
        <f>'Z2 - Mélèze'!F82</f>
        <v>0.44</v>
      </c>
      <c r="G71" s="421">
        <f>'Z2 - Mélèze'!G82</f>
        <v>0</v>
      </c>
      <c r="H71" s="431">
        <f>IFERROR(VLOOKUP($B$69,Tableau14582[],4,FALSE)*(1+$L$7)^$B71,0)</f>
        <v>50</v>
      </c>
      <c r="I71" s="432">
        <f>IFERROR(VLOOKUP($B$69,Tableau14582[],5,FALSE)*(1+$L$7)^$B71,0)</f>
        <v>19.375</v>
      </c>
      <c r="J71" s="432">
        <f>IFERROR(VLOOKUP($B$69,Tableau14582[],5,FALSE)*(1+$L$7)^$B71,0)</f>
        <v>19.375</v>
      </c>
      <c r="K71" s="433">
        <f>IFERROR(VLOOKUP($B$69,Tableau14582[],6,FALSE)*(1+$L$7)^$B71,0)</f>
        <v>10</v>
      </c>
      <c r="L71" s="425">
        <f>(C71*D71*H71+C71*E71*I71+C71*F71*J71+C71*G71*K71)*L$69</f>
        <v>685.875</v>
      </c>
      <c r="N71" s="121">
        <v>50</v>
      </c>
      <c r="O71" s="402"/>
      <c r="P71" s="403"/>
      <c r="Q71" s="347">
        <f t="shared" si="10"/>
        <v>222.5</v>
      </c>
      <c r="R71" s="403">
        <f t="shared" si="5"/>
        <v>26.7</v>
      </c>
      <c r="S71" s="403">
        <f>$L$11*(1+$L$7)^N71*'Récapitulatif des résultats'!$I$11</f>
        <v>97.9</v>
      </c>
      <c r="T71" s="404"/>
      <c r="U71" s="414">
        <f t="shared" si="6"/>
        <v>10.5</v>
      </c>
      <c r="V71" s="415">
        <f>SUM('Z1 - Chêne sessile'!AQ55*'Z1 - Chêne sessile'!$F$21,'Z1 - Feuillus divers'!AQ55*'Z1 - Feuillus divers'!$F$21,'Z2 - Douglas'!AQ55*'Z2 - Douglas'!$F$21,'Z2 - Mélèze'!AQ55*'Z2 - Mélèze'!$F$21,'Z3 - Tilleul à petites feuilles'!AQ55*'Z3 - Tilleul à petites feuilles'!$F$21,'Z4 - Peuplier'!AQ55*'Z4 - Peuplier'!$F$21)</f>
        <v>1.05</v>
      </c>
      <c r="W71" s="415">
        <f>SUM('Z1 - Chêne sessile'!AR55*'Z1 - Chêne sessile'!$F$21,'Z1 - Feuillus divers'!AR55*'Z1 - Feuillus divers'!$F$21,'Z2 - Douglas'!AR55*'Z2 - Douglas'!$F$21,'Z2 - Mélèze'!AR55*'Z2 - Mélèze'!$F$21,'Z3 - Tilleul à petites feuilles'!AR55*'Z3 - Tilleul à petites feuilles'!$F$21,'Z4 - Peuplier'!AR55*'Z4 - Peuplier'!$F$21)</f>
        <v>0</v>
      </c>
      <c r="X71" s="415">
        <f>SUM('Z1 - Chêne sessile'!AS55*'Z1 - Chêne sessile'!$F$21,'Z1 - Feuillus divers'!AS55*'Z1 - Feuillus divers'!$F$21,'Z2 - Douglas'!AS55*'Z2 - Douglas'!$F$21,'Z2 - Mélèze'!AS55*'Z2 - Mélèze'!$F$21,'Z3 - Tilleul à petites feuilles'!AS55*'Z3 - Tilleul à petites feuilles'!$F$21,'Z4 - Peuplier'!AS55*'Z4 - Peuplier'!$F$21)</f>
        <v>0</v>
      </c>
      <c r="Y71" s="415">
        <f>SUM('Z1 - Chêne sessile'!AT55*'Z1 - Chêne sessile'!$F$21,'Z1 - Feuillus divers'!AT55*'Z1 - Feuillus divers'!$F$21,'Z2 - Douglas'!AT55*'Z2 - Douglas'!$F$21,'Z2 - Mélèze'!AT55*'Z2 - Mélèze'!$F$21,'Z3 - Tilleul à petites feuilles'!AT55*'Z3 - Tilleul à petites feuilles'!$F$21,'Z4 - Peuplier'!AT55*'Z4 - Peuplier'!$F$21)</f>
        <v>9.4499999999999993</v>
      </c>
      <c r="Z71" s="416">
        <f t="shared" si="7"/>
        <v>147</v>
      </c>
      <c r="AA71" s="417">
        <f t="shared" si="8"/>
        <v>-22.153000958126999</v>
      </c>
      <c r="AB71" s="416"/>
      <c r="AC71" s="416"/>
    </row>
    <row r="72" spans="2:29" x14ac:dyDescent="0.25">
      <c r="B72" s="426">
        <f>'Z2 - Mélèze'!B83</f>
        <v>21</v>
      </c>
      <c r="C72" s="427">
        <f>'Z2 - Mélèze'!C83</f>
        <v>26</v>
      </c>
      <c r="D72" s="428">
        <f>'Z2 - Mélèze'!D83</f>
        <v>0</v>
      </c>
      <c r="E72" s="429">
        <f>'Z2 - Mélèze'!E83</f>
        <v>0.56000000000000005</v>
      </c>
      <c r="F72" s="429">
        <f>'Z2 - Mélèze'!F83</f>
        <v>0.44</v>
      </c>
      <c r="G72" s="430">
        <f>'Z2 - Mélèze'!G83</f>
        <v>0</v>
      </c>
      <c r="H72" s="431">
        <f>IFERROR(VLOOKUP($B$69,Tableau14582[],4,FALSE)*(1+$L$7)^$B72,0)</f>
        <v>50</v>
      </c>
      <c r="I72" s="432">
        <f>IFERROR(VLOOKUP($B$69,Tableau14582[],5,FALSE)*(1+$L$7)^$B72,0)</f>
        <v>19.375</v>
      </c>
      <c r="J72" s="432">
        <f>IFERROR(VLOOKUP($B$69,Tableau14582[],5,FALSE)*(1+$L$7)^$B72,0)</f>
        <v>19.375</v>
      </c>
      <c r="K72" s="433">
        <f>IFERROR(VLOOKUP($B$69,Tableau14582[],6,FALSE)*(1+$L$7)^$B72,0)</f>
        <v>10</v>
      </c>
      <c r="L72" s="434">
        <f t="shared" ref="L72:L83" si="13">(C72*D72*H72+C72*E72*I72+C72*F72*J72+C72*G72*K72)*L$69</f>
        <v>891.63750000000005</v>
      </c>
      <c r="N72" s="121">
        <v>51</v>
      </c>
      <c r="O72" s="402"/>
      <c r="P72" s="403"/>
      <c r="Q72" s="347">
        <f t="shared" si="10"/>
        <v>222.5</v>
      </c>
      <c r="R72" s="403">
        <f t="shared" si="5"/>
        <v>26.7</v>
      </c>
      <c r="S72" s="403">
        <f>$L$11*(1+$L$7)^N72*'Récapitulatif des résultats'!$I$11</f>
        <v>97.9</v>
      </c>
      <c r="T72" s="404"/>
      <c r="U72" s="414">
        <f t="shared" si="6"/>
        <v>0</v>
      </c>
      <c r="V72" s="415">
        <f>SUM('Z1 - Chêne sessile'!AQ56*'Z1 - Chêne sessile'!$F$21,'Z1 - Feuillus divers'!AQ56*'Z1 - Feuillus divers'!$F$21,'Z2 - Douglas'!AQ56*'Z2 - Douglas'!$F$21,'Z2 - Mélèze'!AQ56*'Z2 - Mélèze'!$F$21,'Z3 - Tilleul à petites feuilles'!AQ56*'Z3 - Tilleul à petites feuilles'!$F$21,'Z4 - Peuplier'!AQ56*'Z4 - Peuplier'!$F$21)</f>
        <v>0</v>
      </c>
      <c r="W72" s="415">
        <f>SUM('Z1 - Chêne sessile'!AR56*'Z1 - Chêne sessile'!$F$21,'Z1 - Feuillus divers'!AR56*'Z1 - Feuillus divers'!$F$21,'Z2 - Douglas'!AR56*'Z2 - Douglas'!$F$21,'Z2 - Mélèze'!AR56*'Z2 - Mélèze'!$F$21,'Z3 - Tilleul à petites feuilles'!AR56*'Z3 - Tilleul à petites feuilles'!$F$21,'Z4 - Peuplier'!AR56*'Z4 - Peuplier'!$F$21)</f>
        <v>0</v>
      </c>
      <c r="X72" s="415">
        <f>SUM('Z1 - Chêne sessile'!AS56*'Z1 - Chêne sessile'!$F$21,'Z1 - Feuillus divers'!AS56*'Z1 - Feuillus divers'!$F$21,'Z2 - Douglas'!AS56*'Z2 - Douglas'!$F$21,'Z2 - Mélèze'!AS56*'Z2 - Mélèze'!$F$21,'Z3 - Tilleul à petites feuilles'!AS56*'Z3 - Tilleul à petites feuilles'!$F$21,'Z4 - Peuplier'!AS56*'Z4 - Peuplier'!$F$21)</f>
        <v>0</v>
      </c>
      <c r="Y72" s="415">
        <f>SUM('Z1 - Chêne sessile'!AT56*'Z1 - Chêne sessile'!$F$21,'Z1 - Feuillus divers'!AT56*'Z1 - Feuillus divers'!$F$21,'Z2 - Douglas'!AT56*'Z2 - Douglas'!$F$21,'Z2 - Mélèze'!AT56*'Z2 - Mélèze'!$F$21,'Z3 - Tilleul à petites feuilles'!AT56*'Z3 - Tilleul à petites feuilles'!$F$21,'Z4 - Peuplier'!AT56*'Z4 - Peuplier'!$F$21)</f>
        <v>0</v>
      </c>
      <c r="Z72" s="416">
        <f t="shared" si="7"/>
        <v>0</v>
      </c>
      <c r="AA72" s="417">
        <f t="shared" si="8"/>
        <v>-36.772554548399867</v>
      </c>
      <c r="AB72" s="416"/>
      <c r="AC72" s="416"/>
    </row>
    <row r="73" spans="2:29" x14ac:dyDescent="0.25">
      <c r="B73" s="426">
        <f>'Z2 - Mélèze'!B84</f>
        <v>24</v>
      </c>
      <c r="C73" s="427">
        <f>'Z2 - Mélèze'!C84</f>
        <v>29</v>
      </c>
      <c r="D73" s="428">
        <f>'Z2 - Mélèze'!D84</f>
        <v>0</v>
      </c>
      <c r="E73" s="429">
        <f>'Z2 - Mélèze'!E84</f>
        <v>0.56000000000000005</v>
      </c>
      <c r="F73" s="429">
        <f>'Z2 - Mélèze'!F84</f>
        <v>0.44</v>
      </c>
      <c r="G73" s="430">
        <f>'Z2 - Mélèze'!G84</f>
        <v>0</v>
      </c>
      <c r="H73" s="431">
        <f>IFERROR(VLOOKUP($B$69,Tableau14582[],4,FALSE)*(1+$L$7)^$B73,0)</f>
        <v>50</v>
      </c>
      <c r="I73" s="432">
        <f>IFERROR(VLOOKUP($B$69,Tableau14582[],5,FALSE)*(1+$L$7)^$B73,0)</f>
        <v>19.375</v>
      </c>
      <c r="J73" s="432">
        <f>IFERROR(VLOOKUP($B$69,Tableau14582[],5,FALSE)*(1+$L$7)^$B73,0)</f>
        <v>19.375</v>
      </c>
      <c r="K73" s="433">
        <f>IFERROR(VLOOKUP($B$69,Tableau14582[],6,FALSE)*(1+$L$7)^$B73,0)</f>
        <v>10</v>
      </c>
      <c r="L73" s="434">
        <f t="shared" si="13"/>
        <v>994.51874999999995</v>
      </c>
      <c r="N73" s="121">
        <v>52</v>
      </c>
      <c r="O73" s="402"/>
      <c r="P73" s="403"/>
      <c r="Q73" s="347">
        <f t="shared" si="10"/>
        <v>222.5</v>
      </c>
      <c r="R73" s="403">
        <f t="shared" si="5"/>
        <v>26.7</v>
      </c>
      <c r="S73" s="403">
        <f>$L$11*(1+$L$7)^N73*'Récapitulatif des résultats'!$I$11</f>
        <v>97.9</v>
      </c>
      <c r="T73" s="404"/>
      <c r="U73" s="414">
        <f t="shared" si="6"/>
        <v>0</v>
      </c>
      <c r="V73" s="415">
        <f>SUM('Z1 - Chêne sessile'!AQ57*'Z1 - Chêne sessile'!$F$21,'Z1 - Feuillus divers'!AQ57*'Z1 - Feuillus divers'!$F$21,'Z2 - Douglas'!AQ57*'Z2 - Douglas'!$F$21,'Z2 - Mélèze'!AQ57*'Z2 - Mélèze'!$F$21,'Z3 - Tilleul à petites feuilles'!AQ57*'Z3 - Tilleul à petites feuilles'!$F$21,'Z4 - Peuplier'!AQ57*'Z4 - Peuplier'!$F$21)</f>
        <v>0</v>
      </c>
      <c r="W73" s="415">
        <f>SUM('Z1 - Chêne sessile'!AR57*'Z1 - Chêne sessile'!$F$21,'Z1 - Feuillus divers'!AR57*'Z1 - Feuillus divers'!$F$21,'Z2 - Douglas'!AR57*'Z2 - Douglas'!$F$21,'Z2 - Mélèze'!AR57*'Z2 - Mélèze'!$F$21,'Z3 - Tilleul à petites feuilles'!AR57*'Z3 - Tilleul à petites feuilles'!$F$21,'Z4 - Peuplier'!AR57*'Z4 - Peuplier'!$F$21)</f>
        <v>0</v>
      </c>
      <c r="X73" s="415">
        <f>SUM('Z1 - Chêne sessile'!AS57*'Z1 - Chêne sessile'!$F$21,'Z1 - Feuillus divers'!AS57*'Z1 - Feuillus divers'!$F$21,'Z2 - Douglas'!AS57*'Z2 - Douglas'!$F$21,'Z2 - Mélèze'!AS57*'Z2 - Mélèze'!$F$21,'Z3 - Tilleul à petites feuilles'!AS57*'Z3 - Tilleul à petites feuilles'!$F$21,'Z4 - Peuplier'!AS57*'Z4 - Peuplier'!$F$21)</f>
        <v>0</v>
      </c>
      <c r="Y73" s="415">
        <f>SUM('Z1 - Chêne sessile'!AT57*'Z1 - Chêne sessile'!$F$21,'Z1 - Feuillus divers'!AT57*'Z1 - Feuillus divers'!$F$21,'Z2 - Douglas'!AT57*'Z2 - Douglas'!$F$21,'Z2 - Mélèze'!AT57*'Z2 - Mélèze'!$F$21,'Z3 - Tilleul à petites feuilles'!AT57*'Z3 - Tilleul à petites feuilles'!$F$21,'Z4 - Peuplier'!AT57*'Z4 - Peuplier'!$F$21)</f>
        <v>0</v>
      </c>
      <c r="Z73" s="416">
        <f t="shared" si="7"/>
        <v>0</v>
      </c>
      <c r="AA73" s="417">
        <f t="shared" si="8"/>
        <v>-35.189047414736727</v>
      </c>
      <c r="AB73" s="416"/>
      <c r="AC73" s="416"/>
    </row>
    <row r="74" spans="2:29" x14ac:dyDescent="0.25">
      <c r="B74" s="426">
        <f>'Z2 - Mélèze'!B85</f>
        <v>30</v>
      </c>
      <c r="C74" s="427">
        <f>'Z2 - Mélèze'!C85</f>
        <v>53</v>
      </c>
      <c r="D74" s="428">
        <f>'Z2 - Mélèze'!D85</f>
        <v>0</v>
      </c>
      <c r="E74" s="429">
        <f>'Z2 - Mélèze'!E85</f>
        <v>0.56000000000000005</v>
      </c>
      <c r="F74" s="429">
        <f>'Z2 - Mélèze'!F85</f>
        <v>0.44</v>
      </c>
      <c r="G74" s="430">
        <f>'Z2 - Mélèze'!G85</f>
        <v>0</v>
      </c>
      <c r="H74" s="431">
        <f>IFERROR(VLOOKUP($B$69,Tableau14582[],4,FALSE)*(1+$L$7)^$B74,0)</f>
        <v>50</v>
      </c>
      <c r="I74" s="432">
        <f>IFERROR(VLOOKUP($B$69,Tableau14582[],5,FALSE)*(1+$L$7)^$B74,0)</f>
        <v>19.375</v>
      </c>
      <c r="J74" s="432">
        <f>IFERROR(VLOOKUP($B$69,Tableau14582[],5,FALSE)*(1+$L$7)^$B74,0)</f>
        <v>19.375</v>
      </c>
      <c r="K74" s="433">
        <f>IFERROR(VLOOKUP($B$69,Tableau14582[],6,FALSE)*(1+$L$7)^$B74,0)</f>
        <v>10</v>
      </c>
      <c r="L74" s="434">
        <f t="shared" si="13"/>
        <v>1817.5687499999999</v>
      </c>
      <c r="N74" s="121">
        <v>53</v>
      </c>
      <c r="O74" s="402"/>
      <c r="P74" s="403"/>
      <c r="Q74" s="347">
        <f t="shared" si="10"/>
        <v>222.5</v>
      </c>
      <c r="R74" s="403">
        <f t="shared" si="5"/>
        <v>26.7</v>
      </c>
      <c r="S74" s="403">
        <f>$L$11*(1+$L$7)^N74*'Récapitulatif des résultats'!$I$11</f>
        <v>97.9</v>
      </c>
      <c r="T74" s="404"/>
      <c r="U74" s="414">
        <f t="shared" si="6"/>
        <v>0</v>
      </c>
      <c r="V74" s="415">
        <f>SUM('Z1 - Chêne sessile'!AQ58*'Z1 - Chêne sessile'!$F$21,'Z1 - Feuillus divers'!AQ58*'Z1 - Feuillus divers'!$F$21,'Z2 - Douglas'!AQ58*'Z2 - Douglas'!$F$21,'Z2 - Mélèze'!AQ58*'Z2 - Mélèze'!$F$21,'Z3 - Tilleul à petites feuilles'!AQ58*'Z3 - Tilleul à petites feuilles'!$F$21,'Z4 - Peuplier'!AQ58*'Z4 - Peuplier'!$F$21)</f>
        <v>0</v>
      </c>
      <c r="W74" s="415">
        <f>SUM('Z1 - Chêne sessile'!AR58*'Z1 - Chêne sessile'!$F$21,'Z1 - Feuillus divers'!AR58*'Z1 - Feuillus divers'!$F$21,'Z2 - Douglas'!AR58*'Z2 - Douglas'!$F$21,'Z2 - Mélèze'!AR58*'Z2 - Mélèze'!$F$21,'Z3 - Tilleul à petites feuilles'!AR58*'Z3 - Tilleul à petites feuilles'!$F$21,'Z4 - Peuplier'!AR58*'Z4 - Peuplier'!$F$21)</f>
        <v>0</v>
      </c>
      <c r="X74" s="415">
        <f>SUM('Z1 - Chêne sessile'!AS58*'Z1 - Chêne sessile'!$F$21,'Z1 - Feuillus divers'!AS58*'Z1 - Feuillus divers'!$F$21,'Z2 - Douglas'!AS58*'Z2 - Douglas'!$F$21,'Z2 - Mélèze'!AS58*'Z2 - Mélèze'!$F$21,'Z3 - Tilleul à petites feuilles'!AS58*'Z3 - Tilleul à petites feuilles'!$F$21,'Z4 - Peuplier'!AS58*'Z4 - Peuplier'!$F$21)</f>
        <v>0</v>
      </c>
      <c r="Y74" s="415">
        <f>SUM('Z1 - Chêne sessile'!AT58*'Z1 - Chêne sessile'!$F$21,'Z1 - Feuillus divers'!AT58*'Z1 - Feuillus divers'!$F$21,'Z2 - Douglas'!AT58*'Z2 - Douglas'!$F$21,'Z2 - Mélèze'!AT58*'Z2 - Mélèze'!$F$21,'Z3 - Tilleul à petites feuilles'!AT58*'Z3 - Tilleul à petites feuilles'!$F$21,'Z4 - Peuplier'!AT58*'Z4 - Peuplier'!$F$21)</f>
        <v>0</v>
      </c>
      <c r="Z74" s="416">
        <f t="shared" si="7"/>
        <v>0</v>
      </c>
      <c r="AA74" s="417">
        <f t="shared" si="8"/>
        <v>-33.673729583480117</v>
      </c>
      <c r="AB74" s="416"/>
      <c r="AC74" s="416"/>
    </row>
    <row r="75" spans="2:29" x14ac:dyDescent="0.25">
      <c r="B75" s="426">
        <f>'Z2 - Mélèze'!B86</f>
        <v>36</v>
      </c>
      <c r="C75" s="427">
        <f>'Z2 - Mélèze'!C86</f>
        <v>62</v>
      </c>
      <c r="D75" s="428">
        <f>'Z2 - Mélèze'!D86</f>
        <v>0.4</v>
      </c>
      <c r="E75" s="429">
        <f>'Z2 - Mélèze'!E86</f>
        <v>0.33600000000000002</v>
      </c>
      <c r="F75" s="429">
        <f>'Z2 - Mélèze'!F86</f>
        <v>0.26400000000000001</v>
      </c>
      <c r="G75" s="430">
        <f>'Z2 - Mélèze'!G86</f>
        <v>0</v>
      </c>
      <c r="H75" s="431">
        <f>IFERROR(VLOOKUP($B$69,Tableau14582[],4,FALSE)*(1+$L$7)^$B75,0)</f>
        <v>50</v>
      </c>
      <c r="I75" s="432">
        <f>IFERROR(VLOOKUP($B$69,Tableau14582[],5,FALSE)*(1+$L$7)^$B75,0)</f>
        <v>19.375</v>
      </c>
      <c r="J75" s="432">
        <f>IFERROR(VLOOKUP($B$69,Tableau14582[],5,FALSE)*(1+$L$7)^$B75,0)</f>
        <v>19.375</v>
      </c>
      <c r="K75" s="433">
        <f>IFERROR(VLOOKUP($B$69,Tableau14582[],6,FALSE)*(1+$L$7)^$B75,0)</f>
        <v>10</v>
      </c>
      <c r="L75" s="434">
        <f t="shared" si="13"/>
        <v>3470.5275000000001</v>
      </c>
      <c r="N75" s="121">
        <v>54</v>
      </c>
      <c r="O75" s="402"/>
      <c r="P75" s="403"/>
      <c r="Q75" s="347">
        <f t="shared" si="10"/>
        <v>222.5</v>
      </c>
      <c r="R75" s="403">
        <f t="shared" si="5"/>
        <v>26.7</v>
      </c>
      <c r="S75" s="403">
        <f>$L$11*(1+$L$7)^N75*'Récapitulatif des résultats'!$I$11</f>
        <v>97.9</v>
      </c>
      <c r="T75" s="404"/>
      <c r="U75" s="414">
        <f t="shared" si="6"/>
        <v>43.399999999999991</v>
      </c>
      <c r="V75" s="415">
        <f>SUM('Z1 - Chêne sessile'!AQ59*'Z1 - Chêne sessile'!$F$21,'Z1 - Feuillus divers'!AQ59*'Z1 - Feuillus divers'!$F$21,'Z2 - Douglas'!AQ59*'Z2 - Douglas'!$F$21,'Z2 - Mélèze'!AQ59*'Z2 - Mélèze'!$F$21,'Z3 - Tilleul à petites feuilles'!AQ59*'Z3 - Tilleul à petites feuilles'!$F$21,'Z4 - Peuplier'!AQ59*'Z4 - Peuplier'!$F$21)</f>
        <v>13.019999999999998</v>
      </c>
      <c r="W75" s="415">
        <f>SUM('Z1 - Chêne sessile'!AR59*'Z1 - Chêne sessile'!$F$21,'Z1 - Feuillus divers'!AR59*'Z1 - Feuillus divers'!$F$21,'Z2 - Douglas'!AR59*'Z2 - Douglas'!$F$21,'Z2 - Mélèze'!AR59*'Z2 - Mélèze'!$F$21,'Z3 - Tilleul à petites feuilles'!AR59*'Z3 - Tilleul à petites feuilles'!$F$21,'Z4 - Peuplier'!AR59*'Z4 - Peuplier'!$F$21)</f>
        <v>0</v>
      </c>
      <c r="X75" s="415">
        <f>SUM('Z1 - Chêne sessile'!AS59*'Z1 - Chêne sessile'!$F$21,'Z1 - Feuillus divers'!AS59*'Z1 - Feuillus divers'!$F$21,'Z2 - Douglas'!AS59*'Z2 - Douglas'!$F$21,'Z2 - Mélèze'!AS59*'Z2 - Mélèze'!$F$21,'Z3 - Tilleul à petites feuilles'!AS59*'Z3 - Tilleul à petites feuilles'!$F$21,'Z4 - Peuplier'!AS59*'Z4 - Peuplier'!$F$21)</f>
        <v>0</v>
      </c>
      <c r="Y75" s="415">
        <f>SUM('Z1 - Chêne sessile'!AT59*'Z1 - Chêne sessile'!$F$21,'Z1 - Feuillus divers'!AT59*'Z1 - Feuillus divers'!$F$21,'Z2 - Douglas'!AT59*'Z2 - Douglas'!$F$21,'Z2 - Mélèze'!AT59*'Z2 - Mélèze'!$F$21,'Z3 - Tilleul à petites feuilles'!AT59*'Z3 - Tilleul à petites feuilles'!$F$21,'Z4 - Peuplier'!AT59*'Z4 - Peuplier'!$F$21)</f>
        <v>30.379999999999995</v>
      </c>
      <c r="Z75" s="416">
        <f t="shared" si="7"/>
        <v>2256.7999999999997</v>
      </c>
      <c r="AA75" s="417">
        <f t="shared" si="8"/>
        <v>177.29049964386255</v>
      </c>
      <c r="AB75" s="416"/>
      <c r="AC75" s="416"/>
    </row>
    <row r="76" spans="2:29" x14ac:dyDescent="0.25">
      <c r="B76" s="426">
        <f>'Z2 - Mélèze'!B87</f>
        <v>42</v>
      </c>
      <c r="C76" s="427">
        <f>'Z2 - Mélèze'!C87</f>
        <v>67</v>
      </c>
      <c r="D76" s="428">
        <f>'Z2 - Mélèze'!D87</f>
        <v>0.7</v>
      </c>
      <c r="E76" s="429">
        <f>'Z2 - Mélèze'!E87</f>
        <v>0.16800000000000004</v>
      </c>
      <c r="F76" s="429">
        <f>'Z2 - Mélèze'!F87</f>
        <v>0.13200000000000003</v>
      </c>
      <c r="G76" s="430">
        <f>'Z2 - Mélèze'!G87</f>
        <v>0</v>
      </c>
      <c r="H76" s="431">
        <f>IFERROR(VLOOKUP($B$69,Tableau14582[],4,FALSE)*(1+$L$7)^$B76,0)</f>
        <v>50</v>
      </c>
      <c r="I76" s="432">
        <f>IFERROR(VLOOKUP($B$69,Tableau14582[],5,FALSE)*(1+$L$7)^$B76,0)</f>
        <v>19.375</v>
      </c>
      <c r="J76" s="432">
        <f>IFERROR(VLOOKUP($B$69,Tableau14582[],5,FALSE)*(1+$L$7)^$B76,0)</f>
        <v>19.375</v>
      </c>
      <c r="K76" s="433">
        <f>IFERROR(VLOOKUP($B$69,Tableau14582[],6,FALSE)*(1+$L$7)^$B76,0)</f>
        <v>10</v>
      </c>
      <c r="L76" s="434">
        <f t="shared" si="13"/>
        <v>4839.9543750000003</v>
      </c>
      <c r="N76" s="121">
        <v>55</v>
      </c>
      <c r="O76" s="402"/>
      <c r="P76" s="403"/>
      <c r="Q76" s="347">
        <f t="shared" si="10"/>
        <v>222.5</v>
      </c>
      <c r="R76" s="403">
        <f t="shared" si="5"/>
        <v>26.7</v>
      </c>
      <c r="S76" s="403">
        <f>$L$11*(1+$L$7)^N76*'Récapitulatif des résultats'!$I$11</f>
        <v>97.9</v>
      </c>
      <c r="T76" s="404"/>
      <c r="U76" s="414">
        <f t="shared" si="6"/>
        <v>0</v>
      </c>
      <c r="V76" s="415">
        <f>SUM('Z1 - Chêne sessile'!AQ60*'Z1 - Chêne sessile'!$F$21,'Z1 - Feuillus divers'!AQ60*'Z1 - Feuillus divers'!$F$21,'Z2 - Douglas'!AQ60*'Z2 - Douglas'!$F$21,'Z2 - Mélèze'!AQ60*'Z2 - Mélèze'!$F$21,'Z3 - Tilleul à petites feuilles'!AQ60*'Z3 - Tilleul à petites feuilles'!$F$21,'Z4 - Peuplier'!AQ60*'Z4 - Peuplier'!$F$21)</f>
        <v>0</v>
      </c>
      <c r="W76" s="415">
        <f>SUM('Z1 - Chêne sessile'!AR60*'Z1 - Chêne sessile'!$F$21,'Z1 - Feuillus divers'!AR60*'Z1 - Feuillus divers'!$F$21,'Z2 - Douglas'!AR60*'Z2 - Douglas'!$F$21,'Z2 - Mélèze'!AR60*'Z2 - Mélèze'!$F$21,'Z3 - Tilleul à petites feuilles'!AR60*'Z3 - Tilleul à petites feuilles'!$F$21,'Z4 - Peuplier'!AR60*'Z4 - Peuplier'!$F$21)</f>
        <v>0</v>
      </c>
      <c r="X76" s="415">
        <f>SUM('Z1 - Chêne sessile'!AS60*'Z1 - Chêne sessile'!$F$21,'Z1 - Feuillus divers'!AS60*'Z1 - Feuillus divers'!$F$21,'Z2 - Douglas'!AS60*'Z2 - Douglas'!$F$21,'Z2 - Mélèze'!AS60*'Z2 - Mélèze'!$F$21,'Z3 - Tilleul à petites feuilles'!AS60*'Z3 - Tilleul à petites feuilles'!$F$21,'Z4 - Peuplier'!AS60*'Z4 - Peuplier'!$F$21)</f>
        <v>0</v>
      </c>
      <c r="Y76" s="415">
        <f>SUM('Z1 - Chêne sessile'!AT60*'Z1 - Chêne sessile'!$F$21,'Z1 - Feuillus divers'!AT60*'Z1 - Feuillus divers'!$F$21,'Z2 - Douglas'!AT60*'Z2 - Douglas'!$F$21,'Z2 - Mélèze'!AT60*'Z2 - Mélèze'!$F$21,'Z3 - Tilleul à petites feuilles'!AT60*'Z3 - Tilleul à petites feuilles'!$F$21,'Z4 - Peuplier'!AT60*'Z4 - Peuplier'!$F$21)</f>
        <v>0</v>
      </c>
      <c r="Z76" s="416">
        <f t="shared" si="7"/>
        <v>0</v>
      </c>
      <c r="AA76" s="417">
        <f t="shared" si="8"/>
        <v>-30.836042749460979</v>
      </c>
      <c r="AB76" s="416"/>
      <c r="AC76" s="416"/>
    </row>
    <row r="77" spans="2:29" x14ac:dyDescent="0.25">
      <c r="B77" s="426" t="str">
        <f>'Z2 - Mélèze'!B88</f>
        <v>-</v>
      </c>
      <c r="C77" s="427">
        <f>'Z2 - Mélèze'!C88</f>
        <v>65</v>
      </c>
      <c r="D77" s="428">
        <f>'Z2 - Mélèze'!D88</f>
        <v>0.9</v>
      </c>
      <c r="E77" s="429">
        <f>'Z2 - Mélèze'!E88</f>
        <v>5.5999999999999994E-2</v>
      </c>
      <c r="F77" s="429">
        <f>'Z2 - Mélèze'!F88</f>
        <v>4.3999999999999991E-2</v>
      </c>
      <c r="G77" s="430">
        <f>'Z2 - Mélèze'!G88</f>
        <v>0</v>
      </c>
      <c r="H77" s="431">
        <f>IFERROR(VLOOKUP($B$69,Tableau14582[],4,FALSE)*(1+$L$7)^$B77,0)</f>
        <v>0</v>
      </c>
      <c r="I77" s="432">
        <f>IFERROR(VLOOKUP($B$69,Tableau14582[],5,FALSE)*(1+$L$7)^$B77,0)</f>
        <v>0</v>
      </c>
      <c r="J77" s="432">
        <f>IFERROR(VLOOKUP($B$69,Tableau14582[],5,FALSE)*(1+$L$7)^$B77,0)</f>
        <v>0</v>
      </c>
      <c r="K77" s="433">
        <f>IFERROR(VLOOKUP($B$69,Tableau14582[],6,FALSE)*(1+$L$7)^$B77,0)</f>
        <v>0</v>
      </c>
      <c r="L77" s="434">
        <f t="shared" si="13"/>
        <v>0</v>
      </c>
      <c r="N77" s="121">
        <v>56</v>
      </c>
      <c r="O77" s="402"/>
      <c r="P77" s="403"/>
      <c r="Q77" s="347">
        <f t="shared" si="10"/>
        <v>222.5</v>
      </c>
      <c r="R77" s="403">
        <f t="shared" si="5"/>
        <v>26.7</v>
      </c>
      <c r="S77" s="403">
        <f>$L$11*(1+$L$7)^N77*'Récapitulatif des résultats'!$I$11</f>
        <v>97.9</v>
      </c>
      <c r="T77" s="404"/>
      <c r="U77" s="414">
        <f t="shared" si="6"/>
        <v>21.6</v>
      </c>
      <c r="V77" s="415">
        <f>SUM('Z1 - Chêne sessile'!AQ61*'Z1 - Chêne sessile'!$F$21,'Z1 - Feuillus divers'!AQ61*'Z1 - Feuillus divers'!$F$21,'Z2 - Douglas'!AQ61*'Z2 - Douglas'!$F$21,'Z2 - Mélèze'!AQ61*'Z2 - Mélèze'!$F$21,'Z3 - Tilleul à petites feuilles'!AQ61*'Z3 - Tilleul à petites feuilles'!$F$21,'Z4 - Peuplier'!AQ61*'Z4 - Peuplier'!$F$21)</f>
        <v>4.32</v>
      </c>
      <c r="W77" s="415">
        <f>SUM('Z1 - Chêne sessile'!AR61*'Z1 - Chêne sessile'!$F$21,'Z1 - Feuillus divers'!AR61*'Z1 - Feuillus divers'!$F$21,'Z2 - Douglas'!AR61*'Z2 - Douglas'!$F$21,'Z2 - Mélèze'!AR61*'Z2 - Mélèze'!$F$21,'Z3 - Tilleul à petites feuilles'!AR61*'Z3 - Tilleul à petites feuilles'!$F$21,'Z4 - Peuplier'!AR61*'Z4 - Peuplier'!$F$21)</f>
        <v>0</v>
      </c>
      <c r="X77" s="415">
        <f>SUM('Z1 - Chêne sessile'!AS61*'Z1 - Chêne sessile'!$F$21,'Z1 - Feuillus divers'!AS61*'Z1 - Feuillus divers'!$F$21,'Z2 - Douglas'!AS61*'Z2 - Douglas'!$F$21,'Z2 - Mélèze'!AS61*'Z2 - Mélèze'!$F$21,'Z3 - Tilleul à petites feuilles'!AS61*'Z3 - Tilleul à petites feuilles'!$F$21,'Z4 - Peuplier'!AS61*'Z4 - Peuplier'!$F$21)</f>
        <v>0</v>
      </c>
      <c r="Y77" s="415">
        <f>SUM('Z1 - Chêne sessile'!AT61*'Z1 - Chêne sessile'!$F$21,'Z1 - Feuillus divers'!AT61*'Z1 - Feuillus divers'!$F$21,'Z2 - Douglas'!AT61*'Z2 - Douglas'!$F$21,'Z2 - Mélèze'!AT61*'Z2 - Mélèze'!$F$21,'Z3 - Tilleul à petites feuilles'!AT61*'Z3 - Tilleul à petites feuilles'!$F$21,'Z4 - Peuplier'!AT61*'Z4 - Peuplier'!$F$21)</f>
        <v>17.28</v>
      </c>
      <c r="Z77" s="416">
        <f t="shared" si="7"/>
        <v>388.8</v>
      </c>
      <c r="AA77" s="417">
        <f t="shared" si="8"/>
        <v>3.5450616320669903</v>
      </c>
      <c r="AB77" s="416"/>
      <c r="AC77" s="416"/>
    </row>
    <row r="78" spans="2:29" x14ac:dyDescent="0.25">
      <c r="B78" s="426" t="str">
        <f>'Z2 - Mélèze'!B89</f>
        <v>-</v>
      </c>
      <c r="C78" s="427">
        <f>'Z2 - Mélèze'!C89</f>
        <v>0</v>
      </c>
      <c r="D78" s="428">
        <f>'Z2 - Mélèze'!D89</f>
        <v>0</v>
      </c>
      <c r="E78" s="429">
        <f>'Z2 - Mélèze'!E89</f>
        <v>0.56000000000000005</v>
      </c>
      <c r="F78" s="429">
        <f>'Z2 - Mélèze'!F89</f>
        <v>0.44</v>
      </c>
      <c r="G78" s="430">
        <f>'Z2 - Mélèze'!G89</f>
        <v>0</v>
      </c>
      <c r="H78" s="431">
        <f>IFERROR(VLOOKUP($B$69,Tableau14582[],4,FALSE)*(1+$L$7)^$B78,0)</f>
        <v>0</v>
      </c>
      <c r="I78" s="432">
        <f>IFERROR(VLOOKUP($B$69,Tableau14582[],5,FALSE)*(1+$L$7)^$B78,0)</f>
        <v>0</v>
      </c>
      <c r="J78" s="432">
        <f>IFERROR(VLOOKUP($B$69,Tableau14582[],5,FALSE)*(1+$L$7)^$B78,0)</f>
        <v>0</v>
      </c>
      <c r="K78" s="433">
        <f>IFERROR(VLOOKUP($B$69,Tableau14582[],6,FALSE)*(1+$L$7)^$B78,0)</f>
        <v>0</v>
      </c>
      <c r="L78" s="434">
        <f t="shared" si="13"/>
        <v>0</v>
      </c>
      <c r="N78" s="121">
        <v>57</v>
      </c>
      <c r="O78" s="402"/>
      <c r="P78" s="403"/>
      <c r="Q78" s="347">
        <f t="shared" si="10"/>
        <v>222.5</v>
      </c>
      <c r="R78" s="403">
        <f t="shared" si="5"/>
        <v>26.7</v>
      </c>
      <c r="S78" s="403">
        <f>$L$11*(1+$L$7)^N78*'Récapitulatif des résultats'!$I$11</f>
        <v>97.9</v>
      </c>
      <c r="T78" s="404"/>
      <c r="U78" s="414">
        <f t="shared" si="6"/>
        <v>0</v>
      </c>
      <c r="V78" s="415">
        <f>SUM('Z1 - Chêne sessile'!AQ62*'Z1 - Chêne sessile'!$F$21,'Z1 - Feuillus divers'!AQ62*'Z1 - Feuillus divers'!$F$21,'Z2 - Douglas'!AQ62*'Z2 - Douglas'!$F$21,'Z2 - Mélèze'!AQ62*'Z2 - Mélèze'!$F$21,'Z3 - Tilleul à petites feuilles'!AQ62*'Z3 - Tilleul à petites feuilles'!$F$21,'Z4 - Peuplier'!AQ62*'Z4 - Peuplier'!$F$21)</f>
        <v>0</v>
      </c>
      <c r="W78" s="415">
        <f>SUM('Z1 - Chêne sessile'!AR62*'Z1 - Chêne sessile'!$F$21,'Z1 - Feuillus divers'!AR62*'Z1 - Feuillus divers'!$F$21,'Z2 - Douglas'!AR62*'Z2 - Douglas'!$F$21,'Z2 - Mélèze'!AR62*'Z2 - Mélèze'!$F$21,'Z3 - Tilleul à petites feuilles'!AR62*'Z3 - Tilleul à petites feuilles'!$F$21,'Z4 - Peuplier'!AR62*'Z4 - Peuplier'!$F$21)</f>
        <v>0</v>
      </c>
      <c r="X78" s="415">
        <f>SUM('Z1 - Chêne sessile'!AS62*'Z1 - Chêne sessile'!$F$21,'Z1 - Feuillus divers'!AS62*'Z1 - Feuillus divers'!$F$21,'Z2 - Douglas'!AS62*'Z2 - Douglas'!$F$21,'Z2 - Mélèze'!AS62*'Z2 - Mélèze'!$F$21,'Z3 - Tilleul à petites feuilles'!AS62*'Z3 - Tilleul à petites feuilles'!$F$21,'Z4 - Peuplier'!AS62*'Z4 - Peuplier'!$F$21)</f>
        <v>0</v>
      </c>
      <c r="Y78" s="415">
        <f>SUM('Z1 - Chêne sessile'!AT62*'Z1 - Chêne sessile'!$F$21,'Z1 - Feuillus divers'!AT62*'Z1 - Feuillus divers'!$F$21,'Z2 - Douglas'!AT62*'Z2 - Douglas'!$F$21,'Z2 - Mélèze'!AT62*'Z2 - Mélèze'!$F$21,'Z3 - Tilleul à petites feuilles'!AT62*'Z3 - Tilleul à petites feuilles'!$F$21,'Z4 - Peuplier'!AT62*'Z4 - Peuplier'!$F$21)</f>
        <v>0</v>
      </c>
      <c r="Z78" s="416">
        <f t="shared" si="7"/>
        <v>0</v>
      </c>
      <c r="AA78" s="417">
        <f t="shared" si="8"/>
        <v>-28.237487923317683</v>
      </c>
      <c r="AB78" s="416"/>
      <c r="AC78" s="416"/>
    </row>
    <row r="79" spans="2:29" x14ac:dyDescent="0.25">
      <c r="B79" s="426">
        <f>'Z2 - Mélèze'!B90</f>
        <v>0</v>
      </c>
      <c r="C79" s="427">
        <f>'Z2 - Mélèze'!C90</f>
        <v>0</v>
      </c>
      <c r="D79" s="428">
        <f>'Z2 - Mélèze'!D90</f>
        <v>0</v>
      </c>
      <c r="E79" s="429">
        <f>'Z2 - Mélèze'!E90</f>
        <v>0.56000000000000005</v>
      </c>
      <c r="F79" s="429">
        <f>'Z2 - Mélèze'!F90</f>
        <v>0.44</v>
      </c>
      <c r="G79" s="430">
        <f>'Z2 - Mélèze'!G90</f>
        <v>0</v>
      </c>
      <c r="H79" s="431">
        <f>IFERROR(VLOOKUP($B$69,Tableau14582[],4,FALSE)*(1+$L$7)^$B79,0)</f>
        <v>50</v>
      </c>
      <c r="I79" s="432">
        <f>IFERROR(VLOOKUP($B$69,Tableau14582[],5,FALSE)*(1+$L$7)^$B79,0)</f>
        <v>19.375</v>
      </c>
      <c r="J79" s="432">
        <f>IFERROR(VLOOKUP($B$69,Tableau14582[],5,FALSE)*(1+$L$7)^$B79,0)</f>
        <v>19.375</v>
      </c>
      <c r="K79" s="433">
        <f>IFERROR(VLOOKUP($B$69,Tableau14582[],6,FALSE)*(1+$L$7)^$B79,0)</f>
        <v>10</v>
      </c>
      <c r="L79" s="434">
        <f t="shared" si="13"/>
        <v>0</v>
      </c>
      <c r="N79" s="121">
        <v>58</v>
      </c>
      <c r="O79" s="402"/>
      <c r="P79" s="403"/>
      <c r="Q79" s="347">
        <f t="shared" si="10"/>
        <v>222.5</v>
      </c>
      <c r="R79" s="403">
        <f t="shared" si="5"/>
        <v>26.7</v>
      </c>
      <c r="S79" s="403">
        <f>$L$11*(1+$L$7)^N79*'Récapitulatif des résultats'!$I$11</f>
        <v>97.9</v>
      </c>
      <c r="T79" s="404"/>
      <c r="U79" s="414">
        <f t="shared" si="6"/>
        <v>13.200000000000001</v>
      </c>
      <c r="V79" s="415">
        <f>SUM('Z1 - Chêne sessile'!AQ63*'Z1 - Chêne sessile'!$F$21,'Z1 - Feuillus divers'!AQ63*'Z1 - Feuillus divers'!$F$21,'Z2 - Douglas'!AQ63*'Z2 - Douglas'!$F$21,'Z2 - Mélèze'!AQ63*'Z2 - Mélèze'!$F$21,'Z3 - Tilleul à petites feuilles'!AQ63*'Z3 - Tilleul à petites feuilles'!$F$21,'Z4 - Peuplier'!AQ63*'Z4 - Peuplier'!$F$21)</f>
        <v>2.64</v>
      </c>
      <c r="W79" s="415">
        <f>SUM('Z1 - Chêne sessile'!AR63*'Z1 - Chêne sessile'!$F$21,'Z1 - Feuillus divers'!AR63*'Z1 - Feuillus divers'!$F$21,'Z2 - Douglas'!AR63*'Z2 - Douglas'!$F$21,'Z2 - Mélèze'!AR63*'Z2 - Mélèze'!$F$21,'Z3 - Tilleul à petites feuilles'!AR63*'Z3 - Tilleul à petites feuilles'!$F$21,'Z4 - Peuplier'!AR63*'Z4 - Peuplier'!$F$21)</f>
        <v>0</v>
      </c>
      <c r="X79" s="415">
        <f>SUM('Z1 - Chêne sessile'!AS63*'Z1 - Chêne sessile'!$F$21,'Z1 - Feuillus divers'!AS63*'Z1 - Feuillus divers'!$F$21,'Z2 - Douglas'!AS63*'Z2 - Douglas'!$F$21,'Z2 - Mélèze'!AS63*'Z2 - Mélèze'!$F$21,'Z3 - Tilleul à petites feuilles'!AS63*'Z3 - Tilleul à petites feuilles'!$F$21,'Z4 - Peuplier'!AS63*'Z4 - Peuplier'!$F$21)</f>
        <v>0</v>
      </c>
      <c r="Y79" s="415">
        <f>SUM('Z1 - Chêne sessile'!AT63*'Z1 - Chêne sessile'!$F$21,'Z1 - Feuillus divers'!AT63*'Z1 - Feuillus divers'!$F$21,'Z2 - Douglas'!AT63*'Z2 - Douglas'!$F$21,'Z2 - Mélèze'!AT63*'Z2 - Mélèze'!$F$21,'Z3 - Tilleul à petites feuilles'!AT63*'Z3 - Tilleul à petites feuilles'!$F$21,'Z4 - Peuplier'!AT63*'Z4 - Peuplier'!$F$21)</f>
        <v>10.56</v>
      </c>
      <c r="Z79" s="416">
        <f t="shared" si="7"/>
        <v>237.6</v>
      </c>
      <c r="AA79" s="417">
        <f t="shared" si="8"/>
        <v>-8.5245070298213559</v>
      </c>
      <c r="AB79" s="416"/>
      <c r="AC79" s="416"/>
    </row>
    <row r="80" spans="2:29" x14ac:dyDescent="0.25">
      <c r="B80" s="426">
        <f>'Z2 - Mélèze'!B91</f>
        <v>0</v>
      </c>
      <c r="C80" s="427">
        <f>'Z2 - Mélèze'!C91</f>
        <v>0</v>
      </c>
      <c r="D80" s="428">
        <f>'Z2 - Mélèze'!D91</f>
        <v>0</v>
      </c>
      <c r="E80" s="429">
        <f>'Z2 - Mélèze'!E91</f>
        <v>0.56000000000000005</v>
      </c>
      <c r="F80" s="429">
        <f>'Z2 - Mélèze'!F91</f>
        <v>0.44</v>
      </c>
      <c r="G80" s="430">
        <f>'Z2 - Mélèze'!G91</f>
        <v>0</v>
      </c>
      <c r="H80" s="431">
        <f>IFERROR(VLOOKUP($B$69,Tableau14582[],4,FALSE)*(1+$L$7)^$B80,0)</f>
        <v>50</v>
      </c>
      <c r="I80" s="432">
        <f>IFERROR(VLOOKUP($B$69,Tableau14582[],5,FALSE)*(1+$L$7)^$B80,0)</f>
        <v>19.375</v>
      </c>
      <c r="J80" s="432">
        <f>IFERROR(VLOOKUP($B$69,Tableau14582[],5,FALSE)*(1+$L$7)^$B80,0)</f>
        <v>19.375</v>
      </c>
      <c r="K80" s="433">
        <f>IFERROR(VLOOKUP($B$69,Tableau14582[],6,FALSE)*(1+$L$7)^$B80,0)</f>
        <v>10</v>
      </c>
      <c r="L80" s="434">
        <f t="shared" si="13"/>
        <v>0</v>
      </c>
      <c r="N80" s="121">
        <v>59</v>
      </c>
      <c r="O80" s="402"/>
      <c r="P80" s="403"/>
      <c r="Q80" s="347">
        <f t="shared" si="10"/>
        <v>222.5</v>
      </c>
      <c r="R80" s="403">
        <f t="shared" si="5"/>
        <v>26.7</v>
      </c>
      <c r="S80" s="403">
        <f>$L$11*(1+$L$7)^N80*'Récapitulatif des résultats'!$I$11</f>
        <v>97.9</v>
      </c>
      <c r="T80" s="404"/>
      <c r="U80" s="414">
        <f t="shared" si="6"/>
        <v>0</v>
      </c>
      <c r="V80" s="415">
        <f>SUM('Z1 - Chêne sessile'!AQ64*'Z1 - Chêne sessile'!$F$21,'Z1 - Feuillus divers'!AQ64*'Z1 - Feuillus divers'!$F$21,'Z2 - Douglas'!AQ64*'Z2 - Douglas'!$F$21,'Z2 - Mélèze'!AQ64*'Z2 - Mélèze'!$F$21,'Z3 - Tilleul à petites feuilles'!AQ64*'Z3 - Tilleul à petites feuilles'!$F$21,'Z4 - Peuplier'!AQ64*'Z4 - Peuplier'!$F$21)</f>
        <v>0</v>
      </c>
      <c r="W80" s="415">
        <f>SUM('Z1 - Chêne sessile'!AR64*'Z1 - Chêne sessile'!$F$21,'Z1 - Feuillus divers'!AR64*'Z1 - Feuillus divers'!$F$21,'Z2 - Douglas'!AR64*'Z2 - Douglas'!$F$21,'Z2 - Mélèze'!AR64*'Z2 - Mélèze'!$F$21,'Z3 - Tilleul à petites feuilles'!AR64*'Z3 - Tilleul à petites feuilles'!$F$21,'Z4 - Peuplier'!AR64*'Z4 - Peuplier'!$F$21)</f>
        <v>0</v>
      </c>
      <c r="X80" s="415">
        <f>SUM('Z1 - Chêne sessile'!AS64*'Z1 - Chêne sessile'!$F$21,'Z1 - Feuillus divers'!AS64*'Z1 - Feuillus divers'!$F$21,'Z2 - Douglas'!AS64*'Z2 - Douglas'!$F$21,'Z2 - Mélèze'!AS64*'Z2 - Mélèze'!$F$21,'Z3 - Tilleul à petites feuilles'!AS64*'Z3 - Tilleul à petites feuilles'!$F$21,'Z4 - Peuplier'!AS64*'Z4 - Peuplier'!$F$21)</f>
        <v>0</v>
      </c>
      <c r="Y80" s="415">
        <f>SUM('Z1 - Chêne sessile'!AT64*'Z1 - Chêne sessile'!$F$21,'Z1 - Feuillus divers'!AT64*'Z1 - Feuillus divers'!$F$21,'Z2 - Douglas'!AT64*'Z2 - Douglas'!$F$21,'Z2 - Mélèze'!AT64*'Z2 - Mélèze'!$F$21,'Z3 - Tilleul à petites feuilles'!AT64*'Z3 - Tilleul à petites feuilles'!$F$21,'Z4 - Peuplier'!AT64*'Z4 - Peuplier'!$F$21)</f>
        <v>0</v>
      </c>
      <c r="Z80" s="416">
        <f t="shared" si="7"/>
        <v>0</v>
      </c>
      <c r="AA80" s="417">
        <f t="shared" si="8"/>
        <v>-25.857913439085817</v>
      </c>
      <c r="AB80" s="416"/>
      <c r="AC80" s="416"/>
    </row>
    <row r="81" spans="2:29" x14ac:dyDescent="0.25">
      <c r="B81" s="426">
        <f>'Z2 - Mélèze'!B92</f>
        <v>0</v>
      </c>
      <c r="C81" s="427">
        <f>'Z2 - Mélèze'!C92</f>
        <v>0</v>
      </c>
      <c r="D81" s="428">
        <f>'Z2 - Mélèze'!D92</f>
        <v>0</v>
      </c>
      <c r="E81" s="429">
        <f>'Z2 - Mélèze'!E92</f>
        <v>0.56000000000000005</v>
      </c>
      <c r="F81" s="429">
        <f>'Z2 - Mélèze'!F92</f>
        <v>0.44</v>
      </c>
      <c r="G81" s="430">
        <f>'Z2 - Mélèze'!G92</f>
        <v>0</v>
      </c>
      <c r="H81" s="431">
        <f>IFERROR(VLOOKUP($B$69,Tableau14582[],4,FALSE)*(1+$L$7)^$B81,0)</f>
        <v>50</v>
      </c>
      <c r="I81" s="432">
        <f>IFERROR(VLOOKUP($B$69,Tableau14582[],5,FALSE)*(1+$L$7)^$B81,0)</f>
        <v>19.375</v>
      </c>
      <c r="J81" s="432">
        <f>IFERROR(VLOOKUP($B$69,Tableau14582[],5,FALSE)*(1+$L$7)^$B81,0)</f>
        <v>19.375</v>
      </c>
      <c r="K81" s="433">
        <f>IFERROR(VLOOKUP($B$69,Tableau14582[],6,FALSE)*(1+$L$7)^$B81,0)</f>
        <v>10</v>
      </c>
      <c r="L81" s="434">
        <f t="shared" si="13"/>
        <v>0</v>
      </c>
      <c r="N81" s="121">
        <v>60</v>
      </c>
      <c r="O81" s="402"/>
      <c r="P81" s="403"/>
      <c r="Q81" s="347">
        <f t="shared" si="10"/>
        <v>222.5</v>
      </c>
      <c r="R81" s="403">
        <f t="shared" si="5"/>
        <v>26.7</v>
      </c>
      <c r="S81" s="403">
        <f>$L$11*(1+$L$7)^N81*'Récapitulatif des résultats'!$I$11</f>
        <v>97.9</v>
      </c>
      <c r="T81" s="404"/>
      <c r="U81" s="414">
        <f t="shared" si="6"/>
        <v>0</v>
      </c>
      <c r="V81" s="415">
        <f>SUM('Z1 - Chêne sessile'!AQ65*'Z1 - Chêne sessile'!$F$21,'Z1 - Feuillus divers'!AQ65*'Z1 - Feuillus divers'!$F$21,'Z2 - Douglas'!AQ65*'Z2 - Douglas'!$F$21,'Z2 - Mélèze'!AQ65*'Z2 - Mélèze'!$F$21,'Z3 - Tilleul à petites feuilles'!AQ65*'Z3 - Tilleul à petites feuilles'!$F$21,'Z4 - Peuplier'!AQ65*'Z4 - Peuplier'!$F$21)</f>
        <v>0</v>
      </c>
      <c r="W81" s="415">
        <f>SUM('Z1 - Chêne sessile'!AR65*'Z1 - Chêne sessile'!$F$21,'Z1 - Feuillus divers'!AR65*'Z1 - Feuillus divers'!$F$21,'Z2 - Douglas'!AR65*'Z2 - Douglas'!$F$21,'Z2 - Mélèze'!AR65*'Z2 - Mélèze'!$F$21,'Z3 - Tilleul à petites feuilles'!AR65*'Z3 - Tilleul à petites feuilles'!$F$21,'Z4 - Peuplier'!AR65*'Z4 - Peuplier'!$F$21)</f>
        <v>0</v>
      </c>
      <c r="X81" s="415">
        <f>SUM('Z1 - Chêne sessile'!AS65*'Z1 - Chêne sessile'!$F$21,'Z1 - Feuillus divers'!AS65*'Z1 - Feuillus divers'!$F$21,'Z2 - Douglas'!AS65*'Z2 - Douglas'!$F$21,'Z2 - Mélèze'!AS65*'Z2 - Mélèze'!$F$21,'Z3 - Tilleul à petites feuilles'!AS65*'Z3 - Tilleul à petites feuilles'!$F$21,'Z4 - Peuplier'!AS65*'Z4 - Peuplier'!$F$21)</f>
        <v>0</v>
      </c>
      <c r="Y81" s="415">
        <f>SUM('Z1 - Chêne sessile'!AT65*'Z1 - Chêne sessile'!$F$21,'Z1 - Feuillus divers'!AT65*'Z1 - Feuillus divers'!$F$21,'Z2 - Douglas'!AT65*'Z2 - Douglas'!$F$21,'Z2 - Mélèze'!AT65*'Z2 - Mélèze'!$F$21,'Z3 - Tilleul à petites feuilles'!AT65*'Z3 - Tilleul à petites feuilles'!$F$21,'Z4 - Peuplier'!AT65*'Z4 - Peuplier'!$F$21)</f>
        <v>0</v>
      </c>
      <c r="Z81" s="416">
        <f t="shared" si="7"/>
        <v>0</v>
      </c>
      <c r="AA81" s="417">
        <f t="shared" si="8"/>
        <v>-24.744414774244802</v>
      </c>
      <c r="AB81" s="416"/>
      <c r="AC81" s="416"/>
    </row>
    <row r="82" spans="2:29" x14ac:dyDescent="0.25">
      <c r="B82" s="426">
        <f>'Z2 - Mélèze'!B93</f>
        <v>0</v>
      </c>
      <c r="C82" s="427">
        <f>'Z2 - Mélèze'!C93</f>
        <v>0</v>
      </c>
      <c r="D82" s="428">
        <f>'Z2 - Mélèze'!D93</f>
        <v>0</v>
      </c>
      <c r="E82" s="429">
        <f>'Z2 - Mélèze'!E93</f>
        <v>0.56000000000000005</v>
      </c>
      <c r="F82" s="429">
        <f>'Z2 - Mélèze'!F93</f>
        <v>0.44</v>
      </c>
      <c r="G82" s="430">
        <f>'Z2 - Mélèze'!G93</f>
        <v>0</v>
      </c>
      <c r="H82" s="431">
        <f>IFERROR(VLOOKUP($B$69,Tableau14582[],4,FALSE)*(1+$L$7)^$B82,0)</f>
        <v>50</v>
      </c>
      <c r="I82" s="432">
        <f>IFERROR(VLOOKUP($B$69,Tableau14582[],5,FALSE)*(1+$L$7)^$B82,0)</f>
        <v>19.375</v>
      </c>
      <c r="J82" s="432">
        <f>IFERROR(VLOOKUP($B$69,Tableau14582[],5,FALSE)*(1+$L$7)^$B82,0)</f>
        <v>19.375</v>
      </c>
      <c r="K82" s="433">
        <f>IFERROR(VLOOKUP($B$69,Tableau14582[],6,FALSE)*(1+$L$7)^$B82,0)</f>
        <v>10</v>
      </c>
      <c r="L82" s="434">
        <f t="shared" si="13"/>
        <v>0</v>
      </c>
      <c r="N82" s="121">
        <v>61</v>
      </c>
      <c r="O82" s="402"/>
      <c r="P82" s="403"/>
      <c r="Q82" s="347">
        <f t="shared" si="10"/>
        <v>222.5</v>
      </c>
      <c r="R82" s="403">
        <f t="shared" si="5"/>
        <v>26.7</v>
      </c>
      <c r="S82" s="403">
        <f>$L$11*(1+$L$7)^N82*'Récapitulatif des résultats'!$I$11</f>
        <v>97.9</v>
      </c>
      <c r="T82" s="404"/>
      <c r="U82" s="414">
        <f t="shared" si="6"/>
        <v>0</v>
      </c>
      <c r="V82" s="415">
        <f>SUM('Z1 - Chêne sessile'!AQ66*'Z1 - Chêne sessile'!$F$21,'Z1 - Feuillus divers'!AQ66*'Z1 - Feuillus divers'!$F$21,'Z2 - Douglas'!AQ66*'Z2 - Douglas'!$F$21,'Z2 - Mélèze'!AQ66*'Z2 - Mélèze'!$F$21,'Z3 - Tilleul à petites feuilles'!AQ66*'Z3 - Tilleul à petites feuilles'!$F$21,'Z4 - Peuplier'!AQ66*'Z4 - Peuplier'!$F$21)</f>
        <v>0</v>
      </c>
      <c r="W82" s="415">
        <f>SUM('Z1 - Chêne sessile'!AR66*'Z1 - Chêne sessile'!$F$21,'Z1 - Feuillus divers'!AR66*'Z1 - Feuillus divers'!$F$21,'Z2 - Douglas'!AR66*'Z2 - Douglas'!$F$21,'Z2 - Mélèze'!AR66*'Z2 - Mélèze'!$F$21,'Z3 - Tilleul à petites feuilles'!AR66*'Z3 - Tilleul à petites feuilles'!$F$21,'Z4 - Peuplier'!AR66*'Z4 - Peuplier'!$F$21)</f>
        <v>0</v>
      </c>
      <c r="X82" s="415">
        <f>SUM('Z1 - Chêne sessile'!AS66*'Z1 - Chêne sessile'!$F$21,'Z1 - Feuillus divers'!AS66*'Z1 - Feuillus divers'!$F$21,'Z2 - Douglas'!AS66*'Z2 - Douglas'!$F$21,'Z2 - Mélèze'!AS66*'Z2 - Mélèze'!$F$21,'Z3 - Tilleul à petites feuilles'!AS66*'Z3 - Tilleul à petites feuilles'!$F$21,'Z4 - Peuplier'!AS66*'Z4 - Peuplier'!$F$21)</f>
        <v>0</v>
      </c>
      <c r="Y82" s="415">
        <f>SUM('Z1 - Chêne sessile'!AT66*'Z1 - Chêne sessile'!$F$21,'Z1 - Feuillus divers'!AT66*'Z1 - Feuillus divers'!$F$21,'Z2 - Douglas'!AT66*'Z2 - Douglas'!$F$21,'Z2 - Mélèze'!AT66*'Z2 - Mélèze'!$F$21,'Z3 - Tilleul à petites feuilles'!AT66*'Z3 - Tilleul à petites feuilles'!$F$21,'Z4 - Peuplier'!AT66*'Z4 - Peuplier'!$F$21)</f>
        <v>0</v>
      </c>
      <c r="Z82" s="416">
        <f t="shared" si="7"/>
        <v>0</v>
      </c>
      <c r="AA82" s="417">
        <f t="shared" si="8"/>
        <v>-23.678865812674449</v>
      </c>
      <c r="AB82" s="416"/>
      <c r="AC82" s="416"/>
    </row>
    <row r="83" spans="2:29" x14ac:dyDescent="0.25">
      <c r="B83" s="435">
        <f>'Z2 - Mélèze'!B94</f>
        <v>45</v>
      </c>
      <c r="C83" s="436">
        <f>'Z2 - Mélèze'!C94</f>
        <v>188</v>
      </c>
      <c r="D83" s="437">
        <f>'Z2 - Mélèze'!D94</f>
        <v>0.95</v>
      </c>
      <c r="E83" s="438">
        <f>'Z2 - Mélèze'!E94</f>
        <v>2.8000000000000028E-2</v>
      </c>
      <c r="F83" s="438">
        <f>'Z2 - Mélèze'!F94</f>
        <v>2.200000000000002E-2</v>
      </c>
      <c r="G83" s="439">
        <f>'Z2 - Mélèze'!G94</f>
        <v>0</v>
      </c>
      <c r="H83" s="440">
        <f>IFERROR(VLOOKUP($B$69,Tableau14582[],4,FALSE)*(1+$L$7)^$B83,0)</f>
        <v>50</v>
      </c>
      <c r="I83" s="441">
        <f>IFERROR(VLOOKUP($B$69,Tableau14582[],5,FALSE)*(1+$L$7)^$B83,0)</f>
        <v>19.375</v>
      </c>
      <c r="J83" s="441">
        <f>IFERROR(VLOOKUP($B$69,Tableau14582[],5,FALSE)*(1+$L$7)^$B83,0)</f>
        <v>19.375</v>
      </c>
      <c r="K83" s="442">
        <f>IFERROR(VLOOKUP($B$69,Tableau14582[],6,FALSE)*(1+$L$7)^$B83,0)</f>
        <v>10</v>
      </c>
      <c r="L83" s="443">
        <f t="shared" si="13"/>
        <v>16128.46125</v>
      </c>
      <c r="N83" s="121">
        <v>62</v>
      </c>
      <c r="O83" s="402"/>
      <c r="P83" s="403"/>
      <c r="Q83" s="347">
        <f t="shared" si="10"/>
        <v>222.5</v>
      </c>
      <c r="R83" s="403">
        <f t="shared" si="5"/>
        <v>26.7</v>
      </c>
      <c r="S83" s="403">
        <f>$L$11*(1+$L$7)^N83*'Récapitulatif des résultats'!$I$11</f>
        <v>97.9</v>
      </c>
      <c r="T83" s="404"/>
      <c r="U83" s="414">
        <f t="shared" si="6"/>
        <v>53.2</v>
      </c>
      <c r="V83" s="415">
        <f>SUM('Z1 - Chêne sessile'!AQ67*'Z1 - Chêne sessile'!$F$21,'Z1 - Feuillus divers'!AQ67*'Z1 - Feuillus divers'!$F$21,'Z2 - Douglas'!AQ67*'Z2 - Douglas'!$F$21,'Z2 - Mélèze'!AQ67*'Z2 - Mélèze'!$F$21,'Z3 - Tilleul à petites feuilles'!AQ67*'Z3 - Tilleul à petites feuilles'!$F$21,'Z4 - Peuplier'!AQ67*'Z4 - Peuplier'!$F$21)</f>
        <v>21.28</v>
      </c>
      <c r="W83" s="415">
        <f>SUM('Z1 - Chêne sessile'!AR67*'Z1 - Chêne sessile'!$F$21,'Z1 - Feuillus divers'!AR67*'Z1 - Feuillus divers'!$F$21,'Z2 - Douglas'!AR67*'Z2 - Douglas'!$F$21,'Z2 - Mélèze'!AR67*'Z2 - Mélèze'!$F$21,'Z3 - Tilleul à petites feuilles'!AR67*'Z3 - Tilleul à petites feuilles'!$F$21,'Z4 - Peuplier'!AR67*'Z4 - Peuplier'!$F$21)</f>
        <v>0</v>
      </c>
      <c r="X83" s="415">
        <f>SUM('Z1 - Chêne sessile'!AS67*'Z1 - Chêne sessile'!$F$21,'Z1 - Feuillus divers'!AS67*'Z1 - Feuillus divers'!$F$21,'Z2 - Douglas'!AS67*'Z2 - Douglas'!$F$21,'Z2 - Mélèze'!AS67*'Z2 - Mélèze'!$F$21,'Z3 - Tilleul à petites feuilles'!AS67*'Z3 - Tilleul à petites feuilles'!$F$21,'Z4 - Peuplier'!AS67*'Z4 - Peuplier'!$F$21)</f>
        <v>0</v>
      </c>
      <c r="Y83" s="415">
        <f>SUM('Z1 - Chêne sessile'!AT67*'Z1 - Chêne sessile'!$F$21,'Z1 - Feuillus divers'!AT67*'Z1 - Feuillus divers'!$F$21,'Z2 - Douglas'!AT67*'Z2 - Douglas'!$F$21,'Z2 - Mélèze'!AT67*'Z2 - Mélèze'!$F$21,'Z3 - Tilleul à petites feuilles'!AT67*'Z3 - Tilleul à petites feuilles'!$F$21,'Z4 - Peuplier'!AT67*'Z4 - Peuplier'!$F$21)</f>
        <v>31.919999999999998</v>
      </c>
      <c r="Z83" s="416">
        <f t="shared" si="7"/>
        <v>3511.2</v>
      </c>
      <c r="AA83" s="417">
        <f t="shared" si="8"/>
        <v>206.55713111063301</v>
      </c>
      <c r="AB83" s="416"/>
      <c r="AC83" s="416"/>
    </row>
    <row r="84" spans="2:29" x14ac:dyDescent="0.25">
      <c r="B84" s="444"/>
      <c r="C84" s="445"/>
      <c r="D84" s="445"/>
      <c r="E84" s="445"/>
      <c r="F84" s="445"/>
      <c r="G84" s="445"/>
      <c r="H84" s="445"/>
      <c r="I84" s="445"/>
      <c r="J84" s="445"/>
      <c r="K84" s="445"/>
      <c r="L84" s="446"/>
      <c r="N84" s="121">
        <v>63</v>
      </c>
      <c r="O84" s="402"/>
      <c r="P84" s="403"/>
      <c r="Q84" s="347">
        <f t="shared" si="10"/>
        <v>222.5</v>
      </c>
      <c r="R84" s="403">
        <f t="shared" si="5"/>
        <v>26.7</v>
      </c>
      <c r="S84" s="403">
        <f>$L$11*(1+$L$7)^N84*'Récapitulatif des résultats'!$I$11</f>
        <v>97.9</v>
      </c>
      <c r="T84" s="404"/>
      <c r="U84" s="414">
        <f t="shared" si="6"/>
        <v>0</v>
      </c>
      <c r="V84" s="415">
        <f>SUM('Z1 - Chêne sessile'!AQ68*'Z1 - Chêne sessile'!$F$21,'Z1 - Feuillus divers'!AQ68*'Z1 - Feuillus divers'!$F$21,'Z2 - Douglas'!AQ68*'Z2 - Douglas'!$F$21,'Z2 - Mélèze'!AQ68*'Z2 - Mélèze'!$F$21,'Z3 - Tilleul à petites feuilles'!AQ68*'Z3 - Tilleul à petites feuilles'!$F$21,'Z4 - Peuplier'!AQ68*'Z4 - Peuplier'!$F$21)</f>
        <v>0</v>
      </c>
      <c r="W84" s="415">
        <f>SUM('Z1 - Chêne sessile'!AR68*'Z1 - Chêne sessile'!$F$21,'Z1 - Feuillus divers'!AR68*'Z1 - Feuillus divers'!$F$21,'Z2 - Douglas'!AR68*'Z2 - Douglas'!$F$21,'Z2 - Mélèze'!AR68*'Z2 - Mélèze'!$F$21,'Z3 - Tilleul à petites feuilles'!AR68*'Z3 - Tilleul à petites feuilles'!$F$21,'Z4 - Peuplier'!AR68*'Z4 - Peuplier'!$F$21)</f>
        <v>0</v>
      </c>
      <c r="X84" s="415">
        <f>SUM('Z1 - Chêne sessile'!AS68*'Z1 - Chêne sessile'!$F$21,'Z1 - Feuillus divers'!AS68*'Z1 - Feuillus divers'!$F$21,'Z2 - Douglas'!AS68*'Z2 - Douglas'!$F$21,'Z2 - Mélèze'!AS68*'Z2 - Mélèze'!$F$21,'Z3 - Tilleul à petites feuilles'!AS68*'Z3 - Tilleul à petites feuilles'!$F$21,'Z4 - Peuplier'!AS68*'Z4 - Peuplier'!$F$21)</f>
        <v>0</v>
      </c>
      <c r="Y84" s="415">
        <f>SUM('Z1 - Chêne sessile'!AT68*'Z1 - Chêne sessile'!$F$21,'Z1 - Feuillus divers'!AT68*'Z1 - Feuillus divers'!$F$21,'Z2 - Douglas'!AT68*'Z2 - Douglas'!$F$21,'Z2 - Mélèze'!AT68*'Z2 - Mélèze'!$F$21,'Z3 - Tilleul à petites feuilles'!AT68*'Z3 - Tilleul à petites feuilles'!$F$21,'Z4 - Peuplier'!AT68*'Z4 - Peuplier'!$F$21)</f>
        <v>0</v>
      </c>
      <c r="Z84" s="416">
        <f t="shared" si="7"/>
        <v>0</v>
      </c>
      <c r="AA84" s="417">
        <f t="shared" si="8"/>
        <v>-21.683446635996845</v>
      </c>
      <c r="AB84" s="416"/>
      <c r="AC84" s="416"/>
    </row>
    <row r="85" spans="2:29" x14ac:dyDescent="0.25">
      <c r="B85" s="447" t="str">
        <f>'Z3 - Tilleul à petites feuilles'!F17</f>
        <v xml:space="preserve">Feuillus (moyenne) </v>
      </c>
      <c r="C85" s="448">
        <f>'[1]Z3 - Tilleul à petites feuilles'!C80</f>
        <v>0</v>
      </c>
      <c r="D85" s="448">
        <f>'[1]Z3 - Tilleul à petites feuilles'!D80</f>
        <v>0</v>
      </c>
      <c r="E85" s="448">
        <f>'[1]Z3 - Tilleul à petites feuilles'!E80</f>
        <v>0</v>
      </c>
      <c r="F85" s="448">
        <f>'[1]Z3 - Tilleul à petites feuilles'!F80</f>
        <v>0</v>
      </c>
      <c r="G85" s="449">
        <f>'[1]Z3 - Tilleul à petites feuilles'!G80</f>
        <v>0</v>
      </c>
      <c r="H85" s="450" t="s">
        <v>274</v>
      </c>
      <c r="I85" s="451"/>
      <c r="J85" s="451"/>
      <c r="K85" s="452"/>
      <c r="L85" s="453">
        <f>AA5</f>
        <v>0.3</v>
      </c>
      <c r="N85" s="121">
        <v>64</v>
      </c>
      <c r="O85" s="402"/>
      <c r="P85" s="403"/>
      <c r="Q85" s="347">
        <f t="shared" si="10"/>
        <v>222.5</v>
      </c>
      <c r="R85" s="403">
        <f t="shared" ref="R85:R148" si="14">$L$9*SUM(O85:Q85)</f>
        <v>26.7</v>
      </c>
      <c r="S85" s="403">
        <f>$L$11*(1+$L$7)^N85*'Récapitulatif des résultats'!$I$11</f>
        <v>97.9</v>
      </c>
      <c r="T85" s="404"/>
      <c r="U85" s="414">
        <f t="shared" ref="U85:U148" si="15">SUM(V85:Y85)</f>
        <v>24.599999999999998</v>
      </c>
      <c r="V85" s="415">
        <f>SUM('Z1 - Chêne sessile'!AQ69*'Z1 - Chêne sessile'!$F$21,'Z1 - Feuillus divers'!AQ69*'Z1 - Feuillus divers'!$F$21,'Z2 - Douglas'!AQ69*'Z2 - Douglas'!$F$21,'Z2 - Mélèze'!AQ69*'Z2 - Mélèze'!$F$21,'Z3 - Tilleul à petites feuilles'!AQ69*'Z3 - Tilleul à petites feuilles'!$F$21,'Z4 - Peuplier'!AQ69*'Z4 - Peuplier'!$F$21)</f>
        <v>7.379999999999999</v>
      </c>
      <c r="W85" s="415">
        <f>SUM('Z1 - Chêne sessile'!AR69*'Z1 - Chêne sessile'!$F$21,'Z1 - Feuillus divers'!AR69*'Z1 - Feuillus divers'!$F$21,'Z2 - Douglas'!AR69*'Z2 - Douglas'!$F$21,'Z2 - Mélèze'!AR69*'Z2 - Mélèze'!$F$21,'Z3 - Tilleul à petites feuilles'!AR69*'Z3 - Tilleul à petites feuilles'!$F$21,'Z4 - Peuplier'!AR69*'Z4 - Peuplier'!$F$21)</f>
        <v>0</v>
      </c>
      <c r="X85" s="415">
        <f>SUM('Z1 - Chêne sessile'!AS69*'Z1 - Chêne sessile'!$F$21,'Z1 - Feuillus divers'!AS69*'Z1 - Feuillus divers'!$F$21,'Z2 - Douglas'!AS69*'Z2 - Douglas'!$F$21,'Z2 - Mélèze'!AS69*'Z2 - Mélèze'!$F$21,'Z3 - Tilleul à petites feuilles'!AS69*'Z3 - Tilleul à petites feuilles'!$F$21,'Z4 - Peuplier'!AS69*'Z4 - Peuplier'!$F$21)</f>
        <v>0</v>
      </c>
      <c r="Y85" s="415">
        <f>SUM('Z1 - Chêne sessile'!AT69*'Z1 - Chêne sessile'!$F$21,'Z1 - Feuillus divers'!AT69*'Z1 - Feuillus divers'!$F$21,'Z2 - Douglas'!AT69*'Z2 - Douglas'!$F$21,'Z2 - Mélèze'!AT69*'Z2 - Mélèze'!$F$21,'Z3 - Tilleul à petites feuilles'!AT69*'Z3 - Tilleul à petites feuilles'!$F$21,'Z4 - Peuplier'!AT69*'Z4 - Peuplier'!$F$21)</f>
        <v>17.22</v>
      </c>
      <c r="Z85" s="416">
        <f t="shared" ref="Z85:Z148" si="16">SUMIF(B$23:B$115,N85,L$23:L$115)</f>
        <v>541.19999999999993</v>
      </c>
      <c r="AA85" s="417">
        <f t="shared" ref="AA85:AA148" si="17">IF(N85&lt;=$L$5,(Z85-SUM(O85:T85))/((1+4.5%)^N85),)</f>
        <v>11.603338094717786</v>
      </c>
      <c r="AB85" s="416"/>
      <c r="AC85" s="416"/>
    </row>
    <row r="86" spans="2:29" x14ac:dyDescent="0.25">
      <c r="B86" s="454" t="str">
        <f>'Z3 - Tilleul à petites feuilles'!B81</f>
        <v>Année</v>
      </c>
      <c r="C86" s="455" t="str">
        <f>'Z3 - Tilleul à petites feuilles'!C81</f>
        <v>Volume d'éclaircie</v>
      </c>
      <c r="D86" s="411" t="str">
        <f>'Z3 - Tilleul à petites feuilles'!D81</f>
        <v>BO</v>
      </c>
      <c r="E86" s="411" t="str">
        <f>'Z3 - Tilleul à petites feuilles'!E81</f>
        <v>BI - panneaux</v>
      </c>
      <c r="F86" s="411" t="str">
        <f>'Z3 - Tilleul à petites feuilles'!F81</f>
        <v>BI - papier</v>
      </c>
      <c r="G86" s="412" t="str">
        <f>'Z3 - Tilleul à petites feuilles'!G81</f>
        <v>BE</v>
      </c>
      <c r="H86" s="410" t="s">
        <v>78</v>
      </c>
      <c r="I86" s="411" t="s">
        <v>81</v>
      </c>
      <c r="J86" s="411" t="s">
        <v>80</v>
      </c>
      <c r="K86" s="412" t="s">
        <v>79</v>
      </c>
      <c r="L86" s="413" t="s">
        <v>275</v>
      </c>
      <c r="N86" s="121">
        <v>65</v>
      </c>
      <c r="O86" s="402"/>
      <c r="P86" s="403"/>
      <c r="Q86" s="347">
        <f t="shared" si="10"/>
        <v>222.5</v>
      </c>
      <c r="R86" s="403">
        <f t="shared" si="14"/>
        <v>26.7</v>
      </c>
      <c r="S86" s="403">
        <f>$L$11*(1+$L$7)^N86*'Récapitulatif des résultats'!$I$11</f>
        <v>97.9</v>
      </c>
      <c r="T86" s="404"/>
      <c r="U86" s="414">
        <f t="shared" si="15"/>
        <v>0</v>
      </c>
      <c r="V86" s="415">
        <f>SUM('Z1 - Chêne sessile'!AQ70*'Z1 - Chêne sessile'!$F$21,'Z1 - Feuillus divers'!AQ70*'Z1 - Feuillus divers'!$F$21,'Z2 - Douglas'!AQ70*'Z2 - Douglas'!$F$21,'Z2 - Mélèze'!AQ70*'Z2 - Mélèze'!$F$21,'Z3 - Tilleul à petites feuilles'!AQ70*'Z3 - Tilleul à petites feuilles'!$F$21,'Z4 - Peuplier'!AQ70*'Z4 - Peuplier'!$F$21)</f>
        <v>0</v>
      </c>
      <c r="W86" s="415">
        <f>SUM('Z1 - Chêne sessile'!AR70*'Z1 - Chêne sessile'!$F$21,'Z1 - Feuillus divers'!AR70*'Z1 - Feuillus divers'!$F$21,'Z2 - Douglas'!AR70*'Z2 - Douglas'!$F$21,'Z2 - Mélèze'!AR70*'Z2 - Mélèze'!$F$21,'Z3 - Tilleul à petites feuilles'!AR70*'Z3 - Tilleul à petites feuilles'!$F$21,'Z4 - Peuplier'!AR70*'Z4 - Peuplier'!$F$21)</f>
        <v>0</v>
      </c>
      <c r="X86" s="415">
        <f>SUM('Z1 - Chêne sessile'!AS70*'Z1 - Chêne sessile'!$F$21,'Z1 - Feuillus divers'!AS70*'Z1 - Feuillus divers'!$F$21,'Z2 - Douglas'!AS70*'Z2 - Douglas'!$F$21,'Z2 - Mélèze'!AS70*'Z2 - Mélèze'!$F$21,'Z3 - Tilleul à petites feuilles'!AS70*'Z3 - Tilleul à petites feuilles'!$F$21,'Z4 - Peuplier'!AS70*'Z4 - Peuplier'!$F$21)</f>
        <v>0</v>
      </c>
      <c r="Y86" s="415">
        <f>SUM('Z1 - Chêne sessile'!AT70*'Z1 - Chêne sessile'!$F$21,'Z1 - Feuillus divers'!AT70*'Z1 - Feuillus divers'!$F$21,'Z2 - Douglas'!AT70*'Z2 - Douglas'!$F$21,'Z2 - Mélèze'!AT70*'Z2 - Mélèze'!$F$21,'Z3 - Tilleul à petites feuilles'!AT70*'Z3 - Tilleul à petites feuilles'!$F$21,'Z4 - Peuplier'!AT70*'Z4 - Peuplier'!$F$21)</f>
        <v>0</v>
      </c>
      <c r="Z86" s="416">
        <f t="shared" si="16"/>
        <v>0</v>
      </c>
      <c r="AA86" s="417">
        <f t="shared" si="17"/>
        <v>-19.856181530639734</v>
      </c>
      <c r="AB86" s="416"/>
      <c r="AC86" s="416"/>
    </row>
    <row r="87" spans="2:29" x14ac:dyDescent="0.25">
      <c r="B87" s="418">
        <f>'Z3 - Tilleul à petites feuilles'!B82</f>
        <v>42</v>
      </c>
      <c r="C87" s="419">
        <f>'Z3 - Tilleul à petites feuilles'!C82</f>
        <v>30</v>
      </c>
      <c r="D87" s="420">
        <f>'Z3 - Tilleul à petites feuilles'!D82</f>
        <v>0</v>
      </c>
      <c r="E87" s="420">
        <f>'Z3 - Tilleul à petites feuilles'!E82</f>
        <v>0</v>
      </c>
      <c r="F87" s="420">
        <f>'Z3 - Tilleul à petites feuilles'!F82</f>
        <v>0</v>
      </c>
      <c r="G87" s="421">
        <f>'Z3 - Tilleul à petites feuilles'!G82</f>
        <v>1</v>
      </c>
      <c r="H87" s="431">
        <f>IFERROR(VLOOKUP($B$85,Tableau14582[],4,FALSE)*(1+$L$7)^$B87,0)</f>
        <v>50</v>
      </c>
      <c r="I87" s="432">
        <f>IFERROR(VLOOKUP($B$85,Tableau14582[],5,FALSE)*(1+$L$7)^$B87,0)</f>
        <v>13.75</v>
      </c>
      <c r="J87" s="432">
        <f>IFERROR(VLOOKUP($B$85,Tableau14582[],5,FALSE)*(1+$L$7)^$B87,0)</f>
        <v>13.75</v>
      </c>
      <c r="K87" s="433">
        <f>IFERROR(VLOOKUP($B$85,Tableau14582[],6,FALSE)*(1+$L$7)^$B87,0)</f>
        <v>10</v>
      </c>
      <c r="L87" s="425">
        <f>(C87*D87*H87+C87*E87*I87+C87*F87*J87+C87*G87*K87)*L$85</f>
        <v>90</v>
      </c>
      <c r="N87" s="121">
        <v>66</v>
      </c>
      <c r="O87" s="402"/>
      <c r="P87" s="403"/>
      <c r="Q87" s="347">
        <f t="shared" si="10"/>
        <v>222.5</v>
      </c>
      <c r="R87" s="403">
        <f t="shared" si="14"/>
        <v>26.7</v>
      </c>
      <c r="S87" s="403">
        <f>$L$11*(1+$L$7)^N87*'Récapitulatif des résultats'!$I$11</f>
        <v>97.9</v>
      </c>
      <c r="T87" s="404"/>
      <c r="U87" s="414">
        <f t="shared" si="15"/>
        <v>11.399999999999999</v>
      </c>
      <c r="V87" s="415">
        <f>SUM('Z1 - Chêne sessile'!AQ71*'Z1 - Chêne sessile'!$F$21,'Z1 - Feuillus divers'!AQ71*'Z1 - Feuillus divers'!$F$21,'Z2 - Douglas'!AQ71*'Z2 - Douglas'!$F$21,'Z2 - Mélèze'!AQ71*'Z2 - Mélèze'!$F$21,'Z3 - Tilleul à petites feuilles'!AQ71*'Z3 - Tilleul à petites feuilles'!$F$21,'Z4 - Peuplier'!AQ71*'Z4 - Peuplier'!$F$21)</f>
        <v>3.42</v>
      </c>
      <c r="W87" s="415">
        <f>SUM('Z1 - Chêne sessile'!AR71*'Z1 - Chêne sessile'!$F$21,'Z1 - Feuillus divers'!AR71*'Z1 - Feuillus divers'!$F$21,'Z2 - Douglas'!AR71*'Z2 - Douglas'!$F$21,'Z2 - Mélèze'!AR71*'Z2 - Mélèze'!$F$21,'Z3 - Tilleul à petites feuilles'!AR71*'Z3 - Tilleul à petites feuilles'!$F$21,'Z4 - Peuplier'!AR71*'Z4 - Peuplier'!$F$21)</f>
        <v>0</v>
      </c>
      <c r="X87" s="415">
        <f>SUM('Z1 - Chêne sessile'!AS71*'Z1 - Chêne sessile'!$F$21,'Z1 - Feuillus divers'!AS71*'Z1 - Feuillus divers'!$F$21,'Z2 - Douglas'!AS71*'Z2 - Douglas'!$F$21,'Z2 - Mélèze'!AS71*'Z2 - Mélèze'!$F$21,'Z3 - Tilleul à petites feuilles'!AS71*'Z3 - Tilleul à petites feuilles'!$F$21,'Z4 - Peuplier'!AS71*'Z4 - Peuplier'!$F$21)</f>
        <v>0</v>
      </c>
      <c r="Y87" s="415">
        <f>SUM('Z1 - Chêne sessile'!AT71*'Z1 - Chêne sessile'!$F$21,'Z1 - Feuillus divers'!AT71*'Z1 - Feuillus divers'!$F$21,'Z2 - Douglas'!AT71*'Z2 - Douglas'!$F$21,'Z2 - Mélèze'!AT71*'Z2 - Mélèze'!$F$21,'Z3 - Tilleul à petites feuilles'!AT71*'Z3 - Tilleul à petites feuilles'!$F$21,'Z4 - Peuplier'!AT71*'Z4 - Peuplier'!$F$21)</f>
        <v>7.9799999999999986</v>
      </c>
      <c r="Z87" s="416">
        <f t="shared" si="16"/>
        <v>250.79999999999998</v>
      </c>
      <c r="AA87" s="417">
        <f t="shared" si="17"/>
        <v>-5.27170521959974</v>
      </c>
      <c r="AB87" s="416"/>
      <c r="AC87" s="416"/>
    </row>
    <row r="88" spans="2:29" x14ac:dyDescent="0.25">
      <c r="B88" s="426">
        <f>'Z3 - Tilleul à petites feuilles'!B83</f>
        <v>50</v>
      </c>
      <c r="C88" s="427">
        <f>'Z3 - Tilleul à petites feuilles'!C83</f>
        <v>35</v>
      </c>
      <c r="D88" s="428">
        <f>'Z3 - Tilleul à petites feuilles'!D83</f>
        <v>0.1</v>
      </c>
      <c r="E88" s="429">
        <f>'Z3 - Tilleul à petites feuilles'!E83</f>
        <v>0</v>
      </c>
      <c r="F88" s="429">
        <f>'Z3 - Tilleul à petites feuilles'!F83</f>
        <v>0</v>
      </c>
      <c r="G88" s="430">
        <f>'Z3 - Tilleul à petites feuilles'!G83</f>
        <v>0.9</v>
      </c>
      <c r="H88" s="431">
        <f>IFERROR(VLOOKUP($B$85,Tableau14582[],4,FALSE)*(1+$L$7)^$B88,0)</f>
        <v>50</v>
      </c>
      <c r="I88" s="432">
        <f>IFERROR(VLOOKUP($B$85,Tableau14582[],5,FALSE)*(1+$L$7)^$B88,0)</f>
        <v>13.75</v>
      </c>
      <c r="J88" s="432">
        <f>IFERROR(VLOOKUP($B$85,Tableau14582[],5,FALSE)*(1+$L$7)^$B88,0)</f>
        <v>13.75</v>
      </c>
      <c r="K88" s="433">
        <f>IFERROR(VLOOKUP($B$85,Tableau14582[],6,FALSE)*(1+$L$7)^$B88,0)</f>
        <v>10</v>
      </c>
      <c r="L88" s="434">
        <f t="shared" ref="L88:L99" si="18">(C88*D88*H88+C88*E88*I88+C88*F88*J88+C88*G88*K88)*L$85</f>
        <v>147</v>
      </c>
      <c r="N88" s="121">
        <v>67</v>
      </c>
      <c r="O88" s="402"/>
      <c r="P88" s="403"/>
      <c r="Q88" s="347">
        <f t="shared" si="10"/>
        <v>222.5</v>
      </c>
      <c r="R88" s="403">
        <f t="shared" si="14"/>
        <v>26.7</v>
      </c>
      <c r="S88" s="403">
        <f>$L$11*(1+$L$7)^N88*'Récapitulatif des résultats'!$I$11</f>
        <v>97.9</v>
      </c>
      <c r="T88" s="404"/>
      <c r="U88" s="414">
        <f t="shared" si="15"/>
        <v>0</v>
      </c>
      <c r="V88" s="415">
        <f>SUM('Z1 - Chêne sessile'!AQ72*'Z1 - Chêne sessile'!$F$21,'Z1 - Feuillus divers'!AQ72*'Z1 - Feuillus divers'!$F$21,'Z2 - Douglas'!AQ72*'Z2 - Douglas'!$F$21,'Z2 - Mélèze'!AQ72*'Z2 - Mélèze'!$F$21,'Z3 - Tilleul à petites feuilles'!AQ72*'Z3 - Tilleul à petites feuilles'!$F$21,'Z4 - Peuplier'!AQ72*'Z4 - Peuplier'!$F$21)</f>
        <v>0</v>
      </c>
      <c r="W88" s="415">
        <f>SUM('Z1 - Chêne sessile'!AR72*'Z1 - Chêne sessile'!$F$21,'Z1 - Feuillus divers'!AR72*'Z1 - Feuillus divers'!$F$21,'Z2 - Douglas'!AR72*'Z2 - Douglas'!$F$21,'Z2 - Mélèze'!AR72*'Z2 - Mélèze'!$F$21,'Z3 - Tilleul à petites feuilles'!AR72*'Z3 - Tilleul à petites feuilles'!$F$21,'Z4 - Peuplier'!AR72*'Z4 - Peuplier'!$F$21)</f>
        <v>0</v>
      </c>
      <c r="X88" s="415">
        <f>SUM('Z1 - Chêne sessile'!AS72*'Z1 - Chêne sessile'!$F$21,'Z1 - Feuillus divers'!AS72*'Z1 - Feuillus divers'!$F$21,'Z2 - Douglas'!AS72*'Z2 - Douglas'!$F$21,'Z2 - Mélèze'!AS72*'Z2 - Mélèze'!$F$21,'Z3 - Tilleul à petites feuilles'!AS72*'Z3 - Tilleul à petites feuilles'!$F$21,'Z4 - Peuplier'!AS72*'Z4 - Peuplier'!$F$21)</f>
        <v>0</v>
      </c>
      <c r="Y88" s="415">
        <f>SUM('Z1 - Chêne sessile'!AT72*'Z1 - Chêne sessile'!$F$21,'Z1 - Feuillus divers'!AT72*'Z1 - Feuillus divers'!$F$21,'Z2 - Douglas'!AT72*'Z2 - Douglas'!$F$21,'Z2 - Mélèze'!AT72*'Z2 - Mélèze'!$F$21,'Z3 - Tilleul à petites feuilles'!AT72*'Z3 - Tilleul à petites feuilles'!$F$21,'Z4 - Peuplier'!AT72*'Z4 - Peuplier'!$F$21)</f>
        <v>0</v>
      </c>
      <c r="Z88" s="416">
        <f t="shared" si="16"/>
        <v>0</v>
      </c>
      <c r="AA88" s="417">
        <f t="shared" si="17"/>
        <v>-18.182900144813296</v>
      </c>
      <c r="AB88" s="416"/>
      <c r="AC88" s="416"/>
    </row>
    <row r="89" spans="2:29" x14ac:dyDescent="0.25">
      <c r="B89" s="426">
        <f>'Z3 - Tilleul à petites feuilles'!B84</f>
        <v>58</v>
      </c>
      <c r="C89" s="427">
        <f>'Z3 - Tilleul à petites feuilles'!C84</f>
        <v>44</v>
      </c>
      <c r="D89" s="428">
        <f>'Z3 - Tilleul à petites feuilles'!D84</f>
        <v>0.2</v>
      </c>
      <c r="E89" s="429">
        <f>'Z3 - Tilleul à petites feuilles'!E84</f>
        <v>0</v>
      </c>
      <c r="F89" s="429">
        <f>'Z3 - Tilleul à petites feuilles'!F84</f>
        <v>0</v>
      </c>
      <c r="G89" s="430">
        <f>'Z3 - Tilleul à petites feuilles'!G84</f>
        <v>0.8</v>
      </c>
      <c r="H89" s="431">
        <f>IFERROR(VLOOKUP($B$85,Tableau14582[],4,FALSE)*(1+$L$7)^$B89,0)</f>
        <v>50</v>
      </c>
      <c r="I89" s="432">
        <f>IFERROR(VLOOKUP($B$85,Tableau14582[],5,FALSE)*(1+$L$7)^$B89,0)</f>
        <v>13.75</v>
      </c>
      <c r="J89" s="432">
        <f>IFERROR(VLOOKUP($B$85,Tableau14582[],5,FALSE)*(1+$L$7)^$B89,0)</f>
        <v>13.75</v>
      </c>
      <c r="K89" s="433">
        <f>IFERROR(VLOOKUP($B$85,Tableau14582[],6,FALSE)*(1+$L$7)^$B89,0)</f>
        <v>10</v>
      </c>
      <c r="L89" s="434">
        <f t="shared" si="18"/>
        <v>237.6</v>
      </c>
      <c r="N89" s="121">
        <v>68</v>
      </c>
      <c r="O89" s="402"/>
      <c r="P89" s="403"/>
      <c r="Q89" s="347">
        <f t="shared" si="10"/>
        <v>222.5</v>
      </c>
      <c r="R89" s="403">
        <f t="shared" si="14"/>
        <v>26.7</v>
      </c>
      <c r="S89" s="403">
        <f>$L$11*(1+$L$7)^N89*'Récapitulatif des résultats'!$I$11</f>
        <v>97.9</v>
      </c>
      <c r="T89" s="404"/>
      <c r="U89" s="414">
        <f t="shared" si="15"/>
        <v>0</v>
      </c>
      <c r="V89" s="415">
        <f>SUM('Z1 - Chêne sessile'!AQ73*'Z1 - Chêne sessile'!$F$21,'Z1 - Feuillus divers'!AQ73*'Z1 - Feuillus divers'!$F$21,'Z2 - Douglas'!AQ73*'Z2 - Douglas'!$F$21,'Z2 - Mélèze'!AQ73*'Z2 - Mélèze'!$F$21,'Z3 - Tilleul à petites feuilles'!AQ73*'Z3 - Tilleul à petites feuilles'!$F$21,'Z4 - Peuplier'!AQ73*'Z4 - Peuplier'!$F$21)</f>
        <v>0</v>
      </c>
      <c r="W89" s="415">
        <f>SUM('Z1 - Chêne sessile'!AR73*'Z1 - Chêne sessile'!$F$21,'Z1 - Feuillus divers'!AR73*'Z1 - Feuillus divers'!$F$21,'Z2 - Douglas'!AR73*'Z2 - Douglas'!$F$21,'Z2 - Mélèze'!AR73*'Z2 - Mélèze'!$F$21,'Z3 - Tilleul à petites feuilles'!AR73*'Z3 - Tilleul à petites feuilles'!$F$21,'Z4 - Peuplier'!AR73*'Z4 - Peuplier'!$F$21)</f>
        <v>0</v>
      </c>
      <c r="X89" s="415">
        <f>SUM('Z1 - Chêne sessile'!AS73*'Z1 - Chêne sessile'!$F$21,'Z1 - Feuillus divers'!AS73*'Z1 - Feuillus divers'!$F$21,'Z2 - Douglas'!AS73*'Z2 - Douglas'!$F$21,'Z2 - Mélèze'!AS73*'Z2 - Mélèze'!$F$21,'Z3 - Tilleul à petites feuilles'!AS73*'Z3 - Tilleul à petites feuilles'!$F$21,'Z4 - Peuplier'!AS73*'Z4 - Peuplier'!$F$21)</f>
        <v>0</v>
      </c>
      <c r="Y89" s="415">
        <f>SUM('Z1 - Chêne sessile'!AT73*'Z1 - Chêne sessile'!$F$21,'Z1 - Feuillus divers'!AT73*'Z1 - Feuillus divers'!$F$21,'Z2 - Douglas'!AT73*'Z2 - Douglas'!$F$21,'Z2 - Mélèze'!AT73*'Z2 - Mélèze'!$F$21,'Z3 - Tilleul à petites feuilles'!AT73*'Z3 - Tilleul à petites feuilles'!$F$21,'Z4 - Peuplier'!AT73*'Z4 - Peuplier'!$F$21)</f>
        <v>0</v>
      </c>
      <c r="Z89" s="416">
        <f t="shared" si="16"/>
        <v>0</v>
      </c>
      <c r="AA89" s="417">
        <f t="shared" si="17"/>
        <v>-17.399904444797414</v>
      </c>
      <c r="AB89" s="416"/>
      <c r="AC89" s="416"/>
    </row>
    <row r="90" spans="2:29" x14ac:dyDescent="0.25">
      <c r="B90" s="426">
        <f>'Z3 - Tilleul à petites feuilles'!B85</f>
        <v>66</v>
      </c>
      <c r="C90" s="427">
        <f>'Z3 - Tilleul à petites feuilles'!C85</f>
        <v>38</v>
      </c>
      <c r="D90" s="428">
        <f>'Z3 - Tilleul à petites feuilles'!D85</f>
        <v>0.3</v>
      </c>
      <c r="E90" s="429">
        <f>'Z3 - Tilleul à petites feuilles'!E85</f>
        <v>0</v>
      </c>
      <c r="F90" s="429">
        <f>'Z3 - Tilleul à petites feuilles'!F85</f>
        <v>0</v>
      </c>
      <c r="G90" s="430">
        <f>'Z3 - Tilleul à petites feuilles'!G85</f>
        <v>0.7</v>
      </c>
      <c r="H90" s="431">
        <f>IFERROR(VLOOKUP($B$85,Tableau14582[],4,FALSE)*(1+$L$7)^$B90,0)</f>
        <v>50</v>
      </c>
      <c r="I90" s="432">
        <f>IFERROR(VLOOKUP($B$85,Tableau14582[],5,FALSE)*(1+$L$7)^$B90,0)</f>
        <v>13.75</v>
      </c>
      <c r="J90" s="432">
        <f>IFERROR(VLOOKUP($B$85,Tableau14582[],5,FALSE)*(1+$L$7)^$B90,0)</f>
        <v>13.75</v>
      </c>
      <c r="K90" s="433">
        <f>IFERROR(VLOOKUP($B$85,Tableau14582[],6,FALSE)*(1+$L$7)^$B90,0)</f>
        <v>10</v>
      </c>
      <c r="L90" s="434">
        <f t="shared" si="18"/>
        <v>250.79999999999998</v>
      </c>
      <c r="N90" s="121">
        <v>69</v>
      </c>
      <c r="O90" s="402"/>
      <c r="P90" s="403"/>
      <c r="Q90" s="347">
        <f t="shared" si="10"/>
        <v>222.5</v>
      </c>
      <c r="R90" s="403">
        <f t="shared" si="14"/>
        <v>26.7</v>
      </c>
      <c r="S90" s="403">
        <f>$L$11*(1+$L$7)^N90*'Récapitulatif des résultats'!$I$11</f>
        <v>97.9</v>
      </c>
      <c r="T90" s="404"/>
      <c r="U90" s="414">
        <f t="shared" si="15"/>
        <v>0</v>
      </c>
      <c r="V90" s="415">
        <f>SUM('Z1 - Chêne sessile'!AQ74*'Z1 - Chêne sessile'!$F$21,'Z1 - Feuillus divers'!AQ74*'Z1 - Feuillus divers'!$F$21,'Z2 - Douglas'!AQ74*'Z2 - Douglas'!$F$21,'Z2 - Mélèze'!AQ74*'Z2 - Mélèze'!$F$21,'Z3 - Tilleul à petites feuilles'!AQ74*'Z3 - Tilleul à petites feuilles'!$F$21,'Z4 - Peuplier'!AQ74*'Z4 - Peuplier'!$F$21)</f>
        <v>0</v>
      </c>
      <c r="W90" s="415">
        <f>SUM('Z1 - Chêne sessile'!AR74*'Z1 - Chêne sessile'!$F$21,'Z1 - Feuillus divers'!AR74*'Z1 - Feuillus divers'!$F$21,'Z2 - Douglas'!AR74*'Z2 - Douglas'!$F$21,'Z2 - Mélèze'!AR74*'Z2 - Mélèze'!$F$21,'Z3 - Tilleul à petites feuilles'!AR74*'Z3 - Tilleul à petites feuilles'!$F$21,'Z4 - Peuplier'!AR74*'Z4 - Peuplier'!$F$21)</f>
        <v>0</v>
      </c>
      <c r="X90" s="415">
        <f>SUM('Z1 - Chêne sessile'!AS74*'Z1 - Chêne sessile'!$F$21,'Z1 - Feuillus divers'!AS74*'Z1 - Feuillus divers'!$F$21,'Z2 - Douglas'!AS74*'Z2 - Douglas'!$F$21,'Z2 - Mélèze'!AS74*'Z2 - Mélèze'!$F$21,'Z3 - Tilleul à petites feuilles'!AS74*'Z3 - Tilleul à petites feuilles'!$F$21,'Z4 - Peuplier'!AS74*'Z4 - Peuplier'!$F$21)</f>
        <v>0</v>
      </c>
      <c r="Y90" s="415">
        <f>SUM('Z1 - Chêne sessile'!AT74*'Z1 - Chêne sessile'!$F$21,'Z1 - Feuillus divers'!AT74*'Z1 - Feuillus divers'!$F$21,'Z2 - Douglas'!AT74*'Z2 - Douglas'!$F$21,'Z2 - Mélèze'!AT74*'Z2 - Mélèze'!$F$21,'Z3 - Tilleul à petites feuilles'!AT74*'Z3 - Tilleul à petites feuilles'!$F$21,'Z4 - Peuplier'!AT74*'Z4 - Peuplier'!$F$21)</f>
        <v>0</v>
      </c>
      <c r="Z90" s="416">
        <f t="shared" si="16"/>
        <v>0</v>
      </c>
      <c r="AA90" s="417">
        <f t="shared" si="17"/>
        <v>-16.650626262964035</v>
      </c>
      <c r="AB90" s="416"/>
      <c r="AC90" s="416"/>
    </row>
    <row r="91" spans="2:29" x14ac:dyDescent="0.25">
      <c r="B91" s="426">
        <f>'Z3 - Tilleul à petites feuilles'!B86</f>
        <v>75</v>
      </c>
      <c r="C91" s="427">
        <f>'Z3 - Tilleul à petites feuilles'!C86</f>
        <v>37</v>
      </c>
      <c r="D91" s="428">
        <f>'Z3 - Tilleul à petites feuilles'!D86</f>
        <v>0.4</v>
      </c>
      <c r="E91" s="429">
        <f>'Z3 - Tilleul à petites feuilles'!E86</f>
        <v>0</v>
      </c>
      <c r="F91" s="429">
        <f>'Z3 - Tilleul à petites feuilles'!F86</f>
        <v>0</v>
      </c>
      <c r="G91" s="430">
        <f>'Z3 - Tilleul à petites feuilles'!G86</f>
        <v>0.6</v>
      </c>
      <c r="H91" s="431">
        <f>IFERROR(VLOOKUP($B$85,Tableau14582[],4,FALSE)*(1+$L$7)^$B91,0)</f>
        <v>50</v>
      </c>
      <c r="I91" s="432">
        <f>IFERROR(VLOOKUP($B$85,Tableau14582[],5,FALSE)*(1+$L$7)^$B91,0)</f>
        <v>13.75</v>
      </c>
      <c r="J91" s="432">
        <f>IFERROR(VLOOKUP($B$85,Tableau14582[],5,FALSE)*(1+$L$7)^$B91,0)</f>
        <v>13.75</v>
      </c>
      <c r="K91" s="433">
        <f>IFERROR(VLOOKUP($B$85,Tableau14582[],6,FALSE)*(1+$L$7)^$B91,0)</f>
        <v>10</v>
      </c>
      <c r="L91" s="434">
        <f t="shared" si="18"/>
        <v>288.59999999999997</v>
      </c>
      <c r="N91" s="121">
        <v>70</v>
      </c>
      <c r="O91" s="402"/>
      <c r="P91" s="403"/>
      <c r="Q91" s="347">
        <f t="shared" ref="Q91:Q154" si="19">$L$13*(1+$L$7)^N91*$L$6</f>
        <v>222.5</v>
      </c>
      <c r="R91" s="403">
        <f t="shared" si="14"/>
        <v>26.7</v>
      </c>
      <c r="S91" s="403">
        <f>$L$11*(1+$L$7)^N91*'Récapitulatif des résultats'!$I$11</f>
        <v>97.9</v>
      </c>
      <c r="T91" s="404"/>
      <c r="U91" s="414">
        <f t="shared" si="15"/>
        <v>74.199999999999989</v>
      </c>
      <c r="V91" s="415">
        <f>SUM('Z1 - Chêne sessile'!AQ75*'Z1 - Chêne sessile'!$F$21,'Z1 - Feuillus divers'!AQ75*'Z1 - Feuillus divers'!$F$21,'Z2 - Douglas'!AQ75*'Z2 - Douglas'!$F$21,'Z2 - Mélèze'!AQ75*'Z2 - Mélèze'!$F$21,'Z3 - Tilleul à petites feuilles'!AQ75*'Z3 - Tilleul à petites feuilles'!$F$21,'Z4 - Peuplier'!AQ75*'Z4 - Peuplier'!$F$21)</f>
        <v>37.099999999999994</v>
      </c>
      <c r="W91" s="415">
        <f>SUM('Z1 - Chêne sessile'!AR75*'Z1 - Chêne sessile'!$F$21,'Z1 - Feuillus divers'!AR75*'Z1 - Feuillus divers'!$F$21,'Z2 - Douglas'!AR75*'Z2 - Douglas'!$F$21,'Z2 - Mélèze'!AR75*'Z2 - Mélèze'!$F$21,'Z3 - Tilleul à petites feuilles'!AR75*'Z3 - Tilleul à petites feuilles'!$F$21,'Z4 - Peuplier'!AR75*'Z4 - Peuplier'!$F$21)</f>
        <v>20.776</v>
      </c>
      <c r="X91" s="415">
        <f>SUM('Z1 - Chêne sessile'!AS75*'Z1 - Chêne sessile'!$F$21,'Z1 - Feuillus divers'!AS75*'Z1 - Feuillus divers'!$F$21,'Z2 - Douglas'!AS75*'Z2 - Douglas'!$F$21,'Z2 - Mélèze'!AS75*'Z2 - Mélèze'!$F$21,'Z3 - Tilleul à petites feuilles'!AS75*'Z3 - Tilleul à petites feuilles'!$F$21,'Z4 - Peuplier'!AS75*'Z4 - Peuplier'!$F$21)</f>
        <v>16.323999999999998</v>
      </c>
      <c r="Y91" s="415">
        <f>SUM('Z1 - Chêne sessile'!AT75*'Z1 - Chêne sessile'!$F$21,'Z1 - Feuillus divers'!AT75*'Z1 - Feuillus divers'!$F$21,'Z2 - Douglas'!AT75*'Z2 - Douglas'!$F$21,'Z2 - Mélèze'!AT75*'Z2 - Mélèze'!$F$21,'Z3 - Tilleul à petites feuilles'!AT75*'Z3 - Tilleul à petites feuilles'!$F$21,'Z4 - Peuplier'!AT75*'Z4 - Peuplier'!$F$21)</f>
        <v>0</v>
      </c>
      <c r="Z91" s="416">
        <f t="shared" si="16"/>
        <v>6075.125</v>
      </c>
      <c r="AA91" s="417">
        <f t="shared" si="17"/>
        <v>262.94479204981968</v>
      </c>
      <c r="AB91" s="416"/>
      <c r="AC91" s="416"/>
    </row>
    <row r="92" spans="2:29" x14ac:dyDescent="0.25">
      <c r="B92" s="426">
        <f>'Z3 - Tilleul à petites feuilles'!B87</f>
        <v>84</v>
      </c>
      <c r="C92" s="427">
        <f>'Z3 - Tilleul à petites feuilles'!C87</f>
        <v>36</v>
      </c>
      <c r="D92" s="428">
        <f>'Z3 - Tilleul à petites feuilles'!D87</f>
        <v>0.5</v>
      </c>
      <c r="E92" s="429">
        <f>'Z3 - Tilleul à petites feuilles'!E87</f>
        <v>0.28000000000000003</v>
      </c>
      <c r="F92" s="429">
        <f>'Z3 - Tilleul à petites feuilles'!F87</f>
        <v>0.22</v>
      </c>
      <c r="G92" s="430">
        <f>'Z3 - Tilleul à petites feuilles'!G87</f>
        <v>0</v>
      </c>
      <c r="H92" s="431">
        <f>IFERROR(VLOOKUP($B$85,Tableau14582[],4,FALSE)*(1+$L$7)^$B92,0)</f>
        <v>50</v>
      </c>
      <c r="I92" s="432">
        <f>IFERROR(VLOOKUP($B$85,Tableau14582[],5,FALSE)*(1+$L$7)^$B92,0)</f>
        <v>13.75</v>
      </c>
      <c r="J92" s="432">
        <f>IFERROR(VLOOKUP($B$85,Tableau14582[],5,FALSE)*(1+$L$7)^$B92,0)</f>
        <v>13.75</v>
      </c>
      <c r="K92" s="433">
        <f>IFERROR(VLOOKUP($B$85,Tableau14582[],6,FALSE)*(1+$L$7)^$B92,0)</f>
        <v>10</v>
      </c>
      <c r="L92" s="434">
        <f t="shared" si="18"/>
        <v>344.25</v>
      </c>
      <c r="N92" s="121">
        <v>71</v>
      </c>
      <c r="O92" s="402"/>
      <c r="P92" s="403"/>
      <c r="Q92" s="347">
        <f t="shared" si="19"/>
        <v>222.5</v>
      </c>
      <c r="R92" s="403">
        <f t="shared" si="14"/>
        <v>26.7</v>
      </c>
      <c r="S92" s="403">
        <f>$L$11*(1+$L$7)^N92*'Récapitulatif des résultats'!$I$11</f>
        <v>97.9</v>
      </c>
      <c r="T92" s="404"/>
      <c r="U92" s="414">
        <f t="shared" si="15"/>
        <v>0</v>
      </c>
      <c r="V92" s="415">
        <f>SUM('Z1 - Chêne sessile'!AQ76*'Z1 - Chêne sessile'!$F$21,'Z1 - Feuillus divers'!AQ76*'Z1 - Feuillus divers'!$F$21,'Z2 - Douglas'!AQ76*'Z2 - Douglas'!$F$21,'Z2 - Mélèze'!AQ76*'Z2 - Mélèze'!$F$21,'Z3 - Tilleul à petites feuilles'!AQ76*'Z3 - Tilleul à petites feuilles'!$F$21,'Z4 - Peuplier'!AQ76*'Z4 - Peuplier'!$F$21)</f>
        <v>0</v>
      </c>
      <c r="W92" s="415">
        <f>SUM('Z1 - Chêne sessile'!AR76*'Z1 - Chêne sessile'!$F$21,'Z1 - Feuillus divers'!AR76*'Z1 - Feuillus divers'!$F$21,'Z2 - Douglas'!AR76*'Z2 - Douglas'!$F$21,'Z2 - Mélèze'!AR76*'Z2 - Mélèze'!$F$21,'Z3 - Tilleul à petites feuilles'!AR76*'Z3 - Tilleul à petites feuilles'!$F$21,'Z4 - Peuplier'!AR76*'Z4 - Peuplier'!$F$21)</f>
        <v>0</v>
      </c>
      <c r="X92" s="415">
        <f>SUM('Z1 - Chêne sessile'!AS76*'Z1 - Chêne sessile'!$F$21,'Z1 - Feuillus divers'!AS76*'Z1 - Feuillus divers'!$F$21,'Z2 - Douglas'!AS76*'Z2 - Douglas'!$F$21,'Z2 - Mélèze'!AS76*'Z2 - Mélèze'!$F$21,'Z3 - Tilleul à petites feuilles'!AS76*'Z3 - Tilleul à petites feuilles'!$F$21,'Z4 - Peuplier'!AS76*'Z4 - Peuplier'!$F$21)</f>
        <v>0</v>
      </c>
      <c r="Y92" s="415">
        <f>SUM('Z1 - Chêne sessile'!AT76*'Z1 - Chêne sessile'!$F$21,'Z1 - Feuillus divers'!AT76*'Z1 - Feuillus divers'!$F$21,'Z2 - Douglas'!AT76*'Z2 - Douglas'!$F$21,'Z2 - Mélèze'!AT76*'Z2 - Mélèze'!$F$21,'Z3 - Tilleul à petites feuilles'!AT76*'Z3 - Tilleul à petites feuilles'!$F$21,'Z4 - Peuplier'!AT76*'Z4 - Peuplier'!$F$21)</f>
        <v>0</v>
      </c>
      <c r="Z92" s="416">
        <f t="shared" si="16"/>
        <v>0</v>
      </c>
      <c r="AA92" s="417">
        <f t="shared" si="17"/>
        <v>-15.2474771758559</v>
      </c>
      <c r="AB92" s="416"/>
      <c r="AC92" s="416"/>
    </row>
    <row r="93" spans="2:29" x14ac:dyDescent="0.25">
      <c r="B93" s="426">
        <f>'Z3 - Tilleul à petites feuilles'!B88</f>
        <v>93</v>
      </c>
      <c r="C93" s="427">
        <f>'Z3 - Tilleul à petites feuilles'!C88</f>
        <v>34</v>
      </c>
      <c r="D93" s="428">
        <f>'Z3 - Tilleul à petites feuilles'!D88</f>
        <v>0.6</v>
      </c>
      <c r="E93" s="429">
        <f>'Z3 - Tilleul à petites feuilles'!E88</f>
        <v>0.22400000000000003</v>
      </c>
      <c r="F93" s="429">
        <f>'Z3 - Tilleul à petites feuilles'!F88</f>
        <v>0.17600000000000002</v>
      </c>
      <c r="G93" s="430">
        <f>'Z3 - Tilleul à petites feuilles'!G88</f>
        <v>0</v>
      </c>
      <c r="H93" s="431">
        <f>IFERROR(VLOOKUP($B$85,Tableau14582[],4,FALSE)*(1+$L$7)^$B93,0)</f>
        <v>50</v>
      </c>
      <c r="I93" s="432">
        <f>IFERROR(VLOOKUP($B$85,Tableau14582[],5,FALSE)*(1+$L$7)^$B93,0)</f>
        <v>13.75</v>
      </c>
      <c r="J93" s="432">
        <f>IFERROR(VLOOKUP($B$85,Tableau14582[],5,FALSE)*(1+$L$7)^$B93,0)</f>
        <v>13.75</v>
      </c>
      <c r="K93" s="433">
        <f>IFERROR(VLOOKUP($B$85,Tableau14582[],6,FALSE)*(1+$L$7)^$B93,0)</f>
        <v>10</v>
      </c>
      <c r="L93" s="434">
        <f t="shared" si="18"/>
        <v>362.09999999999991</v>
      </c>
      <c r="N93" s="121">
        <v>72</v>
      </c>
      <c r="O93" s="402"/>
      <c r="P93" s="403"/>
      <c r="Q93" s="347">
        <f t="shared" si="19"/>
        <v>222.5</v>
      </c>
      <c r="R93" s="403">
        <f t="shared" si="14"/>
        <v>26.7</v>
      </c>
      <c r="S93" s="403">
        <f>$L$11*(1+$L$7)^N93*'Récapitulatif des résultats'!$I$11</f>
        <v>97.9</v>
      </c>
      <c r="T93" s="404"/>
      <c r="U93" s="414">
        <f t="shared" si="15"/>
        <v>19.2</v>
      </c>
      <c r="V93" s="415">
        <f>SUM('Z1 - Chêne sessile'!AQ77*'Z1 - Chêne sessile'!$F$21,'Z1 - Feuillus divers'!AQ77*'Z1 - Feuillus divers'!$F$21,'Z2 - Douglas'!AQ77*'Z2 - Douglas'!$F$21,'Z2 - Mélèze'!AQ77*'Z2 - Mélèze'!$F$21,'Z3 - Tilleul à petites feuilles'!AQ77*'Z3 - Tilleul à petites feuilles'!$F$21,'Z4 - Peuplier'!AQ77*'Z4 - Peuplier'!$F$21)</f>
        <v>7.68</v>
      </c>
      <c r="W93" s="415">
        <f>SUM('Z1 - Chêne sessile'!AR77*'Z1 - Chêne sessile'!$F$21,'Z1 - Feuillus divers'!AR77*'Z1 - Feuillus divers'!$F$21,'Z2 - Douglas'!AR77*'Z2 - Douglas'!$F$21,'Z2 - Mélèze'!AR77*'Z2 - Mélèze'!$F$21,'Z3 - Tilleul à petites feuilles'!AR77*'Z3 - Tilleul à petites feuilles'!$F$21,'Z4 - Peuplier'!AR77*'Z4 - Peuplier'!$F$21)</f>
        <v>0</v>
      </c>
      <c r="X93" s="415">
        <f>SUM('Z1 - Chêne sessile'!AS77*'Z1 - Chêne sessile'!$F$21,'Z1 - Feuillus divers'!AS77*'Z1 - Feuillus divers'!$F$21,'Z2 - Douglas'!AS77*'Z2 - Douglas'!$F$21,'Z2 - Mélèze'!AS77*'Z2 - Mélèze'!$F$21,'Z3 - Tilleul à petites feuilles'!AS77*'Z3 - Tilleul à petites feuilles'!$F$21,'Z4 - Peuplier'!AS77*'Z4 - Peuplier'!$F$21)</f>
        <v>0</v>
      </c>
      <c r="Y93" s="415">
        <f>SUM('Z1 - Chêne sessile'!AT77*'Z1 - Chêne sessile'!$F$21,'Z1 - Feuillus divers'!AT77*'Z1 - Feuillus divers'!$F$21,'Z2 - Douglas'!AT77*'Z2 - Douglas'!$F$21,'Z2 - Mélèze'!AT77*'Z2 - Mélèze'!$F$21,'Z3 - Tilleul à petites feuilles'!AT77*'Z3 - Tilleul à petites feuilles'!$F$21,'Z4 - Peuplier'!AT77*'Z4 - Peuplier'!$F$21)</f>
        <v>11.52</v>
      </c>
      <c r="Z93" s="416">
        <f t="shared" si="16"/>
        <v>499.2</v>
      </c>
      <c r="AA93" s="417">
        <f t="shared" si="17"/>
        <v>6.3937595812954156</v>
      </c>
      <c r="AB93" s="416"/>
      <c r="AC93" s="416"/>
    </row>
    <row r="94" spans="2:29" x14ac:dyDescent="0.25">
      <c r="B94" s="426">
        <f>'Z3 - Tilleul à petites feuilles'!B89</f>
        <v>103</v>
      </c>
      <c r="C94" s="427">
        <f>'Z3 - Tilleul à petites feuilles'!C89</f>
        <v>38</v>
      </c>
      <c r="D94" s="428">
        <f>'Z3 - Tilleul à petites feuilles'!D89</f>
        <v>0.7</v>
      </c>
      <c r="E94" s="429">
        <f>'Z3 - Tilleul à petites feuilles'!E89</f>
        <v>0.16800000000000004</v>
      </c>
      <c r="F94" s="429">
        <f>'Z3 - Tilleul à petites feuilles'!F89</f>
        <v>0.13200000000000003</v>
      </c>
      <c r="G94" s="430">
        <f>'Z3 - Tilleul à petites feuilles'!G89</f>
        <v>0</v>
      </c>
      <c r="H94" s="431">
        <f>IFERROR(VLOOKUP($B$85,Tableau14582[],4,FALSE)*(1+$L$7)^$B94,0)</f>
        <v>50</v>
      </c>
      <c r="I94" s="432">
        <f>IFERROR(VLOOKUP($B$85,Tableau14582[],5,FALSE)*(1+$L$7)^$B94,0)</f>
        <v>13.75</v>
      </c>
      <c r="J94" s="432">
        <f>IFERROR(VLOOKUP($B$85,Tableau14582[],5,FALSE)*(1+$L$7)^$B94,0)</f>
        <v>13.75</v>
      </c>
      <c r="K94" s="433">
        <f>IFERROR(VLOOKUP($B$85,Tableau14582[],6,FALSE)*(1+$L$7)^$B94,0)</f>
        <v>10</v>
      </c>
      <c r="L94" s="434">
        <f t="shared" si="18"/>
        <v>446.02499999999998</v>
      </c>
      <c r="N94" s="121">
        <v>73</v>
      </c>
      <c r="O94" s="402"/>
      <c r="P94" s="403"/>
      <c r="Q94" s="347">
        <f t="shared" si="19"/>
        <v>222.5</v>
      </c>
      <c r="R94" s="403">
        <f t="shared" si="14"/>
        <v>26.7</v>
      </c>
      <c r="S94" s="403">
        <f>$L$11*(1+$L$7)^N94*'Récapitulatif des résultats'!$I$11</f>
        <v>97.9</v>
      </c>
      <c r="T94" s="404"/>
      <c r="U94" s="414">
        <f t="shared" si="15"/>
        <v>0</v>
      </c>
      <c r="V94" s="415">
        <f>SUM('Z1 - Chêne sessile'!AQ78*'Z1 - Chêne sessile'!$F$21,'Z1 - Feuillus divers'!AQ78*'Z1 - Feuillus divers'!$F$21,'Z2 - Douglas'!AQ78*'Z2 - Douglas'!$F$21,'Z2 - Mélèze'!AQ78*'Z2 - Mélèze'!$F$21,'Z3 - Tilleul à petites feuilles'!AQ78*'Z3 - Tilleul à petites feuilles'!$F$21,'Z4 - Peuplier'!AQ78*'Z4 - Peuplier'!$F$21)</f>
        <v>0</v>
      </c>
      <c r="W94" s="415">
        <f>SUM('Z1 - Chêne sessile'!AR78*'Z1 - Chêne sessile'!$F$21,'Z1 - Feuillus divers'!AR78*'Z1 - Feuillus divers'!$F$21,'Z2 - Douglas'!AR78*'Z2 - Douglas'!$F$21,'Z2 - Mélèze'!AR78*'Z2 - Mélèze'!$F$21,'Z3 - Tilleul à petites feuilles'!AR78*'Z3 - Tilleul à petites feuilles'!$F$21,'Z4 - Peuplier'!AR78*'Z4 - Peuplier'!$F$21)</f>
        <v>0</v>
      </c>
      <c r="X94" s="415">
        <f>SUM('Z1 - Chêne sessile'!AS78*'Z1 - Chêne sessile'!$F$21,'Z1 - Feuillus divers'!AS78*'Z1 - Feuillus divers'!$F$21,'Z2 - Douglas'!AS78*'Z2 - Douglas'!$F$21,'Z2 - Mélèze'!AS78*'Z2 - Mélèze'!$F$21,'Z3 - Tilleul à petites feuilles'!AS78*'Z3 - Tilleul à petites feuilles'!$F$21,'Z4 - Peuplier'!AS78*'Z4 - Peuplier'!$F$21)</f>
        <v>0</v>
      </c>
      <c r="Y94" s="415">
        <f>SUM('Z1 - Chêne sessile'!AT78*'Z1 - Chêne sessile'!$F$21,'Z1 - Feuillus divers'!AT78*'Z1 - Feuillus divers'!$F$21,'Z2 - Douglas'!AT78*'Z2 - Douglas'!$F$21,'Z2 - Mélèze'!AT78*'Z2 - Mélèze'!$F$21,'Z3 - Tilleul à petites feuilles'!AT78*'Z3 - Tilleul à petites feuilles'!$F$21,'Z4 - Peuplier'!AT78*'Z4 - Peuplier'!$F$21)</f>
        <v>0</v>
      </c>
      <c r="Z94" s="416">
        <f t="shared" si="16"/>
        <v>0</v>
      </c>
      <c r="AA94" s="417">
        <f t="shared" si="17"/>
        <v>-13.962571530739595</v>
      </c>
      <c r="AB94" s="416"/>
      <c r="AC94" s="416"/>
    </row>
    <row r="95" spans="2:29" x14ac:dyDescent="0.25">
      <c r="B95" s="426">
        <f>'Z3 - Tilleul à petites feuilles'!B90</f>
        <v>113</v>
      </c>
      <c r="C95" s="427">
        <f>'Z3 - Tilleul à petites feuilles'!C90</f>
        <v>42</v>
      </c>
      <c r="D95" s="428">
        <f>'Z3 - Tilleul à petites feuilles'!D90</f>
        <v>0.8</v>
      </c>
      <c r="E95" s="429">
        <f>'Z3 - Tilleul à petites feuilles'!E90</f>
        <v>0.11199999999999999</v>
      </c>
      <c r="F95" s="429">
        <f>'Z3 - Tilleul à petites feuilles'!F90</f>
        <v>8.7999999999999981E-2</v>
      </c>
      <c r="G95" s="430">
        <f>'Z3 - Tilleul à petites feuilles'!G90</f>
        <v>0</v>
      </c>
      <c r="H95" s="431">
        <f>IFERROR(VLOOKUP($B$85,Tableau14582[],4,FALSE)*(1+$L$7)^$B95,0)</f>
        <v>50</v>
      </c>
      <c r="I95" s="432">
        <f>IFERROR(VLOOKUP($B$85,Tableau14582[],5,FALSE)*(1+$L$7)^$B95,0)</f>
        <v>13.75</v>
      </c>
      <c r="J95" s="432">
        <f>IFERROR(VLOOKUP($B$85,Tableau14582[],5,FALSE)*(1+$L$7)^$B95,0)</f>
        <v>13.75</v>
      </c>
      <c r="K95" s="433">
        <f>IFERROR(VLOOKUP($B$85,Tableau14582[],6,FALSE)*(1+$L$7)^$B95,0)</f>
        <v>10</v>
      </c>
      <c r="L95" s="434">
        <f t="shared" si="18"/>
        <v>538.65</v>
      </c>
      <c r="N95" s="121">
        <v>74</v>
      </c>
      <c r="O95" s="402"/>
      <c r="P95" s="403"/>
      <c r="Q95" s="347">
        <f t="shared" si="19"/>
        <v>222.5</v>
      </c>
      <c r="R95" s="403">
        <f t="shared" si="14"/>
        <v>26.7</v>
      </c>
      <c r="S95" s="403">
        <f>$L$11*(1+$L$7)^N95*'Récapitulatif des résultats'!$I$11</f>
        <v>97.9</v>
      </c>
      <c r="T95" s="404"/>
      <c r="U95" s="414">
        <f t="shared" si="15"/>
        <v>0</v>
      </c>
      <c r="V95" s="415">
        <f>SUM('Z1 - Chêne sessile'!AQ79*'Z1 - Chêne sessile'!$F$21,'Z1 - Feuillus divers'!AQ79*'Z1 - Feuillus divers'!$F$21,'Z2 - Douglas'!AQ79*'Z2 - Douglas'!$F$21,'Z2 - Mélèze'!AQ79*'Z2 - Mélèze'!$F$21,'Z3 - Tilleul à petites feuilles'!AQ79*'Z3 - Tilleul à petites feuilles'!$F$21,'Z4 - Peuplier'!AQ79*'Z4 - Peuplier'!$F$21)</f>
        <v>0</v>
      </c>
      <c r="W95" s="415">
        <f>SUM('Z1 - Chêne sessile'!AR79*'Z1 - Chêne sessile'!$F$21,'Z1 - Feuillus divers'!AR79*'Z1 - Feuillus divers'!$F$21,'Z2 - Douglas'!AR79*'Z2 - Douglas'!$F$21,'Z2 - Mélèze'!AR79*'Z2 - Mélèze'!$F$21,'Z3 - Tilleul à petites feuilles'!AR79*'Z3 - Tilleul à petites feuilles'!$F$21,'Z4 - Peuplier'!AR79*'Z4 - Peuplier'!$F$21)</f>
        <v>0</v>
      </c>
      <c r="X95" s="415">
        <f>SUM('Z1 - Chêne sessile'!AS79*'Z1 - Chêne sessile'!$F$21,'Z1 - Feuillus divers'!AS79*'Z1 - Feuillus divers'!$F$21,'Z2 - Douglas'!AS79*'Z2 - Douglas'!$F$21,'Z2 - Mélèze'!AS79*'Z2 - Mélèze'!$F$21,'Z3 - Tilleul à petites feuilles'!AS79*'Z3 - Tilleul à petites feuilles'!$F$21,'Z4 - Peuplier'!AS79*'Z4 - Peuplier'!$F$21)</f>
        <v>0</v>
      </c>
      <c r="Y95" s="415">
        <f>SUM('Z1 - Chêne sessile'!AT79*'Z1 - Chêne sessile'!$F$21,'Z1 - Feuillus divers'!AT79*'Z1 - Feuillus divers'!$F$21,'Z2 - Douglas'!AT79*'Z2 - Douglas'!$F$21,'Z2 - Mélèze'!AT79*'Z2 - Mélèze'!$F$21,'Z3 - Tilleul à petites feuilles'!AT79*'Z3 - Tilleul à petites feuilles'!$F$21,'Z4 - Peuplier'!AT79*'Z4 - Peuplier'!$F$21)</f>
        <v>0</v>
      </c>
      <c r="Z95" s="416">
        <f t="shared" si="16"/>
        <v>0</v>
      </c>
      <c r="AA95" s="417">
        <f t="shared" si="17"/>
        <v>-13.361312469607268</v>
      </c>
      <c r="AB95" s="416"/>
      <c r="AC95" s="416"/>
    </row>
    <row r="96" spans="2:29" x14ac:dyDescent="0.25">
      <c r="B96" s="426">
        <f>'Z3 - Tilleul à petites feuilles'!B91</f>
        <v>123</v>
      </c>
      <c r="C96" s="427">
        <f>'Z3 - Tilleul à petites feuilles'!C91</f>
        <v>45</v>
      </c>
      <c r="D96" s="428">
        <f>'Z3 - Tilleul à petites feuilles'!D91</f>
        <v>0.9</v>
      </c>
      <c r="E96" s="429">
        <f>'Z3 - Tilleul à petites feuilles'!E91</f>
        <v>5.5999999999999994E-2</v>
      </c>
      <c r="F96" s="429">
        <f>'Z3 - Tilleul à petites feuilles'!F91</f>
        <v>4.3999999999999991E-2</v>
      </c>
      <c r="G96" s="430">
        <f>'Z3 - Tilleul à petites feuilles'!G91</f>
        <v>0</v>
      </c>
      <c r="H96" s="431">
        <f>IFERROR(VLOOKUP($B$85,Tableau14582[],4,FALSE)*(1+$L$7)^$B96,0)</f>
        <v>50</v>
      </c>
      <c r="I96" s="432">
        <f>IFERROR(VLOOKUP($B$85,Tableau14582[],5,FALSE)*(1+$L$7)^$B96,0)</f>
        <v>13.75</v>
      </c>
      <c r="J96" s="432">
        <f>IFERROR(VLOOKUP($B$85,Tableau14582[],5,FALSE)*(1+$L$7)^$B96,0)</f>
        <v>13.75</v>
      </c>
      <c r="K96" s="433">
        <f>IFERROR(VLOOKUP($B$85,Tableau14582[],6,FALSE)*(1+$L$7)^$B96,0)</f>
        <v>10</v>
      </c>
      <c r="L96" s="434">
        <f t="shared" si="18"/>
        <v>626.0625</v>
      </c>
      <c r="N96" s="121">
        <v>75</v>
      </c>
      <c r="O96" s="402"/>
      <c r="P96" s="403"/>
      <c r="Q96" s="347">
        <f t="shared" si="19"/>
        <v>222.5</v>
      </c>
      <c r="R96" s="403">
        <f t="shared" si="14"/>
        <v>26.7</v>
      </c>
      <c r="S96" s="403">
        <f>$L$11*(1+$L$7)^N96*'Récapitulatif des résultats'!$I$11</f>
        <v>97.9</v>
      </c>
      <c r="T96" s="404"/>
      <c r="U96" s="414">
        <f t="shared" si="15"/>
        <v>11.1</v>
      </c>
      <c r="V96" s="415">
        <f>SUM('Z1 - Chêne sessile'!AQ80*'Z1 - Chêne sessile'!$F$21,'Z1 - Feuillus divers'!AQ80*'Z1 - Feuillus divers'!$F$21,'Z2 - Douglas'!AQ80*'Z2 - Douglas'!$F$21,'Z2 - Mélèze'!AQ80*'Z2 - Mélèze'!$F$21,'Z3 - Tilleul à petites feuilles'!AQ80*'Z3 - Tilleul à petites feuilles'!$F$21,'Z4 - Peuplier'!AQ80*'Z4 - Peuplier'!$F$21)</f>
        <v>4.4400000000000004</v>
      </c>
      <c r="W96" s="415">
        <f>SUM('Z1 - Chêne sessile'!AR80*'Z1 - Chêne sessile'!$F$21,'Z1 - Feuillus divers'!AR80*'Z1 - Feuillus divers'!$F$21,'Z2 - Douglas'!AR80*'Z2 - Douglas'!$F$21,'Z2 - Mélèze'!AR80*'Z2 - Mélèze'!$F$21,'Z3 - Tilleul à petites feuilles'!AR80*'Z3 - Tilleul à petites feuilles'!$F$21,'Z4 - Peuplier'!AR80*'Z4 - Peuplier'!$F$21)</f>
        <v>0</v>
      </c>
      <c r="X96" s="415">
        <f>SUM('Z1 - Chêne sessile'!AS80*'Z1 - Chêne sessile'!$F$21,'Z1 - Feuillus divers'!AS80*'Z1 - Feuillus divers'!$F$21,'Z2 - Douglas'!AS80*'Z2 - Douglas'!$F$21,'Z2 - Mélèze'!AS80*'Z2 - Mélèze'!$F$21,'Z3 - Tilleul à petites feuilles'!AS80*'Z3 - Tilleul à petites feuilles'!$F$21,'Z4 - Peuplier'!AS80*'Z4 - Peuplier'!$F$21)</f>
        <v>0</v>
      </c>
      <c r="Y96" s="415">
        <f>SUM('Z1 - Chêne sessile'!AT80*'Z1 - Chêne sessile'!$F$21,'Z1 - Feuillus divers'!AT80*'Z1 - Feuillus divers'!$F$21,'Z2 - Douglas'!AT80*'Z2 - Douglas'!$F$21,'Z2 - Mélèze'!AT80*'Z2 - Mélèze'!$F$21,'Z3 - Tilleul à petites feuilles'!AT80*'Z3 - Tilleul à petites feuilles'!$F$21,'Z4 - Peuplier'!AT80*'Z4 - Peuplier'!$F$21)</f>
        <v>6.6599999999999993</v>
      </c>
      <c r="Z96" s="416">
        <f t="shared" si="16"/>
        <v>288.59999999999997</v>
      </c>
      <c r="AA96" s="417">
        <f t="shared" si="17"/>
        <v>-2.1549345416279686</v>
      </c>
      <c r="AB96" s="416"/>
      <c r="AC96" s="416"/>
    </row>
    <row r="97" spans="2:29" x14ac:dyDescent="0.25">
      <c r="B97" s="426">
        <f>'Z3 - Tilleul à petites feuilles'!B92</f>
        <v>135</v>
      </c>
      <c r="C97" s="427">
        <f>'Z3 - Tilleul à petites feuilles'!C92</f>
        <v>48</v>
      </c>
      <c r="D97" s="428">
        <f>'Z3 - Tilleul à petites feuilles'!D92</f>
        <v>0.9</v>
      </c>
      <c r="E97" s="429">
        <f>'Z3 - Tilleul à petites feuilles'!E92</f>
        <v>5.5999999999999994E-2</v>
      </c>
      <c r="F97" s="429">
        <f>'Z3 - Tilleul à petites feuilles'!F92</f>
        <v>4.3999999999999991E-2</v>
      </c>
      <c r="G97" s="430">
        <f>'Z3 - Tilleul à petites feuilles'!G92</f>
        <v>0</v>
      </c>
      <c r="H97" s="431">
        <f>IFERROR(VLOOKUP($B$85,Tableau14582[],4,FALSE)*(1+$L$7)^$B97,0)</f>
        <v>50</v>
      </c>
      <c r="I97" s="432">
        <f>IFERROR(VLOOKUP($B$85,Tableau14582[],5,FALSE)*(1+$L$7)^$B97,0)</f>
        <v>13.75</v>
      </c>
      <c r="J97" s="432">
        <f>IFERROR(VLOOKUP($B$85,Tableau14582[],5,FALSE)*(1+$L$7)^$B97,0)</f>
        <v>13.75</v>
      </c>
      <c r="K97" s="433">
        <f>IFERROR(VLOOKUP($B$85,Tableau14582[],6,FALSE)*(1+$L$7)^$B97,0)</f>
        <v>10</v>
      </c>
      <c r="L97" s="434">
        <f t="shared" si="18"/>
        <v>667.8</v>
      </c>
      <c r="N97" s="121">
        <v>76</v>
      </c>
      <c r="O97" s="402"/>
      <c r="P97" s="403"/>
      <c r="Q97" s="347">
        <f t="shared" si="19"/>
        <v>222.5</v>
      </c>
      <c r="R97" s="403">
        <f t="shared" si="14"/>
        <v>26.7</v>
      </c>
      <c r="S97" s="403">
        <f>$L$11*(1+$L$7)^N97*'Récapitulatif des résultats'!$I$11</f>
        <v>97.9</v>
      </c>
      <c r="T97" s="404"/>
      <c r="U97" s="414">
        <f t="shared" si="15"/>
        <v>0</v>
      </c>
      <c r="V97" s="415">
        <f>SUM('Z1 - Chêne sessile'!AQ81*'Z1 - Chêne sessile'!$F$21,'Z1 - Feuillus divers'!AQ81*'Z1 - Feuillus divers'!$F$21,'Z2 - Douglas'!AQ81*'Z2 - Douglas'!$F$21,'Z2 - Mélèze'!AQ81*'Z2 - Mélèze'!$F$21,'Z3 - Tilleul à petites feuilles'!AQ81*'Z3 - Tilleul à petites feuilles'!$F$21,'Z4 - Peuplier'!AQ81*'Z4 - Peuplier'!$F$21)</f>
        <v>0</v>
      </c>
      <c r="W97" s="415">
        <f>SUM('Z1 - Chêne sessile'!AR81*'Z1 - Chêne sessile'!$F$21,'Z1 - Feuillus divers'!AR81*'Z1 - Feuillus divers'!$F$21,'Z2 - Douglas'!AR81*'Z2 - Douglas'!$F$21,'Z2 - Mélèze'!AR81*'Z2 - Mélèze'!$F$21,'Z3 - Tilleul à petites feuilles'!AR81*'Z3 - Tilleul à petites feuilles'!$F$21,'Z4 - Peuplier'!AR81*'Z4 - Peuplier'!$F$21)</f>
        <v>0</v>
      </c>
      <c r="X97" s="415">
        <f>SUM('Z1 - Chêne sessile'!AS81*'Z1 - Chêne sessile'!$F$21,'Z1 - Feuillus divers'!AS81*'Z1 - Feuillus divers'!$F$21,'Z2 - Douglas'!AS81*'Z2 - Douglas'!$F$21,'Z2 - Mélèze'!AS81*'Z2 - Mélèze'!$F$21,'Z3 - Tilleul à petites feuilles'!AS81*'Z3 - Tilleul à petites feuilles'!$F$21,'Z4 - Peuplier'!AS81*'Z4 - Peuplier'!$F$21)</f>
        <v>0</v>
      </c>
      <c r="Y97" s="415">
        <f>SUM('Z1 - Chêne sessile'!AT81*'Z1 - Chêne sessile'!$F$21,'Z1 - Feuillus divers'!AT81*'Z1 - Feuillus divers'!$F$21,'Z2 - Douglas'!AT81*'Z2 - Douglas'!$F$21,'Z2 - Mélèze'!AT81*'Z2 - Mélèze'!$F$21,'Z3 - Tilleul à petites feuilles'!AT81*'Z3 - Tilleul à petites feuilles'!$F$21,'Z4 - Peuplier'!AT81*'Z4 - Peuplier'!$F$21)</f>
        <v>0</v>
      </c>
      <c r="Z97" s="416">
        <f t="shared" si="16"/>
        <v>0</v>
      </c>
      <c r="AA97" s="417">
        <f t="shared" si="17"/>
        <v>-12.235354016260866</v>
      </c>
      <c r="AB97" s="416"/>
      <c r="AC97" s="416"/>
    </row>
    <row r="98" spans="2:29" x14ac:dyDescent="0.25">
      <c r="B98" s="426">
        <f>'Z3 - Tilleul à petites feuilles'!B93</f>
        <v>147</v>
      </c>
      <c r="C98" s="427">
        <f>'Z3 - Tilleul à petites feuilles'!C93</f>
        <v>48</v>
      </c>
      <c r="D98" s="428">
        <f>'Z3 - Tilleul à petites feuilles'!D93</f>
        <v>0.95</v>
      </c>
      <c r="E98" s="429">
        <f>'Z3 - Tilleul à petites feuilles'!E93</f>
        <v>2.8000000000000028E-2</v>
      </c>
      <c r="F98" s="429">
        <f>'Z3 - Tilleul à petites feuilles'!F93</f>
        <v>2.200000000000002E-2</v>
      </c>
      <c r="G98" s="430">
        <f>'Z3 - Tilleul à petites feuilles'!G93</f>
        <v>0</v>
      </c>
      <c r="H98" s="431">
        <f>IFERROR(VLOOKUP($B$85,Tableau14582[],4,FALSE)*(1+$L$7)^$B98,0)</f>
        <v>50</v>
      </c>
      <c r="I98" s="432">
        <f>IFERROR(VLOOKUP($B$85,Tableau14582[],5,FALSE)*(1+$L$7)^$B98,0)</f>
        <v>13.75</v>
      </c>
      <c r="J98" s="432">
        <f>IFERROR(VLOOKUP($B$85,Tableau14582[],5,FALSE)*(1+$L$7)^$B98,0)</f>
        <v>13.75</v>
      </c>
      <c r="K98" s="433">
        <f>IFERROR(VLOOKUP($B$85,Tableau14582[],6,FALSE)*(1+$L$7)^$B98,0)</f>
        <v>10</v>
      </c>
      <c r="L98" s="434">
        <f t="shared" si="18"/>
        <v>693.89999999999986</v>
      </c>
      <c r="N98" s="121">
        <v>77</v>
      </c>
      <c r="O98" s="402"/>
      <c r="P98" s="403"/>
      <c r="Q98" s="347">
        <f t="shared" si="19"/>
        <v>222.5</v>
      </c>
      <c r="R98" s="403">
        <f t="shared" si="14"/>
        <v>26.7</v>
      </c>
      <c r="S98" s="403">
        <f>$L$11*(1+$L$7)^N98*'Récapitulatif des résultats'!$I$11</f>
        <v>97.9</v>
      </c>
      <c r="T98" s="404"/>
      <c r="U98" s="414">
        <f t="shared" si="15"/>
        <v>0</v>
      </c>
      <c r="V98" s="415">
        <f>SUM('Z1 - Chêne sessile'!AQ82*'Z1 - Chêne sessile'!$F$21,'Z1 - Feuillus divers'!AQ82*'Z1 - Feuillus divers'!$F$21,'Z2 - Douglas'!AQ82*'Z2 - Douglas'!$F$21,'Z2 - Mélèze'!AQ82*'Z2 - Mélèze'!$F$21,'Z3 - Tilleul à petites feuilles'!AQ82*'Z3 - Tilleul à petites feuilles'!$F$21,'Z4 - Peuplier'!AQ82*'Z4 - Peuplier'!$F$21)</f>
        <v>0</v>
      </c>
      <c r="W98" s="415">
        <f>SUM('Z1 - Chêne sessile'!AR82*'Z1 - Chêne sessile'!$F$21,'Z1 - Feuillus divers'!AR82*'Z1 - Feuillus divers'!$F$21,'Z2 - Douglas'!AR82*'Z2 - Douglas'!$F$21,'Z2 - Mélèze'!AR82*'Z2 - Mélèze'!$F$21,'Z3 - Tilleul à petites feuilles'!AR82*'Z3 - Tilleul à petites feuilles'!$F$21,'Z4 - Peuplier'!AR82*'Z4 - Peuplier'!$F$21)</f>
        <v>0</v>
      </c>
      <c r="X98" s="415">
        <f>SUM('Z1 - Chêne sessile'!AS82*'Z1 - Chêne sessile'!$F$21,'Z1 - Feuillus divers'!AS82*'Z1 - Feuillus divers'!$F$21,'Z2 - Douglas'!AS82*'Z2 - Douglas'!$F$21,'Z2 - Mélèze'!AS82*'Z2 - Mélèze'!$F$21,'Z3 - Tilleul à petites feuilles'!AS82*'Z3 - Tilleul à petites feuilles'!$F$21,'Z4 - Peuplier'!AS82*'Z4 - Peuplier'!$F$21)</f>
        <v>0</v>
      </c>
      <c r="Y98" s="415">
        <f>SUM('Z1 - Chêne sessile'!AT82*'Z1 - Chêne sessile'!$F$21,'Z1 - Feuillus divers'!AT82*'Z1 - Feuillus divers'!$F$21,'Z2 - Douglas'!AT82*'Z2 - Douglas'!$F$21,'Z2 - Mélèze'!AT82*'Z2 - Mélèze'!$F$21,'Z3 - Tilleul à petites feuilles'!AT82*'Z3 - Tilleul à petites feuilles'!$F$21,'Z4 - Peuplier'!AT82*'Z4 - Peuplier'!$F$21)</f>
        <v>0</v>
      </c>
      <c r="Z98" s="416">
        <f t="shared" si="16"/>
        <v>0</v>
      </c>
      <c r="AA98" s="417">
        <f t="shared" si="17"/>
        <v>-11.708472742833365</v>
      </c>
      <c r="AB98" s="416"/>
      <c r="AC98" s="416"/>
    </row>
    <row r="99" spans="2:29" x14ac:dyDescent="0.25">
      <c r="B99" s="435">
        <f>'Z3 - Tilleul à petites feuilles'!B94</f>
        <v>150</v>
      </c>
      <c r="C99" s="436">
        <f>'Z3 - Tilleul à petites feuilles'!C94</f>
        <v>303</v>
      </c>
      <c r="D99" s="437">
        <f>'Z3 - Tilleul à petites feuilles'!D94</f>
        <v>0.95</v>
      </c>
      <c r="E99" s="438">
        <f>'Z3 - Tilleul à petites feuilles'!E94</f>
        <v>2.8000000000000028E-2</v>
      </c>
      <c r="F99" s="438">
        <f>'Z3 - Tilleul à petites feuilles'!F94</f>
        <v>2.200000000000002E-2</v>
      </c>
      <c r="G99" s="439">
        <f>'Z3 - Tilleul à petites feuilles'!G94</f>
        <v>0</v>
      </c>
      <c r="H99" s="440">
        <f>IFERROR(VLOOKUP($B$85,Tableau14582[],4,FALSE)*(1+$L$7)^$B99,0)</f>
        <v>50</v>
      </c>
      <c r="I99" s="441">
        <f>IFERROR(VLOOKUP($B$85,Tableau14582[],5,FALSE)*(1+$L$7)^$B99,0)</f>
        <v>13.75</v>
      </c>
      <c r="J99" s="441">
        <f>IFERROR(VLOOKUP($B$85,Tableau14582[],5,FALSE)*(1+$L$7)^$B99,0)</f>
        <v>13.75</v>
      </c>
      <c r="K99" s="442">
        <f>IFERROR(VLOOKUP($B$85,Tableau14582[],6,FALSE)*(1+$L$7)^$B99,0)</f>
        <v>10</v>
      </c>
      <c r="L99" s="443">
        <f t="shared" si="18"/>
        <v>4380.2437499999996</v>
      </c>
      <c r="N99" s="121">
        <v>78</v>
      </c>
      <c r="O99" s="402"/>
      <c r="P99" s="403"/>
      <c r="Q99" s="347">
        <f t="shared" si="19"/>
        <v>222.5</v>
      </c>
      <c r="R99" s="403">
        <f t="shared" si="14"/>
        <v>26.7</v>
      </c>
      <c r="S99" s="403">
        <f>$L$11*(1+$L$7)^N99*'Récapitulatif des résultats'!$I$11</f>
        <v>97.9</v>
      </c>
      <c r="T99" s="404"/>
      <c r="U99" s="414">
        <f t="shared" si="15"/>
        <v>58.8</v>
      </c>
      <c r="V99" s="415">
        <f>SUM('Z1 - Chêne sessile'!AQ83*'Z1 - Chêne sessile'!$F$21,'Z1 - Feuillus divers'!AQ83*'Z1 - Feuillus divers'!$F$21,'Z2 - Douglas'!AQ83*'Z2 - Douglas'!$F$21,'Z2 - Mélèze'!AQ83*'Z2 - Mélèze'!$F$21,'Z3 - Tilleul à petites feuilles'!AQ83*'Z3 - Tilleul à petites feuilles'!$F$21,'Z4 - Peuplier'!AQ83*'Z4 - Peuplier'!$F$21)</f>
        <v>35.279999999999994</v>
      </c>
      <c r="W99" s="415">
        <f>SUM('Z1 - Chêne sessile'!AR83*'Z1 - Chêne sessile'!$F$21,'Z1 - Feuillus divers'!AR83*'Z1 - Feuillus divers'!$F$21,'Z2 - Douglas'!AR83*'Z2 - Douglas'!$F$21,'Z2 - Mélèze'!AR83*'Z2 - Mélèze'!$F$21,'Z3 - Tilleul à petites feuilles'!AR83*'Z3 - Tilleul à petites feuilles'!$F$21,'Z4 - Peuplier'!AR83*'Z4 - Peuplier'!$F$21)</f>
        <v>13.171200000000001</v>
      </c>
      <c r="X99" s="415">
        <f>SUM('Z1 - Chêne sessile'!AS83*'Z1 - Chêne sessile'!$F$21,'Z1 - Feuillus divers'!AS83*'Z1 - Feuillus divers'!$F$21,'Z2 - Douglas'!AS83*'Z2 - Douglas'!$F$21,'Z2 - Mélèze'!AS83*'Z2 - Mélèze'!$F$21,'Z3 - Tilleul à petites feuilles'!AS83*'Z3 - Tilleul à petites feuilles'!$F$21,'Z4 - Peuplier'!AS83*'Z4 - Peuplier'!$F$21)</f>
        <v>10.348800000000001</v>
      </c>
      <c r="Y99" s="415">
        <f>SUM('Z1 - Chêne sessile'!AT83*'Z1 - Chêne sessile'!$F$21,'Z1 - Feuillus divers'!AT83*'Z1 - Feuillus divers'!$F$21,'Z2 - Douglas'!AT83*'Z2 - Douglas'!$F$21,'Z2 - Mélèze'!AT83*'Z2 - Mélèze'!$F$21,'Z3 - Tilleul à petites feuilles'!AT83*'Z3 - Tilleul à petites feuilles'!$F$21,'Z4 - Peuplier'!AT83*'Z4 - Peuplier'!$F$21)</f>
        <v>0</v>
      </c>
      <c r="Z99" s="416">
        <f t="shared" si="16"/>
        <v>5615.4</v>
      </c>
      <c r="AA99" s="417">
        <f t="shared" si="17"/>
        <v>170.05908684553495</v>
      </c>
      <c r="AB99" s="416"/>
      <c r="AC99" s="416"/>
    </row>
    <row r="100" spans="2:29" x14ac:dyDescent="0.25">
      <c r="B100" s="444"/>
      <c r="C100" s="445"/>
      <c r="D100" s="445"/>
      <c r="E100" s="445"/>
      <c r="F100" s="445"/>
      <c r="G100" s="445"/>
      <c r="H100" s="445"/>
      <c r="I100" s="445"/>
      <c r="J100" s="445"/>
      <c r="K100" s="445"/>
      <c r="L100" s="446"/>
      <c r="N100" s="121">
        <v>79</v>
      </c>
      <c r="O100" s="402"/>
      <c r="P100" s="403"/>
      <c r="Q100" s="347">
        <f t="shared" si="19"/>
        <v>222.5</v>
      </c>
      <c r="R100" s="403">
        <f t="shared" si="14"/>
        <v>26.7</v>
      </c>
      <c r="S100" s="403">
        <f>$L$11*(1+$L$7)^N100*'Récapitulatif des résultats'!$I$11</f>
        <v>97.9</v>
      </c>
      <c r="T100" s="404"/>
      <c r="U100" s="414">
        <f t="shared" si="15"/>
        <v>0</v>
      </c>
      <c r="V100" s="415">
        <f>SUM('Z1 - Chêne sessile'!AQ84*'Z1 - Chêne sessile'!$F$21,'Z1 - Feuillus divers'!AQ84*'Z1 - Feuillus divers'!$F$21,'Z2 - Douglas'!AQ84*'Z2 - Douglas'!$F$21,'Z2 - Mélèze'!AQ84*'Z2 - Mélèze'!$F$21,'Z3 - Tilleul à petites feuilles'!AQ84*'Z3 - Tilleul à petites feuilles'!$F$21,'Z4 - Peuplier'!AQ84*'Z4 - Peuplier'!$F$21)</f>
        <v>0</v>
      </c>
      <c r="W100" s="415">
        <f>SUM('Z1 - Chêne sessile'!AR84*'Z1 - Chêne sessile'!$F$21,'Z1 - Feuillus divers'!AR84*'Z1 - Feuillus divers'!$F$21,'Z2 - Douglas'!AR84*'Z2 - Douglas'!$F$21,'Z2 - Mélèze'!AR84*'Z2 - Mélèze'!$F$21,'Z3 - Tilleul à petites feuilles'!AR84*'Z3 - Tilleul à petites feuilles'!$F$21,'Z4 - Peuplier'!AR84*'Z4 - Peuplier'!$F$21)</f>
        <v>0</v>
      </c>
      <c r="X100" s="415">
        <f>SUM('Z1 - Chêne sessile'!AS84*'Z1 - Chêne sessile'!$F$21,'Z1 - Feuillus divers'!AS84*'Z1 - Feuillus divers'!$F$21,'Z2 - Douglas'!AS84*'Z2 - Douglas'!$F$21,'Z2 - Mélèze'!AS84*'Z2 - Mélèze'!$F$21,'Z3 - Tilleul à petites feuilles'!AS84*'Z3 - Tilleul à petites feuilles'!$F$21,'Z4 - Peuplier'!AS84*'Z4 - Peuplier'!$F$21)</f>
        <v>0</v>
      </c>
      <c r="Y100" s="415">
        <f>SUM('Z1 - Chêne sessile'!AT84*'Z1 - Chêne sessile'!$F$21,'Z1 - Feuillus divers'!AT84*'Z1 - Feuillus divers'!$F$21,'Z2 - Douglas'!AT84*'Z2 - Douglas'!$F$21,'Z2 - Mélèze'!AT84*'Z2 - Mélèze'!$F$21,'Z3 - Tilleul à petites feuilles'!AT84*'Z3 - Tilleul à petites feuilles'!$F$21,'Z4 - Peuplier'!AT84*'Z4 - Peuplier'!$F$21)</f>
        <v>0</v>
      </c>
      <c r="Z100" s="416">
        <f t="shared" si="16"/>
        <v>0</v>
      </c>
      <c r="AA100" s="417">
        <f t="shared" si="17"/>
        <v>-10.721799173858992</v>
      </c>
      <c r="AB100" s="416"/>
      <c r="AC100" s="416"/>
    </row>
    <row r="101" spans="2:29" x14ac:dyDescent="0.25">
      <c r="B101" s="447" t="str">
        <f>'Z4 - Peuplier'!F17</f>
        <v xml:space="preserve">Peupliers cultivés </v>
      </c>
      <c r="C101" s="448">
        <f>'[1]Z4 - Peuplier'!C80</f>
        <v>0</v>
      </c>
      <c r="D101" s="448">
        <f>'[1]Z4 - Peuplier'!D80</f>
        <v>0</v>
      </c>
      <c r="E101" s="448">
        <f>'[1]Z4 - Peuplier'!E80</f>
        <v>0</v>
      </c>
      <c r="F101" s="448">
        <f>'[1]Z4 - Peuplier'!F80</f>
        <v>0</v>
      </c>
      <c r="G101" s="449">
        <f>'[1]Z4 - Peuplier'!G80</f>
        <v>0</v>
      </c>
      <c r="H101" s="450" t="s">
        <v>274</v>
      </c>
      <c r="I101" s="451"/>
      <c r="J101" s="451"/>
      <c r="K101" s="452"/>
      <c r="L101" s="453">
        <f>AD5</f>
        <v>0.7</v>
      </c>
      <c r="N101" s="121">
        <v>80</v>
      </c>
      <c r="O101" s="402"/>
      <c r="P101" s="403"/>
      <c r="Q101" s="347">
        <f t="shared" si="19"/>
        <v>222.5</v>
      </c>
      <c r="R101" s="403">
        <f t="shared" si="14"/>
        <v>26.7</v>
      </c>
      <c r="S101" s="403">
        <f>$L$11*(1+$L$7)^N101*'Récapitulatif des résultats'!$I$11</f>
        <v>97.9</v>
      </c>
      <c r="T101" s="404"/>
      <c r="U101" s="414">
        <f t="shared" si="15"/>
        <v>0</v>
      </c>
      <c r="V101" s="415">
        <f>SUM('Z1 - Chêne sessile'!AQ85*'Z1 - Chêne sessile'!$F$21,'Z1 - Feuillus divers'!AQ85*'Z1 - Feuillus divers'!$F$21,'Z2 - Douglas'!AQ85*'Z2 - Douglas'!$F$21,'Z2 - Mélèze'!AQ85*'Z2 - Mélèze'!$F$21,'Z3 - Tilleul à petites feuilles'!AQ85*'Z3 - Tilleul à petites feuilles'!$F$21,'Z4 - Peuplier'!AQ85*'Z4 - Peuplier'!$F$21)</f>
        <v>0</v>
      </c>
      <c r="W101" s="415">
        <f>SUM('Z1 - Chêne sessile'!AR85*'Z1 - Chêne sessile'!$F$21,'Z1 - Feuillus divers'!AR85*'Z1 - Feuillus divers'!$F$21,'Z2 - Douglas'!AR85*'Z2 - Douglas'!$F$21,'Z2 - Mélèze'!AR85*'Z2 - Mélèze'!$F$21,'Z3 - Tilleul à petites feuilles'!AR85*'Z3 - Tilleul à petites feuilles'!$F$21,'Z4 - Peuplier'!AR85*'Z4 - Peuplier'!$F$21)</f>
        <v>0</v>
      </c>
      <c r="X101" s="415">
        <f>SUM('Z1 - Chêne sessile'!AS85*'Z1 - Chêne sessile'!$F$21,'Z1 - Feuillus divers'!AS85*'Z1 - Feuillus divers'!$F$21,'Z2 - Douglas'!AS85*'Z2 - Douglas'!$F$21,'Z2 - Mélèze'!AS85*'Z2 - Mélèze'!$F$21,'Z3 - Tilleul à petites feuilles'!AS85*'Z3 - Tilleul à petites feuilles'!$F$21,'Z4 - Peuplier'!AS85*'Z4 - Peuplier'!$F$21)</f>
        <v>0</v>
      </c>
      <c r="Y101" s="415">
        <f>SUM('Z1 - Chêne sessile'!AT85*'Z1 - Chêne sessile'!$F$21,'Z1 - Feuillus divers'!AT85*'Z1 - Feuillus divers'!$F$21,'Z2 - Douglas'!AT85*'Z2 - Douglas'!$F$21,'Z2 - Mélèze'!AT85*'Z2 - Mélèze'!$F$21,'Z3 - Tilleul à petites feuilles'!AT85*'Z3 - Tilleul à petites feuilles'!$F$21,'Z4 - Peuplier'!AT85*'Z4 - Peuplier'!$F$21)</f>
        <v>0</v>
      </c>
      <c r="Z101" s="416">
        <f t="shared" si="16"/>
        <v>0</v>
      </c>
      <c r="AA101" s="417">
        <f t="shared" si="17"/>
        <v>-10.26009490321435</v>
      </c>
      <c r="AB101" s="416"/>
      <c r="AC101" s="416"/>
    </row>
    <row r="102" spans="2:29" x14ac:dyDescent="0.25">
      <c r="B102" s="454" t="str">
        <f>'Z4 - Peuplier'!B81</f>
        <v>Année</v>
      </c>
      <c r="C102" s="455" t="str">
        <f>'Z4 - Peuplier'!C81</f>
        <v>Volume d'éclaircie</v>
      </c>
      <c r="D102" s="411" t="str">
        <f>'Z4 - Peuplier'!D81</f>
        <v>BO</v>
      </c>
      <c r="E102" s="411" t="str">
        <f>'Z4 - Peuplier'!E81</f>
        <v>BI - panneaux</v>
      </c>
      <c r="F102" s="411" t="str">
        <f>'Z4 - Peuplier'!F81</f>
        <v>BI - papier</v>
      </c>
      <c r="G102" s="412" t="str">
        <f>'Z4 - Peuplier'!G81</f>
        <v>BE</v>
      </c>
      <c r="H102" s="410" t="s">
        <v>78</v>
      </c>
      <c r="I102" s="411" t="s">
        <v>81</v>
      </c>
      <c r="J102" s="411" t="s">
        <v>80</v>
      </c>
      <c r="K102" s="412" t="s">
        <v>79</v>
      </c>
      <c r="L102" s="413" t="s">
        <v>275</v>
      </c>
      <c r="N102" s="121">
        <v>81</v>
      </c>
      <c r="O102" s="402"/>
      <c r="P102" s="403"/>
      <c r="Q102" s="347">
        <f t="shared" si="19"/>
        <v>222.5</v>
      </c>
      <c r="R102" s="403">
        <f t="shared" si="14"/>
        <v>26.7</v>
      </c>
      <c r="S102" s="403">
        <f>$L$11*(1+$L$7)^N102*'Récapitulatif des résultats'!$I$11</f>
        <v>97.9</v>
      </c>
      <c r="T102" s="404"/>
      <c r="U102" s="414">
        <f t="shared" si="15"/>
        <v>19.2</v>
      </c>
      <c r="V102" s="415">
        <f>SUM('Z1 - Chêne sessile'!AQ86*'Z1 - Chêne sessile'!$F$21,'Z1 - Feuillus divers'!AQ86*'Z1 - Feuillus divers'!$F$21,'Z2 - Douglas'!AQ86*'Z2 - Douglas'!$F$21,'Z2 - Mélèze'!AQ86*'Z2 - Mélèze'!$F$21,'Z3 - Tilleul à petites feuilles'!AQ86*'Z3 - Tilleul à petites feuilles'!$F$21,'Z4 - Peuplier'!AQ86*'Z4 - Peuplier'!$F$21)</f>
        <v>9.6</v>
      </c>
      <c r="W102" s="415">
        <f>SUM('Z1 - Chêne sessile'!AR86*'Z1 - Chêne sessile'!$F$21,'Z1 - Feuillus divers'!AR86*'Z1 - Feuillus divers'!$F$21,'Z2 - Douglas'!AR86*'Z2 - Douglas'!$F$21,'Z2 - Mélèze'!AR86*'Z2 - Mélèze'!$F$21,'Z3 - Tilleul à petites feuilles'!AR86*'Z3 - Tilleul à petites feuilles'!$F$21,'Z4 - Peuplier'!AR86*'Z4 - Peuplier'!$F$21)</f>
        <v>5.3760000000000003</v>
      </c>
      <c r="X102" s="415">
        <f>SUM('Z1 - Chêne sessile'!AS86*'Z1 - Chêne sessile'!$F$21,'Z1 - Feuillus divers'!AS86*'Z1 - Feuillus divers'!$F$21,'Z2 - Douglas'!AS86*'Z2 - Douglas'!$F$21,'Z2 - Mélèze'!AS86*'Z2 - Mélèze'!$F$21,'Z3 - Tilleul à petites feuilles'!AS86*'Z3 - Tilleul à petites feuilles'!$F$21,'Z4 - Peuplier'!AS86*'Z4 - Peuplier'!$F$21)</f>
        <v>4.2240000000000002</v>
      </c>
      <c r="Y102" s="415">
        <f>SUM('Z1 - Chêne sessile'!AT86*'Z1 - Chêne sessile'!$F$21,'Z1 - Feuillus divers'!AT86*'Z1 - Feuillus divers'!$F$21,'Z2 - Douglas'!AT86*'Z2 - Douglas'!$F$21,'Z2 - Mélèze'!AT86*'Z2 - Mélèze'!$F$21,'Z3 - Tilleul à petites feuilles'!AT86*'Z3 - Tilleul à petites feuilles'!$F$21,'Z4 - Peuplier'!AT86*'Z4 - Peuplier'!$F$21)</f>
        <v>0</v>
      </c>
      <c r="Z102" s="416">
        <f t="shared" si="16"/>
        <v>612</v>
      </c>
      <c r="AA102" s="417">
        <f t="shared" si="17"/>
        <v>7.4931155889371297</v>
      </c>
      <c r="AB102" s="416"/>
      <c r="AC102" s="416"/>
    </row>
    <row r="103" spans="2:29" x14ac:dyDescent="0.25">
      <c r="B103" s="457">
        <f>'Z4 - Peuplier'!B82</f>
        <v>25</v>
      </c>
      <c r="C103" s="419">
        <f>'Z4 - Peuplier'!C82</f>
        <v>300</v>
      </c>
      <c r="D103" s="420">
        <f>'Z4 - Peuplier'!D82</f>
        <v>0.46200000000000002</v>
      </c>
      <c r="E103" s="420">
        <f>'Z4 - Peuplier'!E82</f>
        <v>0.1288</v>
      </c>
      <c r="F103" s="420">
        <f>'Z4 - Peuplier'!F82</f>
        <v>0.1012</v>
      </c>
      <c r="G103" s="421">
        <f>'Z4 - Peuplier'!G82</f>
        <v>0.308</v>
      </c>
      <c r="H103" s="431">
        <f>IFERROR(VLOOKUP($B$101,Tableau14582[],4,FALSE)*(1+$L$7)^$B103,0)</f>
        <v>42</v>
      </c>
      <c r="I103" s="432">
        <f>IFERROR(VLOOKUP($B$101,Tableau14582[],5,FALSE)*(1+$L$7)^$B103,0)</f>
        <v>19.375</v>
      </c>
      <c r="J103" s="432">
        <f>IFERROR(VLOOKUP($B$101,Tableau14582[],5,FALSE)*(1+$L$7)^$B103,0)</f>
        <v>19.375</v>
      </c>
      <c r="K103" s="433">
        <f>IFERROR(VLOOKUP($B$101,Tableau14582[],6,FALSE)*(1+$L$7)^$B103,0)</f>
        <v>10</v>
      </c>
      <c r="L103" s="425">
        <f>(C103*D103*H103+C103*E103*I103+C103*F103*J103+C103*G103*K103)*L$101</f>
        <v>5657.4524999999994</v>
      </c>
      <c r="N103" s="121">
        <v>82</v>
      </c>
      <c r="O103" s="402"/>
      <c r="P103" s="403"/>
      <c r="Q103" s="347">
        <f t="shared" si="19"/>
        <v>222.5</v>
      </c>
      <c r="R103" s="403">
        <f t="shared" si="14"/>
        <v>26.7</v>
      </c>
      <c r="S103" s="403">
        <f>$L$11*(1+$L$7)^N103*'Récapitulatif des résultats'!$I$11</f>
        <v>97.9</v>
      </c>
      <c r="T103" s="404"/>
      <c r="U103" s="414">
        <f t="shared" si="15"/>
        <v>0</v>
      </c>
      <c r="V103" s="415">
        <f>SUM('Z1 - Chêne sessile'!AQ87*'Z1 - Chêne sessile'!$F$21,'Z1 - Feuillus divers'!AQ87*'Z1 - Feuillus divers'!$F$21,'Z2 - Douglas'!AQ87*'Z2 - Douglas'!$F$21,'Z2 - Mélèze'!AQ87*'Z2 - Mélèze'!$F$21,'Z3 - Tilleul à petites feuilles'!AQ87*'Z3 - Tilleul à petites feuilles'!$F$21,'Z4 - Peuplier'!AQ87*'Z4 - Peuplier'!$F$21)</f>
        <v>0</v>
      </c>
      <c r="W103" s="415">
        <f>SUM('Z1 - Chêne sessile'!AR87*'Z1 - Chêne sessile'!$F$21,'Z1 - Feuillus divers'!AR87*'Z1 - Feuillus divers'!$F$21,'Z2 - Douglas'!AR87*'Z2 - Douglas'!$F$21,'Z2 - Mélèze'!AR87*'Z2 - Mélèze'!$F$21,'Z3 - Tilleul à petites feuilles'!AR87*'Z3 - Tilleul à petites feuilles'!$F$21,'Z4 - Peuplier'!AR87*'Z4 - Peuplier'!$F$21)</f>
        <v>0</v>
      </c>
      <c r="X103" s="415">
        <f>SUM('Z1 - Chêne sessile'!AS87*'Z1 - Chêne sessile'!$F$21,'Z1 - Feuillus divers'!AS87*'Z1 - Feuillus divers'!$F$21,'Z2 - Douglas'!AS87*'Z2 - Douglas'!$F$21,'Z2 - Mélèze'!AS87*'Z2 - Mélèze'!$F$21,'Z3 - Tilleul à petites feuilles'!AS87*'Z3 - Tilleul à petites feuilles'!$F$21,'Z4 - Peuplier'!AS87*'Z4 - Peuplier'!$F$21)</f>
        <v>0</v>
      </c>
      <c r="Y103" s="415">
        <f>SUM('Z1 - Chêne sessile'!AT87*'Z1 - Chêne sessile'!$F$21,'Z1 - Feuillus divers'!AT87*'Z1 - Feuillus divers'!$F$21,'Z2 - Douglas'!AT87*'Z2 - Douglas'!$F$21,'Z2 - Mélèze'!AT87*'Z2 - Mélèze'!$F$21,'Z3 - Tilleul à petites feuilles'!AT87*'Z3 - Tilleul à petites feuilles'!$F$21,'Z4 - Peuplier'!AT87*'Z4 - Peuplier'!$F$21)</f>
        <v>0</v>
      </c>
      <c r="Z103" s="416">
        <f t="shared" si="16"/>
        <v>0</v>
      </c>
      <c r="AA103" s="417">
        <f t="shared" si="17"/>
        <v>-9.3954762054113701</v>
      </c>
      <c r="AB103" s="416"/>
      <c r="AC103" s="416"/>
    </row>
    <row r="104" spans="2:29" x14ac:dyDescent="0.25">
      <c r="B104" s="458">
        <f>'Z4 - Peuplier'!B83</f>
        <v>0</v>
      </c>
      <c r="C104" s="427">
        <f>'Z4 - Peuplier'!C83</f>
        <v>0</v>
      </c>
      <c r="D104" s="428">
        <f>'Z4 - Peuplier'!D83</f>
        <v>0</v>
      </c>
      <c r="E104" s="429">
        <f>'Z4 - Peuplier'!E83</f>
        <v>0.56000000000000005</v>
      </c>
      <c r="F104" s="429">
        <f>'Z4 - Peuplier'!F83</f>
        <v>0.44</v>
      </c>
      <c r="G104" s="430">
        <f>'Z4 - Peuplier'!G83</f>
        <v>0</v>
      </c>
      <c r="H104" s="431">
        <f>VLOOKUP($B$85,Tableau14582[],4,FALSE)*(1+$L$7)^$B104</f>
        <v>50</v>
      </c>
      <c r="I104" s="432">
        <f>VLOOKUP($B$85,Tableau14582[],5,FALSE)*(1+$L$7)^$B104</f>
        <v>13.75</v>
      </c>
      <c r="J104" s="432">
        <f>VLOOKUP($B$85,Tableau14582[],5,FALSE)*(1+$L$7)^$B104</f>
        <v>13.75</v>
      </c>
      <c r="K104" s="433">
        <f>VLOOKUP($B$85,Tableau14582[],6,FALSE)*(1+$L$7)^$B104</f>
        <v>10</v>
      </c>
      <c r="L104" s="434">
        <f t="shared" ref="L104:L115" si="20">(C104*D104*H104+C104*E104*I104+C104*F104*J104+C104*G104*K104)*L$101</f>
        <v>0</v>
      </c>
      <c r="N104" s="121">
        <v>83</v>
      </c>
      <c r="O104" s="402"/>
      <c r="P104" s="403"/>
      <c r="Q104" s="347">
        <f t="shared" si="19"/>
        <v>222.5</v>
      </c>
      <c r="R104" s="403">
        <f t="shared" si="14"/>
        <v>26.7</v>
      </c>
      <c r="S104" s="403">
        <f>$L$11*(1+$L$7)^N104*'Récapitulatif des résultats'!$I$11</f>
        <v>97.9</v>
      </c>
      <c r="T104" s="404"/>
      <c r="U104" s="414">
        <f t="shared" si="15"/>
        <v>0</v>
      </c>
      <c r="V104" s="415">
        <f>SUM('Z1 - Chêne sessile'!AQ88*'Z1 - Chêne sessile'!$F$21,'Z1 - Feuillus divers'!AQ88*'Z1 - Feuillus divers'!$F$21,'Z2 - Douglas'!AQ88*'Z2 - Douglas'!$F$21,'Z2 - Mélèze'!AQ88*'Z2 - Mélèze'!$F$21,'Z3 - Tilleul à petites feuilles'!AQ88*'Z3 - Tilleul à petites feuilles'!$F$21,'Z4 - Peuplier'!AQ88*'Z4 - Peuplier'!$F$21)</f>
        <v>0</v>
      </c>
      <c r="W104" s="415">
        <f>SUM('Z1 - Chêne sessile'!AR88*'Z1 - Chêne sessile'!$F$21,'Z1 - Feuillus divers'!AR88*'Z1 - Feuillus divers'!$F$21,'Z2 - Douglas'!AR88*'Z2 - Douglas'!$F$21,'Z2 - Mélèze'!AR88*'Z2 - Mélèze'!$F$21,'Z3 - Tilleul à petites feuilles'!AR88*'Z3 - Tilleul à petites feuilles'!$F$21,'Z4 - Peuplier'!AR88*'Z4 - Peuplier'!$F$21)</f>
        <v>0</v>
      </c>
      <c r="X104" s="415">
        <f>SUM('Z1 - Chêne sessile'!AS88*'Z1 - Chêne sessile'!$F$21,'Z1 - Feuillus divers'!AS88*'Z1 - Feuillus divers'!$F$21,'Z2 - Douglas'!AS88*'Z2 - Douglas'!$F$21,'Z2 - Mélèze'!AS88*'Z2 - Mélèze'!$F$21,'Z3 - Tilleul à petites feuilles'!AS88*'Z3 - Tilleul à petites feuilles'!$F$21,'Z4 - Peuplier'!AS88*'Z4 - Peuplier'!$F$21)</f>
        <v>0</v>
      </c>
      <c r="Y104" s="415">
        <f>SUM('Z1 - Chêne sessile'!AT88*'Z1 - Chêne sessile'!$F$21,'Z1 - Feuillus divers'!AT88*'Z1 - Feuillus divers'!$F$21,'Z2 - Douglas'!AT88*'Z2 - Douglas'!$F$21,'Z2 - Mélèze'!AT88*'Z2 - Mélèze'!$F$21,'Z3 - Tilleul à petites feuilles'!AT88*'Z3 - Tilleul à petites feuilles'!$F$21,'Z4 - Peuplier'!AT88*'Z4 - Peuplier'!$F$21)</f>
        <v>0</v>
      </c>
      <c r="Z104" s="416">
        <f t="shared" si="16"/>
        <v>0</v>
      </c>
      <c r="AA104" s="417">
        <f t="shared" si="17"/>
        <v>-8.9908863209678209</v>
      </c>
      <c r="AB104" s="416"/>
      <c r="AC104" s="416"/>
    </row>
    <row r="105" spans="2:29" x14ac:dyDescent="0.25">
      <c r="B105" s="458">
        <f>'Z4 - Peuplier'!B84</f>
        <v>0</v>
      </c>
      <c r="C105" s="427">
        <f>'Z4 - Peuplier'!C84</f>
        <v>0</v>
      </c>
      <c r="D105" s="428">
        <f>'Z4 - Peuplier'!D84</f>
        <v>0</v>
      </c>
      <c r="E105" s="429">
        <f>'Z4 - Peuplier'!E84</f>
        <v>0.56000000000000005</v>
      </c>
      <c r="F105" s="429">
        <f>'Z4 - Peuplier'!F84</f>
        <v>0.44</v>
      </c>
      <c r="G105" s="430">
        <f>'Z4 - Peuplier'!G84</f>
        <v>0</v>
      </c>
      <c r="H105" s="431">
        <f>VLOOKUP($B$85,Tableau14582[],4,FALSE)*(1+$L$7)^$B105</f>
        <v>50</v>
      </c>
      <c r="I105" s="432">
        <f>VLOOKUP($B$85,Tableau14582[],5,FALSE)*(1+$L$7)^$B105</f>
        <v>13.75</v>
      </c>
      <c r="J105" s="432">
        <f>VLOOKUP($B$85,Tableau14582[],5,FALSE)*(1+$L$7)^$B105</f>
        <v>13.75</v>
      </c>
      <c r="K105" s="433">
        <f>VLOOKUP($B$85,Tableau14582[],6,FALSE)*(1+$L$7)^$B105</f>
        <v>10</v>
      </c>
      <c r="L105" s="434">
        <f t="shared" si="20"/>
        <v>0</v>
      </c>
      <c r="N105" s="121">
        <v>84</v>
      </c>
      <c r="O105" s="402"/>
      <c r="P105" s="403"/>
      <c r="Q105" s="347">
        <f t="shared" si="19"/>
        <v>222.5</v>
      </c>
      <c r="R105" s="403">
        <f t="shared" si="14"/>
        <v>26.7</v>
      </c>
      <c r="S105" s="403">
        <f>$L$11*(1+$L$7)^N105*'Récapitulatif des résultats'!$I$11</f>
        <v>97.9</v>
      </c>
      <c r="T105" s="404"/>
      <c r="U105" s="414">
        <f t="shared" si="15"/>
        <v>10.799999999999999</v>
      </c>
      <c r="V105" s="415">
        <f>SUM('Z1 - Chêne sessile'!AQ89*'Z1 - Chêne sessile'!$F$21,'Z1 - Feuillus divers'!AQ89*'Z1 - Feuillus divers'!$F$21,'Z2 - Douglas'!AQ89*'Z2 - Douglas'!$F$21,'Z2 - Mélèze'!AQ89*'Z2 - Mélèze'!$F$21,'Z3 - Tilleul à petites feuilles'!AQ89*'Z3 - Tilleul à petites feuilles'!$F$21,'Z4 - Peuplier'!AQ89*'Z4 - Peuplier'!$F$21)</f>
        <v>5.3999999999999995</v>
      </c>
      <c r="W105" s="415">
        <f>SUM('Z1 - Chêne sessile'!AR89*'Z1 - Chêne sessile'!$F$21,'Z1 - Feuillus divers'!AR89*'Z1 - Feuillus divers'!$F$21,'Z2 - Douglas'!AR89*'Z2 - Douglas'!$F$21,'Z2 - Mélèze'!AR89*'Z2 - Mélèze'!$F$21,'Z3 - Tilleul à petites feuilles'!AR89*'Z3 - Tilleul à petites feuilles'!$F$21,'Z4 - Peuplier'!AR89*'Z4 - Peuplier'!$F$21)</f>
        <v>3.0240000000000005</v>
      </c>
      <c r="X105" s="415">
        <f>SUM('Z1 - Chêne sessile'!AS89*'Z1 - Chêne sessile'!$F$21,'Z1 - Feuillus divers'!AS89*'Z1 - Feuillus divers'!$F$21,'Z2 - Douglas'!AS89*'Z2 - Douglas'!$F$21,'Z2 - Mélèze'!AS89*'Z2 - Mélèze'!$F$21,'Z3 - Tilleul à petites feuilles'!AS89*'Z3 - Tilleul à petites feuilles'!$F$21,'Z4 - Peuplier'!AS89*'Z4 - Peuplier'!$F$21)</f>
        <v>2.3759999999999999</v>
      </c>
      <c r="Y105" s="415">
        <f>SUM('Z1 - Chêne sessile'!AT89*'Z1 - Chêne sessile'!$F$21,'Z1 - Feuillus divers'!AT89*'Z1 - Feuillus divers'!$F$21,'Z2 - Douglas'!AT89*'Z2 - Douglas'!$F$21,'Z2 - Mélèze'!AT89*'Z2 - Mélèze'!$F$21,'Z3 - Tilleul à petites feuilles'!AT89*'Z3 - Tilleul à petites feuilles'!$F$21,'Z4 - Peuplier'!AT89*'Z4 - Peuplier'!$F$21)</f>
        <v>0</v>
      </c>
      <c r="Z105" s="416">
        <f t="shared" si="16"/>
        <v>344.25</v>
      </c>
      <c r="AA105" s="417">
        <f t="shared" si="17"/>
        <v>-7.0644192040291459E-2</v>
      </c>
      <c r="AB105" s="416"/>
      <c r="AC105" s="416"/>
    </row>
    <row r="106" spans="2:29" x14ac:dyDescent="0.25">
      <c r="B106" s="458">
        <f>'Z4 - Peuplier'!B85</f>
        <v>0</v>
      </c>
      <c r="C106" s="427">
        <f>'Z4 - Peuplier'!C85</f>
        <v>0</v>
      </c>
      <c r="D106" s="428">
        <f>'Z4 - Peuplier'!D85</f>
        <v>0</v>
      </c>
      <c r="E106" s="429">
        <f>'Z4 - Peuplier'!E85</f>
        <v>0.56000000000000005</v>
      </c>
      <c r="F106" s="429">
        <f>'Z4 - Peuplier'!F85</f>
        <v>0.44</v>
      </c>
      <c r="G106" s="430">
        <f>'Z4 - Peuplier'!G85</f>
        <v>0</v>
      </c>
      <c r="H106" s="431">
        <f>VLOOKUP($B$85,Tableau14582[],4,FALSE)*(1+$L$7)^$B106</f>
        <v>50</v>
      </c>
      <c r="I106" s="432">
        <f>VLOOKUP($B$85,Tableau14582[],5,FALSE)*(1+$L$7)^$B106</f>
        <v>13.75</v>
      </c>
      <c r="J106" s="432">
        <f>VLOOKUP($B$85,Tableau14582[],5,FALSE)*(1+$L$7)^$B106</f>
        <v>13.75</v>
      </c>
      <c r="K106" s="433">
        <f>VLOOKUP($B$85,Tableau14582[],6,FALSE)*(1+$L$7)^$B106</f>
        <v>10</v>
      </c>
      <c r="L106" s="434">
        <f t="shared" si="20"/>
        <v>0</v>
      </c>
      <c r="N106" s="121">
        <v>85</v>
      </c>
      <c r="O106" s="402"/>
      <c r="P106" s="403"/>
      <c r="Q106" s="347">
        <f t="shared" si="19"/>
        <v>222.5</v>
      </c>
      <c r="R106" s="403">
        <f t="shared" si="14"/>
        <v>26.7</v>
      </c>
      <c r="S106" s="403">
        <f>$L$11*(1+$L$7)^N106*'Récapitulatif des résultats'!$I$11</f>
        <v>97.9</v>
      </c>
      <c r="T106" s="404"/>
      <c r="U106" s="414">
        <f t="shared" si="15"/>
        <v>0</v>
      </c>
      <c r="V106" s="415">
        <f>SUM('Z1 - Chêne sessile'!AQ90*'Z1 - Chêne sessile'!$F$21,'Z1 - Feuillus divers'!AQ90*'Z1 - Feuillus divers'!$F$21,'Z2 - Douglas'!AQ90*'Z2 - Douglas'!$F$21,'Z2 - Mélèze'!AQ90*'Z2 - Mélèze'!$F$21,'Z3 - Tilleul à petites feuilles'!AQ90*'Z3 - Tilleul à petites feuilles'!$F$21,'Z4 - Peuplier'!AQ90*'Z4 - Peuplier'!$F$21)</f>
        <v>0</v>
      </c>
      <c r="W106" s="415">
        <f>SUM('Z1 - Chêne sessile'!AR90*'Z1 - Chêne sessile'!$F$21,'Z1 - Feuillus divers'!AR90*'Z1 - Feuillus divers'!$F$21,'Z2 - Douglas'!AR90*'Z2 - Douglas'!$F$21,'Z2 - Mélèze'!AR90*'Z2 - Mélèze'!$F$21,'Z3 - Tilleul à petites feuilles'!AR90*'Z3 - Tilleul à petites feuilles'!$F$21,'Z4 - Peuplier'!AR90*'Z4 - Peuplier'!$F$21)</f>
        <v>0</v>
      </c>
      <c r="X106" s="415">
        <f>SUM('Z1 - Chêne sessile'!AS90*'Z1 - Chêne sessile'!$F$21,'Z1 - Feuillus divers'!AS90*'Z1 - Feuillus divers'!$F$21,'Z2 - Douglas'!AS90*'Z2 - Douglas'!$F$21,'Z2 - Mélèze'!AS90*'Z2 - Mélèze'!$F$21,'Z3 - Tilleul à petites feuilles'!AS90*'Z3 - Tilleul à petites feuilles'!$F$21,'Z4 - Peuplier'!AS90*'Z4 - Peuplier'!$F$21)</f>
        <v>0</v>
      </c>
      <c r="Y106" s="415">
        <f>SUM('Z1 - Chêne sessile'!AT90*'Z1 - Chêne sessile'!$F$21,'Z1 - Feuillus divers'!AT90*'Z1 - Feuillus divers'!$F$21,'Z2 - Douglas'!AT90*'Z2 - Douglas'!$F$21,'Z2 - Mélèze'!AT90*'Z2 - Mélèze'!$F$21,'Z3 - Tilleul à petites feuilles'!AT90*'Z3 - Tilleul à petites feuilles'!$F$21,'Z4 - Peuplier'!AT90*'Z4 - Peuplier'!$F$21)</f>
        <v>0</v>
      </c>
      <c r="Z106" s="416">
        <f t="shared" si="16"/>
        <v>0</v>
      </c>
      <c r="AA106" s="417">
        <f t="shared" si="17"/>
        <v>-8.2332238922806908</v>
      </c>
      <c r="AB106" s="416"/>
      <c r="AC106" s="416"/>
    </row>
    <row r="107" spans="2:29" x14ac:dyDescent="0.25">
      <c r="B107" s="458">
        <f>'Z4 - Peuplier'!B86</f>
        <v>0</v>
      </c>
      <c r="C107" s="427">
        <f>'Z4 - Peuplier'!C86</f>
        <v>0</v>
      </c>
      <c r="D107" s="428">
        <f>'Z4 - Peuplier'!D86</f>
        <v>0</v>
      </c>
      <c r="E107" s="429">
        <f>'Z4 - Peuplier'!E86</f>
        <v>0.56000000000000005</v>
      </c>
      <c r="F107" s="429">
        <f>'Z4 - Peuplier'!F86</f>
        <v>0.44</v>
      </c>
      <c r="G107" s="430">
        <f>'Z4 - Peuplier'!G86</f>
        <v>0</v>
      </c>
      <c r="H107" s="431">
        <f>VLOOKUP($B$85,Tableau14582[],4,FALSE)*(1+$L$7)^$B107</f>
        <v>50</v>
      </c>
      <c r="I107" s="432">
        <f>VLOOKUP($B$85,Tableau14582[],5,FALSE)*(1+$L$7)^$B107</f>
        <v>13.75</v>
      </c>
      <c r="J107" s="432">
        <f>VLOOKUP($B$85,Tableau14582[],5,FALSE)*(1+$L$7)^$B107</f>
        <v>13.75</v>
      </c>
      <c r="K107" s="433">
        <f>VLOOKUP($B$85,Tableau14582[],6,FALSE)*(1+$L$7)^$B107</f>
        <v>10</v>
      </c>
      <c r="L107" s="434">
        <f t="shared" si="20"/>
        <v>0</v>
      </c>
      <c r="N107" s="121">
        <v>86</v>
      </c>
      <c r="O107" s="402"/>
      <c r="P107" s="403"/>
      <c r="Q107" s="347">
        <f t="shared" si="19"/>
        <v>222.5</v>
      </c>
      <c r="R107" s="403">
        <f t="shared" si="14"/>
        <v>26.7</v>
      </c>
      <c r="S107" s="403">
        <f>$L$11*(1+$L$7)^N107*'Récapitulatif des résultats'!$I$11</f>
        <v>97.9</v>
      </c>
      <c r="T107" s="404"/>
      <c r="U107" s="414">
        <f t="shared" si="15"/>
        <v>0</v>
      </c>
      <c r="V107" s="415">
        <f>SUM('Z1 - Chêne sessile'!AQ91*'Z1 - Chêne sessile'!$F$21,'Z1 - Feuillus divers'!AQ91*'Z1 - Feuillus divers'!$F$21,'Z2 - Douglas'!AQ91*'Z2 - Douglas'!$F$21,'Z2 - Mélèze'!AQ91*'Z2 - Mélèze'!$F$21,'Z3 - Tilleul à petites feuilles'!AQ91*'Z3 - Tilleul à petites feuilles'!$F$21,'Z4 - Peuplier'!AQ91*'Z4 - Peuplier'!$F$21)</f>
        <v>0</v>
      </c>
      <c r="W107" s="415">
        <f>SUM('Z1 - Chêne sessile'!AR91*'Z1 - Chêne sessile'!$F$21,'Z1 - Feuillus divers'!AR91*'Z1 - Feuillus divers'!$F$21,'Z2 - Douglas'!AR91*'Z2 - Douglas'!$F$21,'Z2 - Mélèze'!AR91*'Z2 - Mélèze'!$F$21,'Z3 - Tilleul à petites feuilles'!AR91*'Z3 - Tilleul à petites feuilles'!$F$21,'Z4 - Peuplier'!AR91*'Z4 - Peuplier'!$F$21)</f>
        <v>0</v>
      </c>
      <c r="X107" s="415">
        <f>SUM('Z1 - Chêne sessile'!AS91*'Z1 - Chêne sessile'!$F$21,'Z1 - Feuillus divers'!AS91*'Z1 - Feuillus divers'!$F$21,'Z2 - Douglas'!AS91*'Z2 - Douglas'!$F$21,'Z2 - Mélèze'!AS91*'Z2 - Mélèze'!$F$21,'Z3 - Tilleul à petites feuilles'!AS91*'Z3 - Tilleul à petites feuilles'!$F$21,'Z4 - Peuplier'!AS91*'Z4 - Peuplier'!$F$21)</f>
        <v>0</v>
      </c>
      <c r="Y107" s="415">
        <f>SUM('Z1 - Chêne sessile'!AT91*'Z1 - Chêne sessile'!$F$21,'Z1 - Feuillus divers'!AT91*'Z1 - Feuillus divers'!$F$21,'Z2 - Douglas'!AT91*'Z2 - Douglas'!$F$21,'Z2 - Mélèze'!AT91*'Z2 - Mélèze'!$F$21,'Z3 - Tilleul à petites feuilles'!AT91*'Z3 - Tilleul à petites feuilles'!$F$21,'Z4 - Peuplier'!AT91*'Z4 - Peuplier'!$F$21)</f>
        <v>0</v>
      </c>
      <c r="Z107" s="416">
        <f t="shared" si="16"/>
        <v>0</v>
      </c>
      <c r="AA107" s="417">
        <f t="shared" si="17"/>
        <v>-7.8786831505078396</v>
      </c>
      <c r="AB107" s="416"/>
      <c r="AC107" s="416"/>
    </row>
    <row r="108" spans="2:29" x14ac:dyDescent="0.25">
      <c r="B108" s="458">
        <f>'Z4 - Peuplier'!B87</f>
        <v>0</v>
      </c>
      <c r="C108" s="427">
        <f>'Z4 - Peuplier'!C87</f>
        <v>0</v>
      </c>
      <c r="D108" s="428">
        <f>'Z4 - Peuplier'!D87</f>
        <v>0</v>
      </c>
      <c r="E108" s="429">
        <f>'Z4 - Peuplier'!E87</f>
        <v>0.56000000000000005</v>
      </c>
      <c r="F108" s="429">
        <f>'Z4 - Peuplier'!F87</f>
        <v>0.44</v>
      </c>
      <c r="G108" s="430">
        <f>'Z4 - Peuplier'!G87</f>
        <v>0</v>
      </c>
      <c r="H108" s="431">
        <f>VLOOKUP($B$85,Tableau14582[],4,FALSE)*(1+$L$7)^$B108</f>
        <v>50</v>
      </c>
      <c r="I108" s="432">
        <f>VLOOKUP($B$85,Tableau14582[],5,FALSE)*(1+$L$7)^$B108</f>
        <v>13.75</v>
      </c>
      <c r="J108" s="432">
        <f>VLOOKUP($B$85,Tableau14582[],5,FALSE)*(1+$L$7)^$B108</f>
        <v>13.75</v>
      </c>
      <c r="K108" s="433">
        <f>VLOOKUP($B$85,Tableau14582[],6,FALSE)*(1+$L$7)^$B108</f>
        <v>10</v>
      </c>
      <c r="L108" s="434">
        <f t="shared" si="20"/>
        <v>0</v>
      </c>
      <c r="N108" s="121">
        <v>87</v>
      </c>
      <c r="O108" s="402"/>
      <c r="P108" s="403"/>
      <c r="Q108" s="347">
        <f t="shared" si="19"/>
        <v>222.5</v>
      </c>
      <c r="R108" s="403">
        <f t="shared" si="14"/>
        <v>26.7</v>
      </c>
      <c r="S108" s="403">
        <f>$L$11*(1+$L$7)^N108*'Récapitulatif des résultats'!$I$11</f>
        <v>97.9</v>
      </c>
      <c r="T108" s="404"/>
      <c r="U108" s="414">
        <f t="shared" si="15"/>
        <v>54.599999999999994</v>
      </c>
      <c r="V108" s="415">
        <f>SUM('Z1 - Chêne sessile'!AQ92*'Z1 - Chêne sessile'!$F$21,'Z1 - Feuillus divers'!AQ92*'Z1 - Feuillus divers'!$F$21,'Z2 - Douglas'!AQ92*'Z2 - Douglas'!$F$21,'Z2 - Mélèze'!AQ92*'Z2 - Mélèze'!$F$21,'Z3 - Tilleul à petites feuilles'!AQ92*'Z3 - Tilleul à petites feuilles'!$F$21,'Z4 - Peuplier'!AQ92*'Z4 - Peuplier'!$F$21)</f>
        <v>38.219999999999992</v>
      </c>
      <c r="W108" s="415">
        <f>SUM('Z1 - Chêne sessile'!AR92*'Z1 - Chêne sessile'!$F$21,'Z1 - Feuillus divers'!AR92*'Z1 - Feuillus divers'!$F$21,'Z2 - Douglas'!AR92*'Z2 - Douglas'!$F$21,'Z2 - Mélèze'!AR92*'Z2 - Mélèze'!$F$21,'Z3 - Tilleul à petites feuilles'!AR92*'Z3 - Tilleul à petites feuilles'!$F$21,'Z4 - Peuplier'!AR92*'Z4 - Peuplier'!$F$21)</f>
        <v>9.1728000000000005</v>
      </c>
      <c r="X108" s="415">
        <f>SUM('Z1 - Chêne sessile'!AS92*'Z1 - Chêne sessile'!$F$21,'Z1 - Feuillus divers'!AS92*'Z1 - Feuillus divers'!$F$21,'Z2 - Douglas'!AS92*'Z2 - Douglas'!$F$21,'Z2 - Mélèze'!AS92*'Z2 - Mélèze'!$F$21,'Z3 - Tilleul à petites feuilles'!AS92*'Z3 - Tilleul à petites feuilles'!$F$21,'Z4 - Peuplier'!AS92*'Z4 - Peuplier'!$F$21)</f>
        <v>7.2072000000000012</v>
      </c>
      <c r="Y108" s="415">
        <f>SUM('Z1 - Chêne sessile'!AT92*'Z1 - Chêne sessile'!$F$21,'Z1 - Feuillus divers'!AT92*'Z1 - Feuillus divers'!$F$21,'Z2 - Douglas'!AT92*'Z2 - Douglas'!$F$21,'Z2 - Mélèze'!AT92*'Z2 - Mélèze'!$F$21,'Z3 - Tilleul à petites feuilles'!AT92*'Z3 - Tilleul à petites feuilles'!$F$21,'Z4 - Peuplier'!AT92*'Z4 - Peuplier'!$F$21)</f>
        <v>0</v>
      </c>
      <c r="Z108" s="416">
        <f t="shared" si="16"/>
        <v>5958.2249999999985</v>
      </c>
      <c r="AA108" s="417">
        <f t="shared" si="17"/>
        <v>121.88006432765067</v>
      </c>
      <c r="AB108" s="416"/>
      <c r="AC108" s="416"/>
    </row>
    <row r="109" spans="2:29" x14ac:dyDescent="0.25">
      <c r="B109" s="458">
        <f>'Z4 - Peuplier'!B88</f>
        <v>0</v>
      </c>
      <c r="C109" s="427">
        <f>'Z4 - Peuplier'!C88</f>
        <v>0</v>
      </c>
      <c r="D109" s="428">
        <f>'Z4 - Peuplier'!D88</f>
        <v>0</v>
      </c>
      <c r="E109" s="429">
        <f>'Z4 - Peuplier'!E88</f>
        <v>0.56000000000000005</v>
      </c>
      <c r="F109" s="429">
        <f>'Z4 - Peuplier'!F88</f>
        <v>0.44</v>
      </c>
      <c r="G109" s="430">
        <f>'Z4 - Peuplier'!G88</f>
        <v>0</v>
      </c>
      <c r="H109" s="431">
        <f>VLOOKUP($B$85,Tableau14582[],4,FALSE)*(1+$L$7)^$B109</f>
        <v>50</v>
      </c>
      <c r="I109" s="432">
        <f>VLOOKUP($B$85,Tableau14582[],5,FALSE)*(1+$L$7)^$B109</f>
        <v>13.75</v>
      </c>
      <c r="J109" s="432">
        <f>VLOOKUP($B$85,Tableau14582[],5,FALSE)*(1+$L$7)^$B109</f>
        <v>13.75</v>
      </c>
      <c r="K109" s="433">
        <f>VLOOKUP($B$85,Tableau14582[],6,FALSE)*(1+$L$7)^$B109</f>
        <v>10</v>
      </c>
      <c r="L109" s="434">
        <f t="shared" si="20"/>
        <v>0</v>
      </c>
      <c r="N109" s="121">
        <v>88</v>
      </c>
      <c r="O109" s="402"/>
      <c r="P109" s="403"/>
      <c r="Q109" s="347">
        <f t="shared" si="19"/>
        <v>222.5</v>
      </c>
      <c r="R109" s="403">
        <f t="shared" si="14"/>
        <v>26.7</v>
      </c>
      <c r="S109" s="403">
        <f>$L$11*(1+$L$7)^N109*'Récapitulatif des résultats'!$I$11</f>
        <v>97.9</v>
      </c>
      <c r="T109" s="404"/>
      <c r="U109" s="414">
        <f t="shared" si="15"/>
        <v>0</v>
      </c>
      <c r="V109" s="415">
        <f>SUM('Z1 - Chêne sessile'!AQ93*'Z1 - Chêne sessile'!$F$21,'Z1 - Feuillus divers'!AQ93*'Z1 - Feuillus divers'!$F$21,'Z2 - Douglas'!AQ93*'Z2 - Douglas'!$F$21,'Z2 - Mélèze'!AQ93*'Z2 - Mélèze'!$F$21,'Z3 - Tilleul à petites feuilles'!AQ93*'Z3 - Tilleul à petites feuilles'!$F$21,'Z4 - Peuplier'!AQ93*'Z4 - Peuplier'!$F$21)</f>
        <v>0</v>
      </c>
      <c r="W109" s="415">
        <f>SUM('Z1 - Chêne sessile'!AR93*'Z1 - Chêne sessile'!$F$21,'Z1 - Feuillus divers'!AR93*'Z1 - Feuillus divers'!$F$21,'Z2 - Douglas'!AR93*'Z2 - Douglas'!$F$21,'Z2 - Mélèze'!AR93*'Z2 - Mélèze'!$F$21,'Z3 - Tilleul à petites feuilles'!AR93*'Z3 - Tilleul à petites feuilles'!$F$21,'Z4 - Peuplier'!AR93*'Z4 - Peuplier'!$F$21)</f>
        <v>0</v>
      </c>
      <c r="X109" s="415">
        <f>SUM('Z1 - Chêne sessile'!AS93*'Z1 - Chêne sessile'!$F$21,'Z1 - Feuillus divers'!AS93*'Z1 - Feuillus divers'!$F$21,'Z2 - Douglas'!AS93*'Z2 - Douglas'!$F$21,'Z2 - Mélèze'!AS93*'Z2 - Mélèze'!$F$21,'Z3 - Tilleul à petites feuilles'!AS93*'Z3 - Tilleul à petites feuilles'!$F$21,'Z4 - Peuplier'!AS93*'Z4 - Peuplier'!$F$21)</f>
        <v>0</v>
      </c>
      <c r="Y109" s="415">
        <f>SUM('Z1 - Chêne sessile'!AT93*'Z1 - Chêne sessile'!$F$21,'Z1 - Feuillus divers'!AT93*'Z1 - Feuillus divers'!$F$21,'Z2 - Douglas'!AT93*'Z2 - Douglas'!$F$21,'Z2 - Mélèze'!AT93*'Z2 - Mélèze'!$F$21,'Z3 - Tilleul à petites feuilles'!AT93*'Z3 - Tilleul à petites feuilles'!$F$21,'Z4 - Peuplier'!AT93*'Z4 - Peuplier'!$F$21)</f>
        <v>0</v>
      </c>
      <c r="Z109" s="416">
        <f t="shared" si="16"/>
        <v>0</v>
      </c>
      <c r="AA109" s="417">
        <f t="shared" si="17"/>
        <v>-7.214746137229314</v>
      </c>
      <c r="AB109" s="416"/>
      <c r="AC109" s="416"/>
    </row>
    <row r="110" spans="2:29" x14ac:dyDescent="0.25">
      <c r="B110" s="458">
        <f>'Z4 - Peuplier'!B89</f>
        <v>0</v>
      </c>
      <c r="C110" s="427">
        <f>'Z4 - Peuplier'!C89</f>
        <v>0</v>
      </c>
      <c r="D110" s="428">
        <f>'Z4 - Peuplier'!D89</f>
        <v>0</v>
      </c>
      <c r="E110" s="429">
        <f>'Z4 - Peuplier'!E89</f>
        <v>0.56000000000000005</v>
      </c>
      <c r="F110" s="429">
        <f>'Z4 - Peuplier'!F89</f>
        <v>0.44</v>
      </c>
      <c r="G110" s="430">
        <f>'Z4 - Peuplier'!G89</f>
        <v>0</v>
      </c>
      <c r="H110" s="431">
        <f>VLOOKUP($B$85,Tableau14582[],4,FALSE)*(1+$L$7)^$B110</f>
        <v>50</v>
      </c>
      <c r="I110" s="432">
        <f>VLOOKUP($B$85,Tableau14582[],5,FALSE)*(1+$L$7)^$B110</f>
        <v>13.75</v>
      </c>
      <c r="J110" s="432">
        <f>VLOOKUP($B$85,Tableau14582[],5,FALSE)*(1+$L$7)^$B110</f>
        <v>13.75</v>
      </c>
      <c r="K110" s="433">
        <f>VLOOKUP($B$85,Tableau14582[],6,FALSE)*(1+$L$7)^$B110</f>
        <v>10</v>
      </c>
      <c r="L110" s="434">
        <f t="shared" si="20"/>
        <v>0</v>
      </c>
      <c r="N110" s="121">
        <v>89</v>
      </c>
      <c r="O110" s="402"/>
      <c r="P110" s="403"/>
      <c r="Q110" s="347">
        <f t="shared" si="19"/>
        <v>222.5</v>
      </c>
      <c r="R110" s="403">
        <f t="shared" si="14"/>
        <v>26.7</v>
      </c>
      <c r="S110" s="403">
        <f>$L$11*(1+$L$7)^N110*'Récapitulatif des résultats'!$I$11</f>
        <v>97.9</v>
      </c>
      <c r="T110" s="404"/>
      <c r="U110" s="414">
        <f t="shared" si="15"/>
        <v>0</v>
      </c>
      <c r="V110" s="415">
        <f>SUM('Z1 - Chêne sessile'!AQ94*'Z1 - Chêne sessile'!$F$21,'Z1 - Feuillus divers'!AQ94*'Z1 - Feuillus divers'!$F$21,'Z2 - Douglas'!AQ94*'Z2 - Douglas'!$F$21,'Z2 - Mélèze'!AQ94*'Z2 - Mélèze'!$F$21,'Z3 - Tilleul à petites feuilles'!AQ94*'Z3 - Tilleul à petites feuilles'!$F$21,'Z4 - Peuplier'!AQ94*'Z4 - Peuplier'!$F$21)</f>
        <v>0</v>
      </c>
      <c r="W110" s="415">
        <f>SUM('Z1 - Chêne sessile'!AR94*'Z1 - Chêne sessile'!$F$21,'Z1 - Feuillus divers'!AR94*'Z1 - Feuillus divers'!$F$21,'Z2 - Douglas'!AR94*'Z2 - Douglas'!$F$21,'Z2 - Mélèze'!AR94*'Z2 - Mélèze'!$F$21,'Z3 - Tilleul à petites feuilles'!AR94*'Z3 - Tilleul à petites feuilles'!$F$21,'Z4 - Peuplier'!AR94*'Z4 - Peuplier'!$F$21)</f>
        <v>0</v>
      </c>
      <c r="X110" s="415">
        <f>SUM('Z1 - Chêne sessile'!AS94*'Z1 - Chêne sessile'!$F$21,'Z1 - Feuillus divers'!AS94*'Z1 - Feuillus divers'!$F$21,'Z2 - Douglas'!AS94*'Z2 - Douglas'!$F$21,'Z2 - Mélèze'!AS94*'Z2 - Mélèze'!$F$21,'Z3 - Tilleul à petites feuilles'!AS94*'Z3 - Tilleul à petites feuilles'!$F$21,'Z4 - Peuplier'!AS94*'Z4 - Peuplier'!$F$21)</f>
        <v>0</v>
      </c>
      <c r="Y110" s="415">
        <f>SUM('Z1 - Chêne sessile'!AT94*'Z1 - Chêne sessile'!$F$21,'Z1 - Feuillus divers'!AT94*'Z1 - Feuillus divers'!$F$21,'Z2 - Douglas'!AT94*'Z2 - Douglas'!$F$21,'Z2 - Mélèze'!AT94*'Z2 - Mélèze'!$F$21,'Z3 - Tilleul à petites feuilles'!AT94*'Z3 - Tilleul à petites feuilles'!$F$21,'Z4 - Peuplier'!AT94*'Z4 - Peuplier'!$F$21)</f>
        <v>0</v>
      </c>
      <c r="Z110" s="416">
        <f t="shared" si="16"/>
        <v>0</v>
      </c>
      <c r="AA110" s="417">
        <f t="shared" si="17"/>
        <v>-6.9040632892146547</v>
      </c>
      <c r="AB110" s="416"/>
      <c r="AC110" s="416"/>
    </row>
    <row r="111" spans="2:29" x14ac:dyDescent="0.25">
      <c r="B111" s="458">
        <f>'Z4 - Peuplier'!B90</f>
        <v>0</v>
      </c>
      <c r="C111" s="427">
        <f>'Z4 - Peuplier'!C90</f>
        <v>0</v>
      </c>
      <c r="D111" s="428">
        <f>'Z4 - Peuplier'!D90</f>
        <v>0</v>
      </c>
      <c r="E111" s="429">
        <f>'Z4 - Peuplier'!E90</f>
        <v>0.56000000000000005</v>
      </c>
      <c r="F111" s="429">
        <f>'Z4 - Peuplier'!F90</f>
        <v>0.44</v>
      </c>
      <c r="G111" s="430">
        <f>'Z4 - Peuplier'!G90</f>
        <v>0</v>
      </c>
      <c r="H111" s="431">
        <f>VLOOKUP($B$85,Tableau14582[],4,FALSE)*(1+$L$7)^$B111</f>
        <v>50</v>
      </c>
      <c r="I111" s="432">
        <f>VLOOKUP($B$85,Tableau14582[],5,FALSE)*(1+$L$7)^$B111</f>
        <v>13.75</v>
      </c>
      <c r="J111" s="432">
        <f>VLOOKUP($B$85,Tableau14582[],5,FALSE)*(1+$L$7)^$B111</f>
        <v>13.75</v>
      </c>
      <c r="K111" s="433">
        <f>VLOOKUP($B$85,Tableau14582[],6,FALSE)*(1+$L$7)^$B111</f>
        <v>10</v>
      </c>
      <c r="L111" s="434">
        <f t="shared" si="20"/>
        <v>0</v>
      </c>
      <c r="N111" s="121">
        <v>90</v>
      </c>
      <c r="O111" s="402"/>
      <c r="P111" s="403"/>
      <c r="Q111" s="347">
        <f t="shared" si="19"/>
        <v>222.5</v>
      </c>
      <c r="R111" s="403">
        <f t="shared" si="14"/>
        <v>26.7</v>
      </c>
      <c r="S111" s="403">
        <f>$L$11*(1+$L$7)^N111*'Récapitulatif des résultats'!$I$11</f>
        <v>97.9</v>
      </c>
      <c r="T111" s="404"/>
      <c r="U111" s="414">
        <f t="shared" si="15"/>
        <v>303.59999999999997</v>
      </c>
      <c r="V111" s="415">
        <f>SUM('Z1 - Chêne sessile'!AQ95*'Z1 - Chêne sessile'!$F$21,'Z1 - Feuillus divers'!AQ95*'Z1 - Feuillus divers'!$F$21,'Z2 - Douglas'!AQ95*'Z2 - Douglas'!$F$21,'Z2 - Mélèze'!AQ95*'Z2 - Mélèze'!$F$21,'Z3 - Tilleul à petites feuilles'!AQ95*'Z3 - Tilleul à petites feuilles'!$F$21,'Z4 - Peuplier'!AQ95*'Z4 - Peuplier'!$F$21)</f>
        <v>282.11999999999995</v>
      </c>
      <c r="W111" s="415">
        <f>SUM('Z1 - Chêne sessile'!AR95*'Z1 - Chêne sessile'!$F$21,'Z1 - Feuillus divers'!AR95*'Z1 - Feuillus divers'!$F$21,'Z2 - Douglas'!AR95*'Z2 - Douglas'!$F$21,'Z2 - Mélèze'!AR95*'Z2 - Mélèze'!$F$21,'Z3 - Tilleul à petites feuilles'!AR95*'Z3 - Tilleul à petites feuilles'!$F$21,'Z4 - Peuplier'!AR95*'Z4 - Peuplier'!$F$21)</f>
        <v>12.028800000000007</v>
      </c>
      <c r="X111" s="415">
        <f>SUM('Z1 - Chêne sessile'!AS95*'Z1 - Chêne sessile'!$F$21,'Z1 - Feuillus divers'!AS95*'Z1 - Feuillus divers'!$F$21,'Z2 - Douglas'!AS95*'Z2 - Douglas'!$F$21,'Z2 - Mélèze'!AS95*'Z2 - Mélèze'!$F$21,'Z3 - Tilleul à petites feuilles'!AS95*'Z3 - Tilleul à petites feuilles'!$F$21,'Z4 - Peuplier'!AS95*'Z4 - Peuplier'!$F$21)</f>
        <v>9.4512000000000054</v>
      </c>
      <c r="Y111" s="415">
        <f>SUM('Z1 - Chêne sessile'!AT95*'Z1 - Chêne sessile'!$F$21,'Z1 - Feuillus divers'!AT95*'Z1 - Feuillus divers'!$F$21,'Z2 - Douglas'!AT95*'Z2 - Douglas'!$F$21,'Z2 - Mélèze'!AT95*'Z2 - Mélèze'!$F$21,'Z3 - Tilleul à petites feuilles'!AT95*'Z3 - Tilleul à petites feuilles'!$F$21,'Z4 - Peuplier'!AT95*'Z4 - Peuplier'!$F$21)</f>
        <v>0</v>
      </c>
      <c r="Z111" s="416">
        <f t="shared" si="16"/>
        <v>46853.249999999993</v>
      </c>
      <c r="AA111" s="417">
        <f t="shared" si="17"/>
        <v>885.20579383713903</v>
      </c>
      <c r="AB111" s="416"/>
      <c r="AC111" s="416"/>
    </row>
    <row r="112" spans="2:29" x14ac:dyDescent="0.25">
      <c r="B112" s="458">
        <f>'Z4 - Peuplier'!B91</f>
        <v>0</v>
      </c>
      <c r="C112" s="427">
        <f>'Z4 - Peuplier'!C91</f>
        <v>0</v>
      </c>
      <c r="D112" s="428">
        <f>'Z4 - Peuplier'!D91</f>
        <v>0</v>
      </c>
      <c r="E112" s="429">
        <f>'Z4 - Peuplier'!E91</f>
        <v>0.56000000000000005</v>
      </c>
      <c r="F112" s="429">
        <f>'Z4 - Peuplier'!F91</f>
        <v>0.44</v>
      </c>
      <c r="G112" s="430">
        <f>'Z4 - Peuplier'!G91</f>
        <v>0</v>
      </c>
      <c r="H112" s="431">
        <f>VLOOKUP($B$85,Tableau14582[],4,FALSE)*(1+$L$7)^$B112</f>
        <v>50</v>
      </c>
      <c r="I112" s="432">
        <f>VLOOKUP($B$85,Tableau14582[],5,FALSE)*(1+$L$7)^$B112</f>
        <v>13.75</v>
      </c>
      <c r="J112" s="432">
        <f>VLOOKUP($B$85,Tableau14582[],5,FALSE)*(1+$L$7)^$B112</f>
        <v>13.75</v>
      </c>
      <c r="K112" s="433">
        <f>VLOOKUP($B$85,Tableau14582[],6,FALSE)*(1+$L$7)^$B112</f>
        <v>10</v>
      </c>
      <c r="L112" s="434">
        <f t="shared" si="20"/>
        <v>0</v>
      </c>
      <c r="N112" s="121">
        <v>91</v>
      </c>
      <c r="O112" s="402"/>
      <c r="P112" s="403"/>
      <c r="Q112" s="347">
        <f t="shared" si="19"/>
        <v>222.5</v>
      </c>
      <c r="R112" s="403">
        <f t="shared" si="14"/>
        <v>26.7</v>
      </c>
      <c r="S112" s="403">
        <f>$L$11*(1+$L$7)^N112*'Récapitulatif des résultats'!$I$11</f>
        <v>97.9</v>
      </c>
      <c r="T112" s="404"/>
      <c r="U112" s="414">
        <f t="shared" si="15"/>
        <v>0</v>
      </c>
      <c r="V112" s="415">
        <f>SUM('Z1 - Chêne sessile'!AQ96*'Z1 - Chêne sessile'!$F$21,'Z1 - Feuillus divers'!AQ96*'Z1 - Feuillus divers'!$F$21,'Z2 - Douglas'!AQ96*'Z2 - Douglas'!$F$21,'Z2 - Mélèze'!AQ96*'Z2 - Mélèze'!$F$21,'Z3 - Tilleul à petites feuilles'!AQ96*'Z3 - Tilleul à petites feuilles'!$F$21,'Z4 - Peuplier'!AQ96*'Z4 - Peuplier'!$F$21)</f>
        <v>0</v>
      </c>
      <c r="W112" s="415">
        <f>SUM('Z1 - Chêne sessile'!AR96*'Z1 - Chêne sessile'!$F$21,'Z1 - Feuillus divers'!AR96*'Z1 - Feuillus divers'!$F$21,'Z2 - Douglas'!AR96*'Z2 - Douglas'!$F$21,'Z2 - Mélèze'!AR96*'Z2 - Mélèze'!$F$21,'Z3 - Tilleul à petites feuilles'!AR96*'Z3 - Tilleul à petites feuilles'!$F$21,'Z4 - Peuplier'!AR96*'Z4 - Peuplier'!$F$21)</f>
        <v>0</v>
      </c>
      <c r="X112" s="415">
        <f>SUM('Z1 - Chêne sessile'!AS96*'Z1 - Chêne sessile'!$F$21,'Z1 - Feuillus divers'!AS96*'Z1 - Feuillus divers'!$F$21,'Z2 - Douglas'!AS96*'Z2 - Douglas'!$F$21,'Z2 - Mélèze'!AS96*'Z2 - Mélèze'!$F$21,'Z3 - Tilleul à petites feuilles'!AS96*'Z3 - Tilleul à petites feuilles'!$F$21,'Z4 - Peuplier'!AS96*'Z4 - Peuplier'!$F$21)</f>
        <v>0</v>
      </c>
      <c r="Y112" s="415">
        <f>SUM('Z1 - Chêne sessile'!AT96*'Z1 - Chêne sessile'!$F$21,'Z1 - Feuillus divers'!AT96*'Z1 - Feuillus divers'!$F$21,'Z2 - Douglas'!AT96*'Z2 - Douglas'!$F$21,'Z2 - Mélèze'!AT96*'Z2 - Mélèze'!$F$21,'Z3 - Tilleul à petites feuilles'!AT96*'Z3 - Tilleul à petites feuilles'!$F$21,'Z4 - Peuplier'!AT96*'Z4 - Peuplier'!$F$21)</f>
        <v>0</v>
      </c>
      <c r="Z112" s="416">
        <f t="shared" si="16"/>
        <v>0</v>
      </c>
      <c r="AA112" s="417">
        <f t="shared" si="17"/>
        <v>-6.3222575391723232</v>
      </c>
      <c r="AB112" s="416"/>
      <c r="AC112" s="416"/>
    </row>
    <row r="113" spans="2:29" x14ac:dyDescent="0.25">
      <c r="B113" s="458">
        <f>'Z4 - Peuplier'!B92</f>
        <v>0</v>
      </c>
      <c r="C113" s="427">
        <f>'Z4 - Peuplier'!C92</f>
        <v>0</v>
      </c>
      <c r="D113" s="428">
        <f>'Z4 - Peuplier'!D92</f>
        <v>0</v>
      </c>
      <c r="E113" s="429">
        <f>'Z4 - Peuplier'!E92</f>
        <v>0.56000000000000005</v>
      </c>
      <c r="F113" s="429">
        <f>'Z4 - Peuplier'!F92</f>
        <v>0.44</v>
      </c>
      <c r="G113" s="430">
        <f>'Z4 - Peuplier'!G92</f>
        <v>0</v>
      </c>
      <c r="H113" s="431">
        <f>VLOOKUP($B$85,Tableau14582[],4,FALSE)*(1+$L$7)^$B113</f>
        <v>50</v>
      </c>
      <c r="I113" s="432">
        <f>VLOOKUP($B$85,Tableau14582[],5,FALSE)*(1+$L$7)^$B113</f>
        <v>13.75</v>
      </c>
      <c r="J113" s="432">
        <f>VLOOKUP($B$85,Tableau14582[],5,FALSE)*(1+$L$7)^$B113</f>
        <v>13.75</v>
      </c>
      <c r="K113" s="433">
        <f>VLOOKUP($B$85,Tableau14582[],6,FALSE)*(1+$L$7)^$B113</f>
        <v>10</v>
      </c>
      <c r="L113" s="434">
        <f t="shared" si="20"/>
        <v>0</v>
      </c>
      <c r="N113" s="121">
        <v>92</v>
      </c>
      <c r="O113" s="402"/>
      <c r="P113" s="403"/>
      <c r="Q113" s="347">
        <f t="shared" si="19"/>
        <v>222.5</v>
      </c>
      <c r="R113" s="403">
        <f t="shared" si="14"/>
        <v>26.7</v>
      </c>
      <c r="S113" s="403">
        <f>$L$11*(1+$L$7)^N113*'Récapitulatif des résultats'!$I$11</f>
        <v>97.9</v>
      </c>
      <c r="T113" s="404"/>
      <c r="U113" s="414">
        <f t="shared" si="15"/>
        <v>0</v>
      </c>
      <c r="V113" s="415">
        <f>SUM('Z1 - Chêne sessile'!AQ97*'Z1 - Chêne sessile'!$F$21,'Z1 - Feuillus divers'!AQ97*'Z1 - Feuillus divers'!$F$21,'Z2 - Douglas'!AQ97*'Z2 - Douglas'!$F$21,'Z2 - Mélèze'!AQ97*'Z2 - Mélèze'!$F$21,'Z3 - Tilleul à petites feuilles'!AQ97*'Z3 - Tilleul à petites feuilles'!$F$21,'Z4 - Peuplier'!AQ97*'Z4 - Peuplier'!$F$21)</f>
        <v>0</v>
      </c>
      <c r="W113" s="415">
        <f>SUM('Z1 - Chêne sessile'!AR97*'Z1 - Chêne sessile'!$F$21,'Z1 - Feuillus divers'!AR97*'Z1 - Feuillus divers'!$F$21,'Z2 - Douglas'!AR97*'Z2 - Douglas'!$F$21,'Z2 - Mélèze'!AR97*'Z2 - Mélèze'!$F$21,'Z3 - Tilleul à petites feuilles'!AR97*'Z3 - Tilleul à petites feuilles'!$F$21,'Z4 - Peuplier'!AR97*'Z4 - Peuplier'!$F$21)</f>
        <v>0</v>
      </c>
      <c r="X113" s="415">
        <f>SUM('Z1 - Chêne sessile'!AS97*'Z1 - Chêne sessile'!$F$21,'Z1 - Feuillus divers'!AS97*'Z1 - Feuillus divers'!$F$21,'Z2 - Douglas'!AS97*'Z2 - Douglas'!$F$21,'Z2 - Mélèze'!AS97*'Z2 - Mélèze'!$F$21,'Z3 - Tilleul à petites feuilles'!AS97*'Z3 - Tilleul à petites feuilles'!$F$21,'Z4 - Peuplier'!AS97*'Z4 - Peuplier'!$F$21)</f>
        <v>0</v>
      </c>
      <c r="Y113" s="415">
        <f>SUM('Z1 - Chêne sessile'!AT97*'Z1 - Chêne sessile'!$F$21,'Z1 - Feuillus divers'!AT97*'Z1 - Feuillus divers'!$F$21,'Z2 - Douglas'!AT97*'Z2 - Douglas'!$F$21,'Z2 - Mélèze'!AT97*'Z2 - Mélèze'!$F$21,'Z3 - Tilleul à petites feuilles'!AT97*'Z3 - Tilleul à petites feuilles'!$F$21,'Z4 - Peuplier'!AT97*'Z4 - Peuplier'!$F$21)</f>
        <v>0</v>
      </c>
      <c r="Z113" s="416">
        <f t="shared" si="16"/>
        <v>0</v>
      </c>
      <c r="AA113" s="417">
        <f t="shared" si="17"/>
        <v>-6.0500072145189714</v>
      </c>
      <c r="AB113" s="416"/>
      <c r="AC113" s="416"/>
    </row>
    <row r="114" spans="2:29" x14ac:dyDescent="0.25">
      <c r="B114" s="458">
        <f>'Z4 - Peuplier'!B93</f>
        <v>0</v>
      </c>
      <c r="C114" s="427">
        <f>'Z4 - Peuplier'!C93</f>
        <v>0</v>
      </c>
      <c r="D114" s="428">
        <f>'Z4 - Peuplier'!D93</f>
        <v>0</v>
      </c>
      <c r="E114" s="429">
        <f>'Z4 - Peuplier'!E93</f>
        <v>0.56000000000000005</v>
      </c>
      <c r="F114" s="429">
        <f>'Z4 - Peuplier'!F93</f>
        <v>0.44</v>
      </c>
      <c r="G114" s="430">
        <f>'Z4 - Peuplier'!G93</f>
        <v>0</v>
      </c>
      <c r="H114" s="431">
        <f>VLOOKUP($B$85,Tableau14582[],4,FALSE)*(1+$L$7)^$B114</f>
        <v>50</v>
      </c>
      <c r="I114" s="432">
        <f>VLOOKUP($B$85,Tableau14582[],5,FALSE)*(1+$L$7)^$B114</f>
        <v>13.75</v>
      </c>
      <c r="J114" s="432">
        <f>VLOOKUP($B$85,Tableau14582[],5,FALSE)*(1+$L$7)^$B114</f>
        <v>13.75</v>
      </c>
      <c r="K114" s="433">
        <f>VLOOKUP($B$85,Tableau14582[],6,FALSE)*(1+$L$7)^$B114</f>
        <v>10</v>
      </c>
      <c r="L114" s="434">
        <f t="shared" si="20"/>
        <v>0</v>
      </c>
      <c r="N114" s="121">
        <v>93</v>
      </c>
      <c r="O114" s="402"/>
      <c r="P114" s="403"/>
      <c r="Q114" s="347">
        <f t="shared" si="19"/>
        <v>222.5</v>
      </c>
      <c r="R114" s="403">
        <f t="shared" si="14"/>
        <v>26.7</v>
      </c>
      <c r="S114" s="403">
        <f>$L$11*(1+$L$7)^N114*'Récapitulatif des résultats'!$I$11</f>
        <v>97.9</v>
      </c>
      <c r="T114" s="404"/>
      <c r="U114" s="414">
        <f t="shared" si="15"/>
        <v>10.199999999999999</v>
      </c>
      <c r="V114" s="415">
        <f>SUM('Z1 - Chêne sessile'!AQ98*'Z1 - Chêne sessile'!$F$21,'Z1 - Feuillus divers'!AQ98*'Z1 - Feuillus divers'!$F$21,'Z2 - Douglas'!AQ98*'Z2 - Douglas'!$F$21,'Z2 - Mélèze'!AQ98*'Z2 - Mélèze'!$F$21,'Z3 - Tilleul à petites feuilles'!AQ98*'Z3 - Tilleul à petites feuilles'!$F$21,'Z4 - Peuplier'!AQ98*'Z4 - Peuplier'!$F$21)</f>
        <v>6.1199999999999992</v>
      </c>
      <c r="W114" s="415">
        <f>SUM('Z1 - Chêne sessile'!AR98*'Z1 - Chêne sessile'!$F$21,'Z1 - Feuillus divers'!AR98*'Z1 - Feuillus divers'!$F$21,'Z2 - Douglas'!AR98*'Z2 - Douglas'!$F$21,'Z2 - Mélèze'!AR98*'Z2 - Mélèze'!$F$21,'Z3 - Tilleul à petites feuilles'!AR98*'Z3 - Tilleul à petites feuilles'!$F$21,'Z4 - Peuplier'!AR98*'Z4 - Peuplier'!$F$21)</f>
        <v>2.2848000000000002</v>
      </c>
      <c r="X114" s="415">
        <f>SUM('Z1 - Chêne sessile'!AS98*'Z1 - Chêne sessile'!$F$21,'Z1 - Feuillus divers'!AS98*'Z1 - Feuillus divers'!$F$21,'Z2 - Douglas'!AS98*'Z2 - Douglas'!$F$21,'Z2 - Mélèze'!AS98*'Z2 - Mélèze'!$F$21,'Z3 - Tilleul à petites feuilles'!AS98*'Z3 - Tilleul à petites feuilles'!$F$21,'Z4 - Peuplier'!AS98*'Z4 - Peuplier'!$F$21)</f>
        <v>1.7952000000000001</v>
      </c>
      <c r="Y114" s="415">
        <f>SUM('Z1 - Chêne sessile'!AT98*'Z1 - Chêne sessile'!$F$21,'Z1 - Feuillus divers'!AT98*'Z1 - Feuillus divers'!$F$21,'Z2 - Douglas'!AT98*'Z2 - Douglas'!$F$21,'Z2 - Mélèze'!AT98*'Z2 - Mélèze'!$F$21,'Z3 - Tilleul à petites feuilles'!AT98*'Z3 - Tilleul à petites feuilles'!$F$21,'Z4 - Peuplier'!AT98*'Z4 - Peuplier'!$F$21)</f>
        <v>0</v>
      </c>
      <c r="Z114" s="416">
        <f t="shared" si="16"/>
        <v>362.09999999999991</v>
      </c>
      <c r="AA114" s="417">
        <f t="shared" si="17"/>
        <v>0.2501936295616416</v>
      </c>
      <c r="AB114" s="416"/>
      <c r="AC114" s="416"/>
    </row>
    <row r="115" spans="2:29" ht="15.75" thickBot="1" x14ac:dyDescent="0.3">
      <c r="B115" s="459">
        <f>'Z4 - Peuplier'!B94</f>
        <v>0</v>
      </c>
      <c r="C115" s="460">
        <f>'Z4 - Peuplier'!C94</f>
        <v>0</v>
      </c>
      <c r="D115" s="461">
        <f>'Z4 - Peuplier'!D94</f>
        <v>0</v>
      </c>
      <c r="E115" s="461">
        <f>'Z4 - Peuplier'!E94</f>
        <v>0.56000000000000005</v>
      </c>
      <c r="F115" s="462">
        <f>'Z4 - Peuplier'!F94</f>
        <v>0.44</v>
      </c>
      <c r="G115" s="463">
        <f>'Z4 - Peuplier'!G94</f>
        <v>0</v>
      </c>
      <c r="H115" s="464">
        <f>VLOOKUP($B$85,Tableau14582[],4,FALSE)*(1+$L$7)^$B115</f>
        <v>50</v>
      </c>
      <c r="I115" s="465">
        <f>VLOOKUP($B$85,Tableau14582[],5,FALSE)*(1+$L$7)^$B115</f>
        <v>13.75</v>
      </c>
      <c r="J115" s="465">
        <f>VLOOKUP($B$85,Tableau14582[],5,FALSE)*(1+$L$7)^$B115</f>
        <v>13.75</v>
      </c>
      <c r="K115" s="466">
        <f>VLOOKUP($B$85,Tableau14582[],6,FALSE)*(1+$L$7)^$B115</f>
        <v>10</v>
      </c>
      <c r="L115" s="467">
        <f t="shared" si="20"/>
        <v>0</v>
      </c>
      <c r="N115" s="121">
        <v>94</v>
      </c>
      <c r="O115" s="402"/>
      <c r="P115" s="403"/>
      <c r="Q115" s="347">
        <f t="shared" si="19"/>
        <v>222.5</v>
      </c>
      <c r="R115" s="403">
        <f t="shared" si="14"/>
        <v>26.7</v>
      </c>
      <c r="S115" s="403">
        <f>$L$11*(1+$L$7)^N115*'Récapitulatif des résultats'!$I$11</f>
        <v>97.9</v>
      </c>
      <c r="T115" s="404"/>
      <c r="U115" s="414">
        <f t="shared" si="15"/>
        <v>0</v>
      </c>
      <c r="V115" s="415">
        <f>SUM('Z1 - Chêne sessile'!AQ99*'Z1 - Chêne sessile'!$F$21,'Z1 - Feuillus divers'!AQ99*'Z1 - Feuillus divers'!$F$21,'Z2 - Douglas'!AQ99*'Z2 - Douglas'!$F$21,'Z2 - Mélèze'!AQ99*'Z2 - Mélèze'!$F$21,'Z3 - Tilleul à petites feuilles'!AQ99*'Z3 - Tilleul à petites feuilles'!$F$21,'Z4 - Peuplier'!AQ99*'Z4 - Peuplier'!$F$21)</f>
        <v>0</v>
      </c>
      <c r="W115" s="415">
        <f>SUM('Z1 - Chêne sessile'!AR99*'Z1 - Chêne sessile'!$F$21,'Z1 - Feuillus divers'!AR99*'Z1 - Feuillus divers'!$F$21,'Z2 - Douglas'!AR99*'Z2 - Douglas'!$F$21,'Z2 - Mélèze'!AR99*'Z2 - Mélèze'!$F$21,'Z3 - Tilleul à petites feuilles'!AR99*'Z3 - Tilleul à petites feuilles'!$F$21,'Z4 - Peuplier'!AR99*'Z4 - Peuplier'!$F$21)</f>
        <v>0</v>
      </c>
      <c r="X115" s="415">
        <f>SUM('Z1 - Chêne sessile'!AS99*'Z1 - Chêne sessile'!$F$21,'Z1 - Feuillus divers'!AS99*'Z1 - Feuillus divers'!$F$21,'Z2 - Douglas'!AS99*'Z2 - Douglas'!$F$21,'Z2 - Mélèze'!AS99*'Z2 - Mélèze'!$F$21,'Z3 - Tilleul à petites feuilles'!AS99*'Z3 - Tilleul à petites feuilles'!$F$21,'Z4 - Peuplier'!AS99*'Z4 - Peuplier'!$F$21)</f>
        <v>0</v>
      </c>
      <c r="Y115" s="415">
        <f>SUM('Z1 - Chêne sessile'!AT99*'Z1 - Chêne sessile'!$F$21,'Z1 - Feuillus divers'!AT99*'Z1 - Feuillus divers'!$F$21,'Z2 - Douglas'!AT99*'Z2 - Douglas'!$F$21,'Z2 - Mélèze'!AT99*'Z2 - Mélèze'!$F$21,'Z3 - Tilleul à petites feuilles'!AT99*'Z3 - Tilleul à petites feuilles'!$F$21,'Z4 - Peuplier'!AT99*'Z4 - Peuplier'!$F$21)</f>
        <v>0</v>
      </c>
      <c r="Z115" s="416">
        <f t="shared" si="16"/>
        <v>0</v>
      </c>
      <c r="AA115" s="417">
        <f t="shared" si="17"/>
        <v>-5.540172811537257</v>
      </c>
      <c r="AB115" s="416"/>
      <c r="AC115" s="416"/>
    </row>
    <row r="116" spans="2:29" x14ac:dyDescent="0.25">
      <c r="N116" s="121">
        <v>95</v>
      </c>
      <c r="O116" s="402"/>
      <c r="P116" s="403"/>
      <c r="Q116" s="347">
        <f t="shared" si="19"/>
        <v>222.5</v>
      </c>
      <c r="R116" s="403">
        <f t="shared" si="14"/>
        <v>26.7</v>
      </c>
      <c r="S116" s="403">
        <f>$L$11*(1+$L$7)^N116*'Récapitulatif des résultats'!$I$11</f>
        <v>97.9</v>
      </c>
      <c r="T116" s="404"/>
      <c r="U116" s="414">
        <f t="shared" si="15"/>
        <v>0</v>
      </c>
      <c r="V116" s="415">
        <f>SUM('Z1 - Chêne sessile'!AQ100*'Z1 - Chêne sessile'!$F$21,'Z1 - Feuillus divers'!AQ100*'Z1 - Feuillus divers'!$F$21,'Z2 - Douglas'!AQ100*'Z2 - Douglas'!$F$21,'Z2 - Mélèze'!AQ100*'Z2 - Mélèze'!$F$21,'Z3 - Tilleul à petites feuilles'!AQ100*'Z3 - Tilleul à petites feuilles'!$F$21,'Z4 - Peuplier'!AQ100*'Z4 - Peuplier'!$F$21)</f>
        <v>0</v>
      </c>
      <c r="W116" s="415">
        <f>SUM('Z1 - Chêne sessile'!AR100*'Z1 - Chêne sessile'!$F$21,'Z1 - Feuillus divers'!AR100*'Z1 - Feuillus divers'!$F$21,'Z2 - Douglas'!AR100*'Z2 - Douglas'!$F$21,'Z2 - Mélèze'!AR100*'Z2 - Mélèze'!$F$21,'Z3 - Tilleul à petites feuilles'!AR100*'Z3 - Tilleul à petites feuilles'!$F$21,'Z4 - Peuplier'!AR100*'Z4 - Peuplier'!$F$21)</f>
        <v>0</v>
      </c>
      <c r="X116" s="415">
        <f>SUM('Z1 - Chêne sessile'!AS100*'Z1 - Chêne sessile'!$F$21,'Z1 - Feuillus divers'!AS100*'Z1 - Feuillus divers'!$F$21,'Z2 - Douglas'!AS100*'Z2 - Douglas'!$F$21,'Z2 - Mélèze'!AS100*'Z2 - Mélèze'!$F$21,'Z3 - Tilleul à petites feuilles'!AS100*'Z3 - Tilleul à petites feuilles'!$F$21,'Z4 - Peuplier'!AS100*'Z4 - Peuplier'!$F$21)</f>
        <v>0</v>
      </c>
      <c r="Y116" s="415">
        <f>SUM('Z1 - Chêne sessile'!AT100*'Z1 - Chêne sessile'!$F$21,'Z1 - Feuillus divers'!AT100*'Z1 - Feuillus divers'!$F$21,'Z2 - Douglas'!AT100*'Z2 - Douglas'!$F$21,'Z2 - Mélèze'!AT100*'Z2 - Mélèze'!$F$21,'Z3 - Tilleul à petites feuilles'!AT100*'Z3 - Tilleul à petites feuilles'!$F$21,'Z4 - Peuplier'!AT100*'Z4 - Peuplier'!$F$21)</f>
        <v>0</v>
      </c>
      <c r="Z116" s="416">
        <f t="shared" si="16"/>
        <v>0</v>
      </c>
      <c r="AA116" s="417">
        <f t="shared" si="17"/>
        <v>-5.301600776590675</v>
      </c>
      <c r="AB116" s="416"/>
      <c r="AC116" s="416"/>
    </row>
    <row r="117" spans="2:29" x14ac:dyDescent="0.25">
      <c r="M117"/>
      <c r="N117" s="121">
        <v>96</v>
      </c>
      <c r="O117" s="402"/>
      <c r="P117" s="403"/>
      <c r="Q117" s="347">
        <f t="shared" si="19"/>
        <v>222.5</v>
      </c>
      <c r="R117" s="403">
        <f t="shared" si="14"/>
        <v>26.7</v>
      </c>
      <c r="S117" s="403">
        <f>$L$11*(1+$L$7)^N117*'Récapitulatif des résultats'!$I$11</f>
        <v>97.9</v>
      </c>
      <c r="T117" s="404"/>
      <c r="U117" s="414">
        <f t="shared" si="15"/>
        <v>0</v>
      </c>
      <c r="V117" s="415">
        <f>SUM('Z1 - Chêne sessile'!AQ101*'Z1 - Chêne sessile'!$F$21,'Z1 - Feuillus divers'!AQ101*'Z1 - Feuillus divers'!$F$21,'Z2 - Douglas'!AQ101*'Z2 - Douglas'!$F$21,'Z2 - Mélèze'!AQ101*'Z2 - Mélèze'!$F$21,'Z3 - Tilleul à petites feuilles'!AQ101*'Z3 - Tilleul à petites feuilles'!$F$21,'Z4 - Peuplier'!AQ101*'Z4 - Peuplier'!$F$21)</f>
        <v>0</v>
      </c>
      <c r="W117" s="415">
        <f>SUM('Z1 - Chêne sessile'!AR101*'Z1 - Chêne sessile'!$F$21,'Z1 - Feuillus divers'!AR101*'Z1 - Feuillus divers'!$F$21,'Z2 - Douglas'!AR101*'Z2 - Douglas'!$F$21,'Z2 - Mélèze'!AR101*'Z2 - Mélèze'!$F$21,'Z3 - Tilleul à petites feuilles'!AR101*'Z3 - Tilleul à petites feuilles'!$F$21,'Z4 - Peuplier'!AR101*'Z4 - Peuplier'!$F$21)</f>
        <v>0</v>
      </c>
      <c r="X117" s="415">
        <f>SUM('Z1 - Chêne sessile'!AS101*'Z1 - Chêne sessile'!$F$21,'Z1 - Feuillus divers'!AS101*'Z1 - Feuillus divers'!$F$21,'Z2 - Douglas'!AS101*'Z2 - Douglas'!$F$21,'Z2 - Mélèze'!AS101*'Z2 - Mélèze'!$F$21,'Z3 - Tilleul à petites feuilles'!AS101*'Z3 - Tilleul à petites feuilles'!$F$21,'Z4 - Peuplier'!AS101*'Z4 - Peuplier'!$F$21)</f>
        <v>0</v>
      </c>
      <c r="Y117" s="415">
        <f>SUM('Z1 - Chêne sessile'!AT101*'Z1 - Chêne sessile'!$F$21,'Z1 - Feuillus divers'!AT101*'Z1 - Feuillus divers'!$F$21,'Z2 - Douglas'!AT101*'Z2 - Douglas'!$F$21,'Z2 - Mélèze'!AT101*'Z2 - Mélèze'!$F$21,'Z3 - Tilleul à petites feuilles'!AT101*'Z3 - Tilleul à petites feuilles'!$F$21,'Z4 - Peuplier'!AT101*'Z4 - Peuplier'!$F$21)</f>
        <v>0</v>
      </c>
      <c r="Z117" s="416">
        <f t="shared" si="16"/>
        <v>0</v>
      </c>
      <c r="AA117" s="417">
        <f t="shared" si="17"/>
        <v>-5.0733021785556724</v>
      </c>
      <c r="AB117" s="416"/>
      <c r="AC117" s="416"/>
    </row>
    <row r="118" spans="2:29" ht="28.5" x14ac:dyDescent="0.25">
      <c r="B118" s="3" t="s">
        <v>5</v>
      </c>
      <c r="C118" s="3" t="s">
        <v>6</v>
      </c>
      <c r="D118" s="261" t="s">
        <v>221</v>
      </c>
      <c r="E118" s="468" t="s">
        <v>276</v>
      </c>
      <c r="F118" s="468" t="s">
        <v>277</v>
      </c>
      <c r="G118" s="468" t="s">
        <v>278</v>
      </c>
      <c r="H118" t="s">
        <v>279</v>
      </c>
      <c r="I118" t="s">
        <v>280</v>
      </c>
      <c r="J118" t="s">
        <v>281</v>
      </c>
      <c r="K118" t="s">
        <v>282</v>
      </c>
      <c r="L118" s="333" t="s">
        <v>283</v>
      </c>
      <c r="M118" t="s">
        <v>284</v>
      </c>
      <c r="N118" s="121">
        <v>97</v>
      </c>
      <c r="O118" s="402"/>
      <c r="P118" s="403"/>
      <c r="Q118" s="347">
        <f t="shared" si="19"/>
        <v>222.5</v>
      </c>
      <c r="R118" s="403">
        <f t="shared" si="14"/>
        <v>26.7</v>
      </c>
      <c r="S118" s="403">
        <f>$L$11*(1+$L$7)^N118*'Récapitulatif des résultats'!$I$11</f>
        <v>97.9</v>
      </c>
      <c r="T118" s="404"/>
      <c r="U118" s="414">
        <f t="shared" si="15"/>
        <v>0</v>
      </c>
      <c r="V118" s="415">
        <f>SUM('Z1 - Chêne sessile'!AQ102*'Z1 - Chêne sessile'!$F$21,'Z1 - Feuillus divers'!AQ102*'Z1 - Feuillus divers'!$F$21,'Z2 - Douglas'!AQ102*'Z2 - Douglas'!$F$21,'Z2 - Mélèze'!AQ102*'Z2 - Mélèze'!$F$21,'Z3 - Tilleul à petites feuilles'!AQ102*'Z3 - Tilleul à petites feuilles'!$F$21,'Z4 - Peuplier'!AQ102*'Z4 - Peuplier'!$F$21)</f>
        <v>0</v>
      </c>
      <c r="W118" s="415">
        <f>SUM('Z1 - Chêne sessile'!AR102*'Z1 - Chêne sessile'!$F$21,'Z1 - Feuillus divers'!AR102*'Z1 - Feuillus divers'!$F$21,'Z2 - Douglas'!AR102*'Z2 - Douglas'!$F$21,'Z2 - Mélèze'!AR102*'Z2 - Mélèze'!$F$21,'Z3 - Tilleul à petites feuilles'!AR102*'Z3 - Tilleul à petites feuilles'!$F$21,'Z4 - Peuplier'!AR102*'Z4 - Peuplier'!$F$21)</f>
        <v>0</v>
      </c>
      <c r="X118" s="415">
        <f>SUM('Z1 - Chêne sessile'!AS102*'Z1 - Chêne sessile'!$F$21,'Z1 - Feuillus divers'!AS102*'Z1 - Feuillus divers'!$F$21,'Z2 - Douglas'!AS102*'Z2 - Douglas'!$F$21,'Z2 - Mélèze'!AS102*'Z2 - Mélèze'!$F$21,'Z3 - Tilleul à petites feuilles'!AS102*'Z3 - Tilleul à petites feuilles'!$F$21,'Z4 - Peuplier'!AS102*'Z4 - Peuplier'!$F$21)</f>
        <v>0</v>
      </c>
      <c r="Y118" s="415">
        <f>SUM('Z1 - Chêne sessile'!AT102*'Z1 - Chêne sessile'!$F$21,'Z1 - Feuillus divers'!AT102*'Z1 - Feuillus divers'!$F$21,'Z2 - Douglas'!AT102*'Z2 - Douglas'!$F$21,'Z2 - Mélèze'!AT102*'Z2 - Mélèze'!$F$21,'Z3 - Tilleul à petites feuilles'!AT102*'Z3 - Tilleul à petites feuilles'!$F$21,'Z4 - Peuplier'!AT102*'Z4 - Peuplier'!$F$21)</f>
        <v>0</v>
      </c>
      <c r="Z118" s="416">
        <f t="shared" si="16"/>
        <v>0</v>
      </c>
      <c r="AA118" s="417">
        <f t="shared" si="17"/>
        <v>-4.8548346206274395</v>
      </c>
      <c r="AB118" s="416"/>
      <c r="AC118" s="416"/>
    </row>
    <row r="119" spans="2:29" x14ac:dyDescent="0.25">
      <c r="B119" s="244" t="s">
        <v>7</v>
      </c>
      <c r="C119" s="4">
        <v>0.62</v>
      </c>
      <c r="D119" s="261" t="s">
        <v>222</v>
      </c>
      <c r="E119" s="469">
        <v>300</v>
      </c>
      <c r="F119" s="470">
        <f>IF(Tableau14582[[#This Row],[Type]]="Feuillus",11*1.25,15.5*1.25)</f>
        <v>13.75</v>
      </c>
      <c r="G119" s="469">
        <v>10</v>
      </c>
      <c r="M119"/>
      <c r="N119" s="121">
        <v>98</v>
      </c>
      <c r="O119" s="402"/>
      <c r="P119" s="403"/>
      <c r="Q119" s="347">
        <f t="shared" si="19"/>
        <v>222.5</v>
      </c>
      <c r="R119" s="403">
        <f t="shared" si="14"/>
        <v>26.7</v>
      </c>
      <c r="S119" s="403">
        <f>$L$11*(1+$L$7)^N119*'Récapitulatif des résultats'!$I$11</f>
        <v>97.9</v>
      </c>
      <c r="T119" s="404"/>
      <c r="U119" s="414">
        <f t="shared" si="15"/>
        <v>0</v>
      </c>
      <c r="V119" s="415">
        <f>SUM('Z1 - Chêne sessile'!AQ103*'Z1 - Chêne sessile'!$F$21,'Z1 - Feuillus divers'!AQ103*'Z1 - Feuillus divers'!$F$21,'Z2 - Douglas'!AQ103*'Z2 - Douglas'!$F$21,'Z2 - Mélèze'!AQ103*'Z2 - Mélèze'!$F$21,'Z3 - Tilleul à petites feuilles'!AQ103*'Z3 - Tilleul à petites feuilles'!$F$21,'Z4 - Peuplier'!AQ103*'Z4 - Peuplier'!$F$21)</f>
        <v>0</v>
      </c>
      <c r="W119" s="415">
        <f>SUM('Z1 - Chêne sessile'!AR103*'Z1 - Chêne sessile'!$F$21,'Z1 - Feuillus divers'!AR103*'Z1 - Feuillus divers'!$F$21,'Z2 - Douglas'!AR103*'Z2 - Douglas'!$F$21,'Z2 - Mélèze'!AR103*'Z2 - Mélèze'!$F$21,'Z3 - Tilleul à petites feuilles'!AR103*'Z3 - Tilleul à petites feuilles'!$F$21,'Z4 - Peuplier'!AR103*'Z4 - Peuplier'!$F$21)</f>
        <v>0</v>
      </c>
      <c r="X119" s="415">
        <f>SUM('Z1 - Chêne sessile'!AS103*'Z1 - Chêne sessile'!$F$21,'Z1 - Feuillus divers'!AS103*'Z1 - Feuillus divers'!$F$21,'Z2 - Douglas'!AS103*'Z2 - Douglas'!$F$21,'Z2 - Mélèze'!AS103*'Z2 - Mélèze'!$F$21,'Z3 - Tilleul à petites feuilles'!AS103*'Z3 - Tilleul à petites feuilles'!$F$21,'Z4 - Peuplier'!AS103*'Z4 - Peuplier'!$F$21)</f>
        <v>0</v>
      </c>
      <c r="Y119" s="415">
        <f>SUM('Z1 - Chêne sessile'!AT103*'Z1 - Chêne sessile'!$F$21,'Z1 - Feuillus divers'!AT103*'Z1 - Feuillus divers'!$F$21,'Z2 - Douglas'!AT103*'Z2 - Douglas'!$F$21,'Z2 - Mélèze'!AT103*'Z2 - Mélèze'!$F$21,'Z3 - Tilleul à petites feuilles'!AT103*'Z3 - Tilleul à petites feuilles'!$F$21,'Z4 - Peuplier'!AT103*'Z4 - Peuplier'!$F$21)</f>
        <v>0</v>
      </c>
      <c r="Z119" s="416">
        <f t="shared" si="16"/>
        <v>0</v>
      </c>
      <c r="AA119" s="417">
        <f t="shared" si="17"/>
        <v>-4.6457747565812815</v>
      </c>
      <c r="AB119" s="416"/>
      <c r="AC119" s="416"/>
    </row>
    <row r="120" spans="2:29" x14ac:dyDescent="0.25">
      <c r="B120" s="244" t="s">
        <v>4</v>
      </c>
      <c r="C120" s="4">
        <v>0.64</v>
      </c>
      <c r="D120" s="261" t="s">
        <v>222</v>
      </c>
      <c r="E120" s="471" t="s">
        <v>285</v>
      </c>
      <c r="F120" s="470">
        <f>IF(Tableau14582[[#This Row],[Type]]="Feuillus",11*1.25,15.5*1.25)</f>
        <v>13.75</v>
      </c>
      <c r="G120" s="469">
        <v>10</v>
      </c>
      <c r="M120"/>
      <c r="N120" s="121">
        <v>99</v>
      </c>
      <c r="O120" s="402"/>
      <c r="P120" s="403"/>
      <c r="Q120" s="347">
        <f t="shared" si="19"/>
        <v>222.5</v>
      </c>
      <c r="R120" s="403">
        <f t="shared" si="14"/>
        <v>26.7</v>
      </c>
      <c r="S120" s="403">
        <f>$L$11*(1+$L$7)^N120*'Récapitulatif des résultats'!$I$11</f>
        <v>97.9</v>
      </c>
      <c r="T120" s="404"/>
      <c r="U120" s="414">
        <f t="shared" si="15"/>
        <v>0</v>
      </c>
      <c r="V120" s="415">
        <f>SUM('Z1 - Chêne sessile'!AQ104*'Z1 - Chêne sessile'!$F$21,'Z1 - Feuillus divers'!AQ104*'Z1 - Feuillus divers'!$F$21,'Z2 - Douglas'!AQ104*'Z2 - Douglas'!$F$21,'Z2 - Mélèze'!AQ104*'Z2 - Mélèze'!$F$21,'Z3 - Tilleul à petites feuilles'!AQ104*'Z3 - Tilleul à petites feuilles'!$F$21,'Z4 - Peuplier'!AQ104*'Z4 - Peuplier'!$F$21)</f>
        <v>0</v>
      </c>
      <c r="W120" s="415">
        <f>SUM('Z1 - Chêne sessile'!AR104*'Z1 - Chêne sessile'!$F$21,'Z1 - Feuillus divers'!AR104*'Z1 - Feuillus divers'!$F$21,'Z2 - Douglas'!AR104*'Z2 - Douglas'!$F$21,'Z2 - Mélèze'!AR104*'Z2 - Mélèze'!$F$21,'Z3 - Tilleul à petites feuilles'!AR104*'Z3 - Tilleul à petites feuilles'!$F$21,'Z4 - Peuplier'!AR104*'Z4 - Peuplier'!$F$21)</f>
        <v>0</v>
      </c>
      <c r="X120" s="415">
        <f>SUM('Z1 - Chêne sessile'!AS104*'Z1 - Chêne sessile'!$F$21,'Z1 - Feuillus divers'!AS104*'Z1 - Feuillus divers'!$F$21,'Z2 - Douglas'!AS104*'Z2 - Douglas'!$F$21,'Z2 - Mélèze'!AS104*'Z2 - Mélèze'!$F$21,'Z3 - Tilleul à petites feuilles'!AS104*'Z3 - Tilleul à petites feuilles'!$F$21,'Z4 - Peuplier'!AS104*'Z4 - Peuplier'!$F$21)</f>
        <v>0</v>
      </c>
      <c r="Y120" s="415">
        <f>SUM('Z1 - Chêne sessile'!AT104*'Z1 - Chêne sessile'!$F$21,'Z1 - Feuillus divers'!AT104*'Z1 - Feuillus divers'!$F$21,'Z2 - Douglas'!AT104*'Z2 - Douglas'!$F$21,'Z2 - Mélèze'!AT104*'Z2 - Mélèze'!$F$21,'Z3 - Tilleul à petites feuilles'!AT104*'Z3 - Tilleul à petites feuilles'!$F$21,'Z4 - Peuplier'!AT104*'Z4 - Peuplier'!$F$21)</f>
        <v>0</v>
      </c>
      <c r="Z120" s="416">
        <f t="shared" si="16"/>
        <v>0</v>
      </c>
      <c r="AA120" s="417">
        <f t="shared" si="17"/>
        <v>-4.4457174704127098</v>
      </c>
      <c r="AB120" s="416"/>
      <c r="AC120" s="416"/>
    </row>
    <row r="121" spans="2:29" x14ac:dyDescent="0.25">
      <c r="B121" s="244" t="s">
        <v>8</v>
      </c>
      <c r="C121" s="4">
        <v>0.42</v>
      </c>
      <c r="D121" s="261" t="s">
        <v>222</v>
      </c>
      <c r="E121" s="469">
        <v>40</v>
      </c>
      <c r="F121" s="470">
        <f>IF(Tableau14582[[#This Row],[Type]]="Feuillus",11*1.25,15.5*1.25)</f>
        <v>13.75</v>
      </c>
      <c r="G121" s="469">
        <v>10</v>
      </c>
      <c r="M121"/>
      <c r="N121" s="121">
        <v>100</v>
      </c>
      <c r="O121" s="402"/>
      <c r="P121" s="403"/>
      <c r="Q121" s="347">
        <f t="shared" si="19"/>
        <v>222.5</v>
      </c>
      <c r="R121" s="403">
        <f t="shared" si="14"/>
        <v>26.7</v>
      </c>
      <c r="S121" s="403">
        <f>$L$11*(1+$L$7)^N121*'Récapitulatif des résultats'!$I$11</f>
        <v>97.9</v>
      </c>
      <c r="T121" s="404"/>
      <c r="U121" s="414">
        <f t="shared" si="15"/>
        <v>0</v>
      </c>
      <c r="V121" s="415">
        <f>SUM('Z1 - Chêne sessile'!AQ105*'Z1 - Chêne sessile'!$F$21,'Z1 - Feuillus divers'!AQ105*'Z1 - Feuillus divers'!$F$21,'Z2 - Douglas'!AQ105*'Z2 - Douglas'!$F$21,'Z2 - Mélèze'!AQ105*'Z2 - Mélèze'!$F$21,'Z3 - Tilleul à petites feuilles'!AQ105*'Z3 - Tilleul à petites feuilles'!$F$21,'Z4 - Peuplier'!AQ105*'Z4 - Peuplier'!$F$21)</f>
        <v>0</v>
      </c>
      <c r="W121" s="415">
        <f>SUM('Z1 - Chêne sessile'!AR105*'Z1 - Chêne sessile'!$F$21,'Z1 - Feuillus divers'!AR105*'Z1 - Feuillus divers'!$F$21,'Z2 - Douglas'!AR105*'Z2 - Douglas'!$F$21,'Z2 - Mélèze'!AR105*'Z2 - Mélèze'!$F$21,'Z3 - Tilleul à petites feuilles'!AR105*'Z3 - Tilleul à petites feuilles'!$F$21,'Z4 - Peuplier'!AR105*'Z4 - Peuplier'!$F$21)</f>
        <v>0</v>
      </c>
      <c r="X121" s="415">
        <f>SUM('Z1 - Chêne sessile'!AS105*'Z1 - Chêne sessile'!$F$21,'Z1 - Feuillus divers'!AS105*'Z1 - Feuillus divers'!$F$21,'Z2 - Douglas'!AS105*'Z2 - Douglas'!$F$21,'Z2 - Mélèze'!AS105*'Z2 - Mélèze'!$F$21,'Z3 - Tilleul à petites feuilles'!AS105*'Z3 - Tilleul à petites feuilles'!$F$21,'Z4 - Peuplier'!AS105*'Z4 - Peuplier'!$F$21)</f>
        <v>0</v>
      </c>
      <c r="Y121" s="415">
        <f>SUM('Z1 - Chêne sessile'!AT105*'Z1 - Chêne sessile'!$F$21,'Z1 - Feuillus divers'!AT105*'Z1 - Feuillus divers'!$F$21,'Z2 - Douglas'!AT105*'Z2 - Douglas'!$F$21,'Z2 - Mélèze'!AT105*'Z2 - Mélèze'!$F$21,'Z3 - Tilleul à petites feuilles'!AT105*'Z3 - Tilleul à petites feuilles'!$F$21,'Z4 - Peuplier'!AT105*'Z4 - Peuplier'!$F$21)</f>
        <v>0</v>
      </c>
      <c r="Z121" s="416">
        <f t="shared" si="16"/>
        <v>0</v>
      </c>
      <c r="AA121" s="417">
        <f t="shared" si="17"/>
        <v>-4.2542750913040299</v>
      </c>
      <c r="AB121" s="416"/>
      <c r="AC121" s="416"/>
    </row>
    <row r="122" spans="2:29" x14ac:dyDescent="0.25">
      <c r="B122" s="244" t="s">
        <v>9</v>
      </c>
      <c r="C122" s="4">
        <v>0.42</v>
      </c>
      <c r="D122" s="261" t="s">
        <v>222</v>
      </c>
      <c r="E122" s="469">
        <v>40</v>
      </c>
      <c r="F122" s="470">
        <f>IF(Tableau14582[[#This Row],[Type]]="Feuillus",11*1.25,15.5*1.25)</f>
        <v>13.75</v>
      </c>
      <c r="G122" s="469">
        <v>10</v>
      </c>
      <c r="M122"/>
      <c r="N122" s="121">
        <v>101</v>
      </c>
      <c r="O122" s="402"/>
      <c r="P122" s="403"/>
      <c r="Q122" s="347">
        <f t="shared" si="19"/>
        <v>222.5</v>
      </c>
      <c r="R122" s="403">
        <f t="shared" si="14"/>
        <v>26.7</v>
      </c>
      <c r="S122" s="403">
        <f>$L$11*(1+$L$7)^N122*'Récapitulatif des résultats'!$I$11</f>
        <v>97.9</v>
      </c>
      <c r="T122" s="404"/>
      <c r="U122" s="414">
        <f t="shared" si="15"/>
        <v>0</v>
      </c>
      <c r="V122" s="415">
        <f>SUM('Z1 - Chêne sessile'!AQ106*'Z1 - Chêne sessile'!$F$21,'Z1 - Feuillus divers'!AQ106*'Z1 - Feuillus divers'!$F$21,'Z2 - Douglas'!AQ106*'Z2 - Douglas'!$F$21,'Z2 - Mélèze'!AQ106*'Z2 - Mélèze'!$F$21,'Z3 - Tilleul à petites feuilles'!AQ106*'Z3 - Tilleul à petites feuilles'!$F$21,'Z4 - Peuplier'!AQ106*'Z4 - Peuplier'!$F$21)</f>
        <v>0</v>
      </c>
      <c r="W122" s="415">
        <f>SUM('Z1 - Chêne sessile'!AR106*'Z1 - Chêne sessile'!$F$21,'Z1 - Feuillus divers'!AR106*'Z1 - Feuillus divers'!$F$21,'Z2 - Douglas'!AR106*'Z2 - Douglas'!$F$21,'Z2 - Mélèze'!AR106*'Z2 - Mélèze'!$F$21,'Z3 - Tilleul à petites feuilles'!AR106*'Z3 - Tilleul à petites feuilles'!$F$21,'Z4 - Peuplier'!AR106*'Z4 - Peuplier'!$F$21)</f>
        <v>0</v>
      </c>
      <c r="X122" s="415">
        <f>SUM('Z1 - Chêne sessile'!AS106*'Z1 - Chêne sessile'!$F$21,'Z1 - Feuillus divers'!AS106*'Z1 - Feuillus divers'!$F$21,'Z2 - Douglas'!AS106*'Z2 - Douglas'!$F$21,'Z2 - Mélèze'!AS106*'Z2 - Mélèze'!$F$21,'Z3 - Tilleul à petites feuilles'!AS106*'Z3 - Tilleul à petites feuilles'!$F$21,'Z4 - Peuplier'!AS106*'Z4 - Peuplier'!$F$21)</f>
        <v>0</v>
      </c>
      <c r="Y122" s="415">
        <f>SUM('Z1 - Chêne sessile'!AT106*'Z1 - Chêne sessile'!$F$21,'Z1 - Feuillus divers'!AT106*'Z1 - Feuillus divers'!$F$21,'Z2 - Douglas'!AT106*'Z2 - Douglas'!$F$21,'Z2 - Mélèze'!AT106*'Z2 - Mélèze'!$F$21,'Z3 - Tilleul à petites feuilles'!AT106*'Z3 - Tilleul à petites feuilles'!$F$21,'Z4 - Peuplier'!AT106*'Z4 - Peuplier'!$F$21)</f>
        <v>0</v>
      </c>
      <c r="Z122" s="416">
        <f t="shared" si="16"/>
        <v>0</v>
      </c>
      <c r="AA122" s="417">
        <f t="shared" si="17"/>
        <v>-4.0710766423962008</v>
      </c>
      <c r="AB122" s="416"/>
      <c r="AC122" s="416"/>
    </row>
    <row r="123" spans="2:29" x14ac:dyDescent="0.25">
      <c r="B123" s="244" t="s">
        <v>10</v>
      </c>
      <c r="C123" s="4">
        <v>0.52</v>
      </c>
      <c r="D123" s="261" t="s">
        <v>222</v>
      </c>
      <c r="E123" s="469">
        <v>40</v>
      </c>
      <c r="F123" s="470">
        <f>IF(Tableau14582[[#This Row],[Type]]="Feuillus",11*1.25,15.5*1.25)</f>
        <v>13.75</v>
      </c>
      <c r="G123" s="469">
        <v>10</v>
      </c>
      <c r="M123"/>
      <c r="N123" s="121">
        <v>102</v>
      </c>
      <c r="O123" s="402"/>
      <c r="P123" s="403"/>
      <c r="Q123" s="347">
        <f t="shared" si="19"/>
        <v>222.5</v>
      </c>
      <c r="R123" s="403">
        <f t="shared" si="14"/>
        <v>26.7</v>
      </c>
      <c r="S123" s="403">
        <f>$L$11*(1+$L$7)^N123*'Récapitulatif des résultats'!$I$11</f>
        <v>97.9</v>
      </c>
      <c r="T123" s="404"/>
      <c r="U123" s="414">
        <f t="shared" si="15"/>
        <v>0</v>
      </c>
      <c r="V123" s="415">
        <f>SUM('Z1 - Chêne sessile'!AQ107*'Z1 - Chêne sessile'!$F$21,'Z1 - Feuillus divers'!AQ107*'Z1 - Feuillus divers'!$F$21,'Z2 - Douglas'!AQ107*'Z2 - Douglas'!$F$21,'Z2 - Mélèze'!AQ107*'Z2 - Mélèze'!$F$21,'Z3 - Tilleul à petites feuilles'!AQ107*'Z3 - Tilleul à petites feuilles'!$F$21,'Z4 - Peuplier'!AQ107*'Z4 - Peuplier'!$F$21)</f>
        <v>0</v>
      </c>
      <c r="W123" s="415">
        <f>SUM('Z1 - Chêne sessile'!AR107*'Z1 - Chêne sessile'!$F$21,'Z1 - Feuillus divers'!AR107*'Z1 - Feuillus divers'!$F$21,'Z2 - Douglas'!AR107*'Z2 - Douglas'!$F$21,'Z2 - Mélèze'!AR107*'Z2 - Mélèze'!$F$21,'Z3 - Tilleul à petites feuilles'!AR107*'Z3 - Tilleul à petites feuilles'!$F$21,'Z4 - Peuplier'!AR107*'Z4 - Peuplier'!$F$21)</f>
        <v>0</v>
      </c>
      <c r="X123" s="415">
        <f>SUM('Z1 - Chêne sessile'!AS107*'Z1 - Chêne sessile'!$F$21,'Z1 - Feuillus divers'!AS107*'Z1 - Feuillus divers'!$F$21,'Z2 - Douglas'!AS107*'Z2 - Douglas'!$F$21,'Z2 - Mélèze'!AS107*'Z2 - Mélèze'!$F$21,'Z3 - Tilleul à petites feuilles'!AS107*'Z3 - Tilleul à petites feuilles'!$F$21,'Z4 - Peuplier'!AS107*'Z4 - Peuplier'!$F$21)</f>
        <v>0</v>
      </c>
      <c r="Y123" s="415">
        <f>SUM('Z1 - Chêne sessile'!AT107*'Z1 - Chêne sessile'!$F$21,'Z1 - Feuillus divers'!AT107*'Z1 - Feuillus divers'!$F$21,'Z2 - Douglas'!AT107*'Z2 - Douglas'!$F$21,'Z2 - Mélèze'!AT107*'Z2 - Mélèze'!$F$21,'Z3 - Tilleul à petites feuilles'!AT107*'Z3 - Tilleul à petites feuilles'!$F$21,'Z4 - Peuplier'!AT107*'Z4 - Peuplier'!$F$21)</f>
        <v>0</v>
      </c>
      <c r="Z123" s="416">
        <f t="shared" si="16"/>
        <v>0</v>
      </c>
      <c r="AA123" s="417">
        <f t="shared" si="17"/>
        <v>-3.8957671219102403</v>
      </c>
      <c r="AB123" s="416"/>
      <c r="AC123" s="416"/>
    </row>
    <row r="124" spans="2:29" x14ac:dyDescent="0.25">
      <c r="B124" s="244" t="s">
        <v>11</v>
      </c>
      <c r="C124" s="4">
        <v>0.36</v>
      </c>
      <c r="D124" s="261" t="s">
        <v>223</v>
      </c>
      <c r="E124" s="471">
        <v>30</v>
      </c>
      <c r="F124" s="470">
        <f>IF(Tableau14582[[#This Row],[Type]]="Feuillus",11*1.25,15.5*1.25)</f>
        <v>19.375</v>
      </c>
      <c r="G124" s="469">
        <v>10</v>
      </c>
      <c r="M124"/>
      <c r="N124" s="121">
        <v>103</v>
      </c>
      <c r="O124" s="402"/>
      <c r="P124" s="403"/>
      <c r="Q124" s="347">
        <f t="shared" si="19"/>
        <v>222.5</v>
      </c>
      <c r="R124" s="403">
        <f t="shared" si="14"/>
        <v>26.7</v>
      </c>
      <c r="S124" s="403">
        <f>$L$11*(1+$L$7)^N124*'Récapitulatif des résultats'!$I$11</f>
        <v>97.9</v>
      </c>
      <c r="T124" s="404"/>
      <c r="U124" s="414">
        <f t="shared" si="15"/>
        <v>11.399999999999999</v>
      </c>
      <c r="V124" s="415">
        <f>SUM('Z1 - Chêne sessile'!AQ108*'Z1 - Chêne sessile'!$F$21,'Z1 - Feuillus divers'!AQ108*'Z1 - Feuillus divers'!$F$21,'Z2 - Douglas'!AQ108*'Z2 - Douglas'!$F$21,'Z2 - Mélèze'!AQ108*'Z2 - Mélèze'!$F$21,'Z3 - Tilleul à petites feuilles'!AQ108*'Z3 - Tilleul à petites feuilles'!$F$21,'Z4 - Peuplier'!AQ108*'Z4 - Peuplier'!$F$21)</f>
        <v>7.9799999999999986</v>
      </c>
      <c r="W124" s="415">
        <f>SUM('Z1 - Chêne sessile'!AR108*'Z1 - Chêne sessile'!$F$21,'Z1 - Feuillus divers'!AR108*'Z1 - Feuillus divers'!$F$21,'Z2 - Douglas'!AR108*'Z2 - Douglas'!$F$21,'Z2 - Mélèze'!AR108*'Z2 - Mélèze'!$F$21,'Z3 - Tilleul à petites feuilles'!AR108*'Z3 - Tilleul à petites feuilles'!$F$21,'Z4 - Peuplier'!AR108*'Z4 - Peuplier'!$F$21)</f>
        <v>1.9152000000000002</v>
      </c>
      <c r="X124" s="415">
        <f>SUM('Z1 - Chêne sessile'!AS108*'Z1 - Chêne sessile'!$F$21,'Z1 - Feuillus divers'!AS108*'Z1 - Feuillus divers'!$F$21,'Z2 - Douglas'!AS108*'Z2 - Douglas'!$F$21,'Z2 - Mélèze'!AS108*'Z2 - Mélèze'!$F$21,'Z3 - Tilleul à petites feuilles'!AS108*'Z3 - Tilleul à petites feuilles'!$F$21,'Z4 - Peuplier'!AS108*'Z4 - Peuplier'!$F$21)</f>
        <v>1.5048000000000001</v>
      </c>
      <c r="Y124" s="415">
        <f>SUM('Z1 - Chêne sessile'!AT108*'Z1 - Chêne sessile'!$F$21,'Z1 - Feuillus divers'!AT108*'Z1 - Feuillus divers'!$F$21,'Z2 - Douglas'!AT108*'Z2 - Douglas'!$F$21,'Z2 - Mélèze'!AT108*'Z2 - Mélèze'!$F$21,'Z3 - Tilleul à petites feuilles'!AT108*'Z3 - Tilleul à petites feuilles'!$F$21,'Z4 - Peuplier'!AT108*'Z4 - Peuplier'!$F$21)</f>
        <v>0</v>
      </c>
      <c r="Z124" s="416">
        <f t="shared" si="16"/>
        <v>446.02499999999998</v>
      </c>
      <c r="AA124" s="417">
        <f t="shared" si="17"/>
        <v>1.06249805299955</v>
      </c>
      <c r="AB124" s="416"/>
      <c r="AC124" s="416"/>
    </row>
    <row r="125" spans="2:29" x14ac:dyDescent="0.25">
      <c r="B125" s="244" t="s">
        <v>12</v>
      </c>
      <c r="C125" s="4">
        <v>0.61</v>
      </c>
      <c r="D125" s="261" t="s">
        <v>222</v>
      </c>
      <c r="E125" s="469">
        <v>50</v>
      </c>
      <c r="F125" s="470">
        <f>IF(Tableau14582[[#This Row],[Type]]="Feuillus",11*1.25,15.5*1.25)</f>
        <v>13.75</v>
      </c>
      <c r="G125" s="469">
        <v>10</v>
      </c>
      <c r="M125"/>
      <c r="N125" s="121">
        <v>104</v>
      </c>
      <c r="O125" s="402"/>
      <c r="P125" s="403"/>
      <c r="Q125" s="347">
        <f t="shared" si="19"/>
        <v>222.5</v>
      </c>
      <c r="R125" s="403">
        <f t="shared" si="14"/>
        <v>26.7</v>
      </c>
      <c r="S125" s="403">
        <f>$L$11*(1+$L$7)^N125*'Récapitulatif des résultats'!$I$11</f>
        <v>97.9</v>
      </c>
      <c r="T125" s="404"/>
      <c r="U125" s="414">
        <f t="shared" si="15"/>
        <v>0</v>
      </c>
      <c r="V125" s="415">
        <f>SUM('Z1 - Chêne sessile'!AQ109*'Z1 - Chêne sessile'!$F$21,'Z1 - Feuillus divers'!AQ109*'Z1 - Feuillus divers'!$F$21,'Z2 - Douglas'!AQ109*'Z2 - Douglas'!$F$21,'Z2 - Mélèze'!AQ109*'Z2 - Mélèze'!$F$21,'Z3 - Tilleul à petites feuilles'!AQ109*'Z3 - Tilleul à petites feuilles'!$F$21,'Z4 - Peuplier'!AQ109*'Z4 - Peuplier'!$F$21)</f>
        <v>0</v>
      </c>
      <c r="W125" s="415">
        <f>SUM('Z1 - Chêne sessile'!AR109*'Z1 - Chêne sessile'!$F$21,'Z1 - Feuillus divers'!AR109*'Z1 - Feuillus divers'!$F$21,'Z2 - Douglas'!AR109*'Z2 - Douglas'!$F$21,'Z2 - Mélèze'!AR109*'Z2 - Mélèze'!$F$21,'Z3 - Tilleul à petites feuilles'!AR109*'Z3 - Tilleul à petites feuilles'!$F$21,'Z4 - Peuplier'!AR109*'Z4 - Peuplier'!$F$21)</f>
        <v>0</v>
      </c>
      <c r="X125" s="415">
        <f>SUM('Z1 - Chêne sessile'!AS109*'Z1 - Chêne sessile'!$F$21,'Z1 - Feuillus divers'!AS109*'Z1 - Feuillus divers'!$F$21,'Z2 - Douglas'!AS109*'Z2 - Douglas'!$F$21,'Z2 - Mélèze'!AS109*'Z2 - Mélèze'!$F$21,'Z3 - Tilleul à petites feuilles'!AS109*'Z3 - Tilleul à petites feuilles'!$F$21,'Z4 - Peuplier'!AS109*'Z4 - Peuplier'!$F$21)</f>
        <v>0</v>
      </c>
      <c r="Y125" s="415">
        <f>SUM('Z1 - Chêne sessile'!AT109*'Z1 - Chêne sessile'!$F$21,'Z1 - Feuillus divers'!AT109*'Z1 - Feuillus divers'!$F$21,'Z2 - Douglas'!AT109*'Z2 - Douglas'!$F$21,'Z2 - Mélèze'!AT109*'Z2 - Mélèze'!$F$21,'Z3 - Tilleul à petites feuilles'!AT109*'Z3 - Tilleul à petites feuilles'!$F$21,'Z4 - Peuplier'!AT109*'Z4 - Peuplier'!$F$21)</f>
        <v>0</v>
      </c>
      <c r="Z125" s="416">
        <f t="shared" si="16"/>
        <v>0</v>
      </c>
      <c r="AA125" s="417">
        <f t="shared" si="17"/>
        <v>-3.5674706365790541</v>
      </c>
      <c r="AB125" s="416"/>
      <c r="AC125" s="416"/>
    </row>
    <row r="126" spans="2:29" x14ac:dyDescent="0.25">
      <c r="B126" s="244" t="s">
        <v>13</v>
      </c>
      <c r="C126" s="4">
        <v>0.66</v>
      </c>
      <c r="D126" s="261" t="s">
        <v>222</v>
      </c>
      <c r="E126" s="469">
        <v>50</v>
      </c>
      <c r="F126" s="470">
        <f>IF(Tableau14582[[#This Row],[Type]]="Feuillus",11*1.25,15.5*1.25)</f>
        <v>13.75</v>
      </c>
      <c r="G126" s="469">
        <v>10</v>
      </c>
      <c r="M126"/>
      <c r="N126" s="121">
        <v>105</v>
      </c>
      <c r="O126" s="402"/>
      <c r="P126" s="403"/>
      <c r="Q126" s="347">
        <f t="shared" si="19"/>
        <v>222.5</v>
      </c>
      <c r="R126" s="403">
        <f t="shared" si="14"/>
        <v>26.7</v>
      </c>
      <c r="S126" s="403">
        <f>$L$11*(1+$L$7)^N126*'Récapitulatif des résultats'!$I$11</f>
        <v>97.9</v>
      </c>
      <c r="T126" s="404"/>
      <c r="U126" s="414">
        <f t="shared" si="15"/>
        <v>0</v>
      </c>
      <c r="V126" s="415">
        <f>SUM('Z1 - Chêne sessile'!AQ110*'Z1 - Chêne sessile'!$F$21,'Z1 - Feuillus divers'!AQ110*'Z1 - Feuillus divers'!$F$21,'Z2 - Douglas'!AQ110*'Z2 - Douglas'!$F$21,'Z2 - Mélèze'!AQ110*'Z2 - Mélèze'!$F$21,'Z3 - Tilleul à petites feuilles'!AQ110*'Z3 - Tilleul à petites feuilles'!$F$21,'Z4 - Peuplier'!AQ110*'Z4 - Peuplier'!$F$21)</f>
        <v>0</v>
      </c>
      <c r="W126" s="415">
        <f>SUM('Z1 - Chêne sessile'!AR110*'Z1 - Chêne sessile'!$F$21,'Z1 - Feuillus divers'!AR110*'Z1 - Feuillus divers'!$F$21,'Z2 - Douglas'!AR110*'Z2 - Douglas'!$F$21,'Z2 - Mélèze'!AR110*'Z2 - Mélèze'!$F$21,'Z3 - Tilleul à petites feuilles'!AR110*'Z3 - Tilleul à petites feuilles'!$F$21,'Z4 - Peuplier'!AR110*'Z4 - Peuplier'!$F$21)</f>
        <v>0</v>
      </c>
      <c r="X126" s="415">
        <f>SUM('Z1 - Chêne sessile'!AS110*'Z1 - Chêne sessile'!$F$21,'Z1 - Feuillus divers'!AS110*'Z1 - Feuillus divers'!$F$21,'Z2 - Douglas'!AS110*'Z2 - Douglas'!$F$21,'Z2 - Mélèze'!AS110*'Z2 - Mélèze'!$F$21,'Z3 - Tilleul à petites feuilles'!AS110*'Z3 - Tilleul à petites feuilles'!$F$21,'Z4 - Peuplier'!AS110*'Z4 - Peuplier'!$F$21)</f>
        <v>0</v>
      </c>
      <c r="Y126" s="415">
        <f>SUM('Z1 - Chêne sessile'!AT110*'Z1 - Chêne sessile'!$F$21,'Z1 - Feuillus divers'!AT110*'Z1 - Feuillus divers'!$F$21,'Z2 - Douglas'!AT110*'Z2 - Douglas'!$F$21,'Z2 - Mélèze'!AT110*'Z2 - Mélèze'!$F$21,'Z3 - Tilleul à petites feuilles'!AT110*'Z3 - Tilleul à petites feuilles'!$F$21,'Z4 - Peuplier'!AT110*'Z4 - Peuplier'!$F$21)</f>
        <v>0</v>
      </c>
      <c r="Z126" s="416">
        <f t="shared" si="16"/>
        <v>0</v>
      </c>
      <c r="AA126" s="417">
        <f t="shared" si="17"/>
        <v>-3.4138474991187122</v>
      </c>
      <c r="AB126" s="416"/>
      <c r="AC126" s="416"/>
    </row>
    <row r="127" spans="2:29" x14ac:dyDescent="0.25">
      <c r="B127" s="245" t="s">
        <v>14</v>
      </c>
      <c r="C127" s="192">
        <v>0.47</v>
      </c>
      <c r="D127" s="261" t="s">
        <v>222</v>
      </c>
      <c r="E127" s="469">
        <v>100</v>
      </c>
      <c r="F127" s="470">
        <f>IF(Tableau14582[[#This Row],[Type]]="Feuillus",11*1.25,15.5*1.25)</f>
        <v>13.75</v>
      </c>
      <c r="G127" s="469">
        <v>10</v>
      </c>
      <c r="M127"/>
      <c r="N127" s="121">
        <v>106</v>
      </c>
      <c r="O127" s="402"/>
      <c r="P127" s="403"/>
      <c r="Q127" s="347">
        <f t="shared" si="19"/>
        <v>222.5</v>
      </c>
      <c r="R127" s="403">
        <f t="shared" si="14"/>
        <v>26.7</v>
      </c>
      <c r="S127" s="403">
        <f>$L$11*(1+$L$7)^N127*'Récapitulatif des résultats'!$I$11</f>
        <v>97.9</v>
      </c>
      <c r="T127" s="404"/>
      <c r="U127" s="414">
        <f t="shared" si="15"/>
        <v>0</v>
      </c>
      <c r="V127" s="415">
        <f>SUM('Z1 - Chêne sessile'!AQ111*'Z1 - Chêne sessile'!$F$21,'Z1 - Feuillus divers'!AQ111*'Z1 - Feuillus divers'!$F$21,'Z2 - Douglas'!AQ111*'Z2 - Douglas'!$F$21,'Z2 - Mélèze'!AQ111*'Z2 - Mélèze'!$F$21,'Z3 - Tilleul à petites feuilles'!AQ111*'Z3 - Tilleul à petites feuilles'!$F$21,'Z4 - Peuplier'!AQ111*'Z4 - Peuplier'!$F$21)</f>
        <v>0</v>
      </c>
      <c r="W127" s="415">
        <f>SUM('Z1 - Chêne sessile'!AR111*'Z1 - Chêne sessile'!$F$21,'Z1 - Feuillus divers'!AR111*'Z1 - Feuillus divers'!$F$21,'Z2 - Douglas'!AR111*'Z2 - Douglas'!$F$21,'Z2 - Mélèze'!AR111*'Z2 - Mélèze'!$F$21,'Z3 - Tilleul à petites feuilles'!AR111*'Z3 - Tilleul à petites feuilles'!$F$21,'Z4 - Peuplier'!AR111*'Z4 - Peuplier'!$F$21)</f>
        <v>0</v>
      </c>
      <c r="X127" s="415">
        <f>SUM('Z1 - Chêne sessile'!AS111*'Z1 - Chêne sessile'!$F$21,'Z1 - Feuillus divers'!AS111*'Z1 - Feuillus divers'!$F$21,'Z2 - Douglas'!AS111*'Z2 - Douglas'!$F$21,'Z2 - Mélèze'!AS111*'Z2 - Mélèze'!$F$21,'Z3 - Tilleul à petites feuilles'!AS111*'Z3 - Tilleul à petites feuilles'!$F$21,'Z4 - Peuplier'!AS111*'Z4 - Peuplier'!$F$21)</f>
        <v>0</v>
      </c>
      <c r="Y127" s="415">
        <f>SUM('Z1 - Chêne sessile'!AT111*'Z1 - Chêne sessile'!$F$21,'Z1 - Feuillus divers'!AT111*'Z1 - Feuillus divers'!$F$21,'Z2 - Douglas'!AT111*'Z2 - Douglas'!$F$21,'Z2 - Mélèze'!AT111*'Z2 - Mélèze'!$F$21,'Z3 - Tilleul à petites feuilles'!AT111*'Z3 - Tilleul à petites feuilles'!$F$21,'Z4 - Peuplier'!AT111*'Z4 - Peuplier'!$F$21)</f>
        <v>0</v>
      </c>
      <c r="Z127" s="416">
        <f t="shared" si="16"/>
        <v>0</v>
      </c>
      <c r="AA127" s="417">
        <f t="shared" si="17"/>
        <v>-3.2668397120753232</v>
      </c>
      <c r="AB127" s="416"/>
      <c r="AC127" s="416"/>
    </row>
    <row r="128" spans="2:29" x14ac:dyDescent="0.25">
      <c r="B128" s="244" t="s">
        <v>15</v>
      </c>
      <c r="C128" s="4">
        <v>0.67</v>
      </c>
      <c r="D128" s="261" t="s">
        <v>222</v>
      </c>
      <c r="E128" s="469">
        <v>150</v>
      </c>
      <c r="F128" s="470">
        <f>IF(Tableau14582[[#This Row],[Type]]="Feuillus",11*1.25,15.5*1.25)</f>
        <v>13.75</v>
      </c>
      <c r="G128" s="469">
        <v>10</v>
      </c>
      <c r="M128"/>
      <c r="N128" s="121">
        <v>107</v>
      </c>
      <c r="O128" s="402"/>
      <c r="P128" s="403"/>
      <c r="Q128" s="347">
        <f t="shared" si="19"/>
        <v>222.5</v>
      </c>
      <c r="R128" s="403">
        <f t="shared" si="14"/>
        <v>26.7</v>
      </c>
      <c r="S128" s="403">
        <f>$L$11*(1+$L$7)^N128*'Récapitulatif des résultats'!$I$11</f>
        <v>97.9</v>
      </c>
      <c r="T128" s="404"/>
      <c r="U128" s="414">
        <f t="shared" si="15"/>
        <v>0</v>
      </c>
      <c r="V128" s="415">
        <f>SUM('Z1 - Chêne sessile'!AQ112*'Z1 - Chêne sessile'!$F$21,'Z1 - Feuillus divers'!AQ112*'Z1 - Feuillus divers'!$F$21,'Z2 - Douglas'!AQ112*'Z2 - Douglas'!$F$21,'Z2 - Mélèze'!AQ112*'Z2 - Mélèze'!$F$21,'Z3 - Tilleul à petites feuilles'!AQ112*'Z3 - Tilleul à petites feuilles'!$F$21,'Z4 - Peuplier'!AQ112*'Z4 - Peuplier'!$F$21)</f>
        <v>0</v>
      </c>
      <c r="W128" s="415">
        <f>SUM('Z1 - Chêne sessile'!AR112*'Z1 - Chêne sessile'!$F$21,'Z1 - Feuillus divers'!AR112*'Z1 - Feuillus divers'!$F$21,'Z2 - Douglas'!AR112*'Z2 - Douglas'!$F$21,'Z2 - Mélèze'!AR112*'Z2 - Mélèze'!$F$21,'Z3 - Tilleul à petites feuilles'!AR112*'Z3 - Tilleul à petites feuilles'!$F$21,'Z4 - Peuplier'!AR112*'Z4 - Peuplier'!$F$21)</f>
        <v>0</v>
      </c>
      <c r="X128" s="415">
        <f>SUM('Z1 - Chêne sessile'!AS112*'Z1 - Chêne sessile'!$F$21,'Z1 - Feuillus divers'!AS112*'Z1 - Feuillus divers'!$F$21,'Z2 - Douglas'!AS112*'Z2 - Douglas'!$F$21,'Z2 - Mélèze'!AS112*'Z2 - Mélèze'!$F$21,'Z3 - Tilleul à petites feuilles'!AS112*'Z3 - Tilleul à petites feuilles'!$F$21,'Z4 - Peuplier'!AS112*'Z4 - Peuplier'!$F$21)</f>
        <v>0</v>
      </c>
      <c r="Y128" s="415">
        <f>SUM('Z1 - Chêne sessile'!AT112*'Z1 - Chêne sessile'!$F$21,'Z1 - Feuillus divers'!AT112*'Z1 - Feuillus divers'!$F$21,'Z2 - Douglas'!AT112*'Z2 - Douglas'!$F$21,'Z2 - Mélèze'!AT112*'Z2 - Mélèze'!$F$21,'Z3 - Tilleul à petites feuilles'!AT112*'Z3 - Tilleul à petites feuilles'!$F$21,'Z4 - Peuplier'!AT112*'Z4 - Peuplier'!$F$21)</f>
        <v>0</v>
      </c>
      <c r="Z128" s="416">
        <f t="shared" si="16"/>
        <v>0</v>
      </c>
      <c r="AA128" s="417">
        <f t="shared" si="17"/>
        <v>-3.1261624038998308</v>
      </c>
      <c r="AB128" s="416"/>
      <c r="AC128" s="416"/>
    </row>
    <row r="129" spans="2:29" x14ac:dyDescent="0.25">
      <c r="B129" s="244" t="s">
        <v>16</v>
      </c>
      <c r="C129" s="4">
        <v>0.7</v>
      </c>
      <c r="D129" s="261" t="s">
        <v>222</v>
      </c>
      <c r="E129" s="469">
        <v>150</v>
      </c>
      <c r="F129" s="470">
        <f>IF(Tableau14582[[#This Row],[Type]]="Feuillus",11*1.25,15.5*1.25)</f>
        <v>13.75</v>
      </c>
      <c r="G129" s="469">
        <v>10</v>
      </c>
      <c r="M129"/>
      <c r="N129" s="121">
        <v>108</v>
      </c>
      <c r="O129" s="402"/>
      <c r="P129" s="403"/>
      <c r="Q129" s="347">
        <f t="shared" si="19"/>
        <v>222.5</v>
      </c>
      <c r="R129" s="403">
        <f t="shared" si="14"/>
        <v>26.7</v>
      </c>
      <c r="S129" s="403">
        <f>$L$11*(1+$L$7)^N129*'Récapitulatif des résultats'!$I$11</f>
        <v>97.9</v>
      </c>
      <c r="T129" s="404"/>
      <c r="U129" s="414">
        <f t="shared" si="15"/>
        <v>0</v>
      </c>
      <c r="V129" s="415">
        <f>SUM('Z1 - Chêne sessile'!AQ113*'Z1 - Chêne sessile'!$F$21,'Z1 - Feuillus divers'!AQ113*'Z1 - Feuillus divers'!$F$21,'Z2 - Douglas'!AQ113*'Z2 - Douglas'!$F$21,'Z2 - Mélèze'!AQ113*'Z2 - Mélèze'!$F$21,'Z3 - Tilleul à petites feuilles'!AQ113*'Z3 - Tilleul à petites feuilles'!$F$21,'Z4 - Peuplier'!AQ113*'Z4 - Peuplier'!$F$21)</f>
        <v>0</v>
      </c>
      <c r="W129" s="415">
        <f>SUM('Z1 - Chêne sessile'!AR113*'Z1 - Chêne sessile'!$F$21,'Z1 - Feuillus divers'!AR113*'Z1 - Feuillus divers'!$F$21,'Z2 - Douglas'!AR113*'Z2 - Douglas'!$F$21,'Z2 - Mélèze'!AR113*'Z2 - Mélèze'!$F$21,'Z3 - Tilleul à petites feuilles'!AR113*'Z3 - Tilleul à petites feuilles'!$F$21,'Z4 - Peuplier'!AR113*'Z4 - Peuplier'!$F$21)</f>
        <v>0</v>
      </c>
      <c r="X129" s="415">
        <f>SUM('Z1 - Chêne sessile'!AS113*'Z1 - Chêne sessile'!$F$21,'Z1 - Feuillus divers'!AS113*'Z1 - Feuillus divers'!$F$21,'Z2 - Douglas'!AS113*'Z2 - Douglas'!$F$21,'Z2 - Mélèze'!AS113*'Z2 - Mélèze'!$F$21,'Z3 - Tilleul à petites feuilles'!AS113*'Z3 - Tilleul à petites feuilles'!$F$21,'Z4 - Peuplier'!AS113*'Z4 - Peuplier'!$F$21)</f>
        <v>0</v>
      </c>
      <c r="Y129" s="415">
        <f>SUM('Z1 - Chêne sessile'!AT113*'Z1 - Chêne sessile'!$F$21,'Z1 - Feuillus divers'!AT113*'Z1 - Feuillus divers'!$F$21,'Z2 - Douglas'!AT113*'Z2 - Douglas'!$F$21,'Z2 - Mélèze'!AT113*'Z2 - Mélèze'!$F$21,'Z3 - Tilleul à petites feuilles'!AT113*'Z3 - Tilleul à petites feuilles'!$F$21,'Z4 - Peuplier'!AT113*'Z4 - Peuplier'!$F$21)</f>
        <v>0</v>
      </c>
      <c r="Z129" s="416">
        <f t="shared" si="16"/>
        <v>0</v>
      </c>
      <c r="AA129" s="417">
        <f t="shared" si="17"/>
        <v>-2.991542970239073</v>
      </c>
      <c r="AB129" s="416"/>
      <c r="AC129" s="416"/>
    </row>
    <row r="130" spans="2:29" x14ac:dyDescent="0.25">
      <c r="B130" s="244" t="s">
        <v>17</v>
      </c>
      <c r="C130" s="4">
        <v>0.54</v>
      </c>
      <c r="D130" s="261" t="s">
        <v>222</v>
      </c>
      <c r="E130" s="469">
        <v>150</v>
      </c>
      <c r="F130" s="470">
        <f>IF(Tableau14582[[#This Row],[Type]]="Feuillus",11*1.25,15.5*1.25)</f>
        <v>13.75</v>
      </c>
      <c r="G130" s="469">
        <v>10</v>
      </c>
      <c r="M130"/>
      <c r="N130" s="121">
        <v>109</v>
      </c>
      <c r="O130" s="402"/>
      <c r="P130" s="403"/>
      <c r="Q130" s="347">
        <f t="shared" si="19"/>
        <v>222.5</v>
      </c>
      <c r="R130" s="403">
        <f t="shared" si="14"/>
        <v>26.7</v>
      </c>
      <c r="S130" s="403">
        <f>$L$11*(1+$L$7)^N130*'Récapitulatif des résultats'!$I$11</f>
        <v>97.9</v>
      </c>
      <c r="T130" s="404"/>
      <c r="U130" s="414">
        <f t="shared" si="15"/>
        <v>0</v>
      </c>
      <c r="V130" s="415">
        <f>SUM('Z1 - Chêne sessile'!AQ114*'Z1 - Chêne sessile'!$F$21,'Z1 - Feuillus divers'!AQ114*'Z1 - Feuillus divers'!$F$21,'Z2 - Douglas'!AQ114*'Z2 - Douglas'!$F$21,'Z2 - Mélèze'!AQ114*'Z2 - Mélèze'!$F$21,'Z3 - Tilleul à petites feuilles'!AQ114*'Z3 - Tilleul à petites feuilles'!$F$21,'Z4 - Peuplier'!AQ114*'Z4 - Peuplier'!$F$21)</f>
        <v>0</v>
      </c>
      <c r="W130" s="415">
        <f>SUM('Z1 - Chêne sessile'!AR114*'Z1 - Chêne sessile'!$F$21,'Z1 - Feuillus divers'!AR114*'Z1 - Feuillus divers'!$F$21,'Z2 - Douglas'!AR114*'Z2 - Douglas'!$F$21,'Z2 - Mélèze'!AR114*'Z2 - Mélèze'!$F$21,'Z3 - Tilleul à petites feuilles'!AR114*'Z3 - Tilleul à petites feuilles'!$F$21,'Z4 - Peuplier'!AR114*'Z4 - Peuplier'!$F$21)</f>
        <v>0</v>
      </c>
      <c r="X130" s="415">
        <f>SUM('Z1 - Chêne sessile'!AS114*'Z1 - Chêne sessile'!$F$21,'Z1 - Feuillus divers'!AS114*'Z1 - Feuillus divers'!$F$21,'Z2 - Douglas'!AS114*'Z2 - Douglas'!$F$21,'Z2 - Mélèze'!AS114*'Z2 - Mélèze'!$F$21,'Z3 - Tilleul à petites feuilles'!AS114*'Z3 - Tilleul à petites feuilles'!$F$21,'Z4 - Peuplier'!AS114*'Z4 - Peuplier'!$F$21)</f>
        <v>0</v>
      </c>
      <c r="Y130" s="415">
        <f>SUM('Z1 - Chêne sessile'!AT114*'Z1 - Chêne sessile'!$F$21,'Z1 - Feuillus divers'!AT114*'Z1 - Feuillus divers'!$F$21,'Z2 - Douglas'!AT114*'Z2 - Douglas'!$F$21,'Z2 - Mélèze'!AT114*'Z2 - Mélèze'!$F$21,'Z3 - Tilleul à petites feuilles'!AT114*'Z3 - Tilleul à petites feuilles'!$F$21,'Z4 - Peuplier'!AT114*'Z4 - Peuplier'!$F$21)</f>
        <v>0</v>
      </c>
      <c r="Z130" s="416">
        <f t="shared" si="16"/>
        <v>0</v>
      </c>
      <c r="AA130" s="417">
        <f t="shared" si="17"/>
        <v>-2.8627205456833233</v>
      </c>
      <c r="AB130" s="416"/>
      <c r="AC130" s="416"/>
    </row>
    <row r="131" spans="2:29" x14ac:dyDescent="0.25">
      <c r="B131" s="244" t="s">
        <v>18</v>
      </c>
      <c r="C131" s="4">
        <v>0.65</v>
      </c>
      <c r="D131" s="261" t="s">
        <v>222</v>
      </c>
      <c r="E131" s="469">
        <v>150</v>
      </c>
      <c r="F131" s="470">
        <f>IF(Tableau14582[[#This Row],[Type]]="Feuillus",11*1.25,15.5*1.25)</f>
        <v>13.75</v>
      </c>
      <c r="G131" s="469">
        <v>10</v>
      </c>
      <c r="M131"/>
      <c r="N131" s="121">
        <v>110</v>
      </c>
      <c r="O131" s="402"/>
      <c r="P131" s="403"/>
      <c r="Q131" s="347">
        <f t="shared" si="19"/>
        <v>222.5</v>
      </c>
      <c r="R131" s="403">
        <f t="shared" si="14"/>
        <v>26.7</v>
      </c>
      <c r="S131" s="403">
        <f>$L$11*(1+$L$7)^N131*'Récapitulatif des résultats'!$I$11</f>
        <v>97.9</v>
      </c>
      <c r="T131" s="404"/>
      <c r="U131" s="414">
        <f t="shared" si="15"/>
        <v>0</v>
      </c>
      <c r="V131" s="415">
        <f>SUM('Z1 - Chêne sessile'!AQ115*'Z1 - Chêne sessile'!$F$21,'Z1 - Feuillus divers'!AQ115*'Z1 - Feuillus divers'!$F$21,'Z2 - Douglas'!AQ115*'Z2 - Douglas'!$F$21,'Z2 - Mélèze'!AQ115*'Z2 - Mélèze'!$F$21,'Z3 - Tilleul à petites feuilles'!AQ115*'Z3 - Tilleul à petites feuilles'!$F$21,'Z4 - Peuplier'!AQ115*'Z4 - Peuplier'!$F$21)</f>
        <v>0</v>
      </c>
      <c r="W131" s="415">
        <f>SUM('Z1 - Chêne sessile'!AR115*'Z1 - Chêne sessile'!$F$21,'Z1 - Feuillus divers'!AR115*'Z1 - Feuillus divers'!$F$21,'Z2 - Douglas'!AR115*'Z2 - Douglas'!$F$21,'Z2 - Mélèze'!AR115*'Z2 - Mélèze'!$F$21,'Z3 - Tilleul à petites feuilles'!AR115*'Z3 - Tilleul à petites feuilles'!$F$21,'Z4 - Peuplier'!AR115*'Z4 - Peuplier'!$F$21)</f>
        <v>0</v>
      </c>
      <c r="X131" s="415">
        <f>SUM('Z1 - Chêne sessile'!AS115*'Z1 - Chêne sessile'!$F$21,'Z1 - Feuillus divers'!AS115*'Z1 - Feuillus divers'!$F$21,'Z2 - Douglas'!AS115*'Z2 - Douglas'!$F$21,'Z2 - Mélèze'!AS115*'Z2 - Mélèze'!$F$21,'Z3 - Tilleul à petites feuilles'!AS115*'Z3 - Tilleul à petites feuilles'!$F$21,'Z4 - Peuplier'!AS115*'Z4 - Peuplier'!$F$21)</f>
        <v>0</v>
      </c>
      <c r="Y131" s="415">
        <f>SUM('Z1 - Chêne sessile'!AT115*'Z1 - Chêne sessile'!$F$21,'Z1 - Feuillus divers'!AT115*'Z1 - Feuillus divers'!$F$21,'Z2 - Douglas'!AT115*'Z2 - Douglas'!$F$21,'Z2 - Mélèze'!AT115*'Z2 - Mélèze'!$F$21,'Z3 - Tilleul à petites feuilles'!AT115*'Z3 - Tilleul à petites feuilles'!$F$21,'Z4 - Peuplier'!AT115*'Z4 - Peuplier'!$F$21)</f>
        <v>0</v>
      </c>
      <c r="Z131" s="416">
        <f t="shared" si="16"/>
        <v>0</v>
      </c>
      <c r="AA131" s="417">
        <f t="shared" si="17"/>
        <v>-2.7394454982615541</v>
      </c>
      <c r="AB131" s="416"/>
      <c r="AC131" s="416"/>
    </row>
    <row r="132" spans="2:29" x14ac:dyDescent="0.25">
      <c r="B132" s="244" t="s">
        <v>19</v>
      </c>
      <c r="C132" s="4">
        <v>0.56000000000000005</v>
      </c>
      <c r="D132" s="261" t="s">
        <v>222</v>
      </c>
      <c r="E132" s="469">
        <v>150</v>
      </c>
      <c r="F132" s="470">
        <f>IF(Tableau14582[[#This Row],[Type]]="Feuillus",11*1.25,15.5*1.25)</f>
        <v>13.75</v>
      </c>
      <c r="G132" s="469">
        <v>10</v>
      </c>
      <c r="M132"/>
      <c r="N132" s="121">
        <v>111</v>
      </c>
      <c r="O132" s="402"/>
      <c r="P132" s="403"/>
      <c r="Q132" s="347">
        <f t="shared" si="19"/>
        <v>222.5</v>
      </c>
      <c r="R132" s="403">
        <f t="shared" si="14"/>
        <v>26.7</v>
      </c>
      <c r="S132" s="403">
        <f>$L$11*(1+$L$7)^N132*'Récapitulatif des résultats'!$I$11</f>
        <v>97.9</v>
      </c>
      <c r="T132" s="404"/>
      <c r="U132" s="414">
        <f t="shared" si="15"/>
        <v>0</v>
      </c>
      <c r="V132" s="415">
        <f>SUM('Z1 - Chêne sessile'!AQ116*'Z1 - Chêne sessile'!$F$21,'Z1 - Feuillus divers'!AQ116*'Z1 - Feuillus divers'!$F$21,'Z2 - Douglas'!AQ116*'Z2 - Douglas'!$F$21,'Z2 - Mélèze'!AQ116*'Z2 - Mélèze'!$F$21,'Z3 - Tilleul à petites feuilles'!AQ116*'Z3 - Tilleul à petites feuilles'!$F$21,'Z4 - Peuplier'!AQ116*'Z4 - Peuplier'!$F$21)</f>
        <v>0</v>
      </c>
      <c r="W132" s="415">
        <f>SUM('Z1 - Chêne sessile'!AR116*'Z1 - Chêne sessile'!$F$21,'Z1 - Feuillus divers'!AR116*'Z1 - Feuillus divers'!$F$21,'Z2 - Douglas'!AR116*'Z2 - Douglas'!$F$21,'Z2 - Mélèze'!AR116*'Z2 - Mélèze'!$F$21,'Z3 - Tilleul à petites feuilles'!AR116*'Z3 - Tilleul à petites feuilles'!$F$21,'Z4 - Peuplier'!AR116*'Z4 - Peuplier'!$F$21)</f>
        <v>0</v>
      </c>
      <c r="X132" s="415">
        <f>SUM('Z1 - Chêne sessile'!AS116*'Z1 - Chêne sessile'!$F$21,'Z1 - Feuillus divers'!AS116*'Z1 - Feuillus divers'!$F$21,'Z2 - Douglas'!AS116*'Z2 - Douglas'!$F$21,'Z2 - Mélèze'!AS116*'Z2 - Mélèze'!$F$21,'Z3 - Tilleul à petites feuilles'!AS116*'Z3 - Tilleul à petites feuilles'!$F$21,'Z4 - Peuplier'!AS116*'Z4 - Peuplier'!$F$21)</f>
        <v>0</v>
      </c>
      <c r="Y132" s="415">
        <f>SUM('Z1 - Chêne sessile'!AT116*'Z1 - Chêne sessile'!$F$21,'Z1 - Feuillus divers'!AT116*'Z1 - Feuillus divers'!$F$21,'Z2 - Douglas'!AT116*'Z2 - Douglas'!$F$21,'Z2 - Mélèze'!AT116*'Z2 - Mélèze'!$F$21,'Z3 - Tilleul à petites feuilles'!AT116*'Z3 - Tilleul à petites feuilles'!$F$21,'Z4 - Peuplier'!AT116*'Z4 - Peuplier'!$F$21)</f>
        <v>0</v>
      </c>
      <c r="Z132" s="416">
        <f t="shared" si="16"/>
        <v>0</v>
      </c>
      <c r="AA132" s="417">
        <f t="shared" si="17"/>
        <v>-2.621478945704836</v>
      </c>
      <c r="AB132" s="416"/>
      <c r="AC132" s="416"/>
    </row>
    <row r="133" spans="2:29" x14ac:dyDescent="0.25">
      <c r="B133" s="244" t="s">
        <v>20</v>
      </c>
      <c r="C133" s="4">
        <v>0.57999999999999996</v>
      </c>
      <c r="D133" s="261" t="s">
        <v>222</v>
      </c>
      <c r="E133" s="469">
        <v>150</v>
      </c>
      <c r="F133" s="470">
        <f>IF(Tableau14582[[#This Row],[Type]]="Feuillus",11*1.25,15.5*1.25)</f>
        <v>13.75</v>
      </c>
      <c r="G133" s="469">
        <v>10</v>
      </c>
      <c r="M133"/>
      <c r="N133" s="121">
        <v>112</v>
      </c>
      <c r="O133" s="402"/>
      <c r="P133" s="403"/>
      <c r="Q133" s="347">
        <f t="shared" si="19"/>
        <v>222.5</v>
      </c>
      <c r="R133" s="403">
        <f t="shared" si="14"/>
        <v>26.7</v>
      </c>
      <c r="S133" s="403">
        <f>$L$11*(1+$L$7)^N133*'Récapitulatif des résultats'!$I$11</f>
        <v>97.9</v>
      </c>
      <c r="T133" s="404"/>
      <c r="U133" s="414">
        <f t="shared" si="15"/>
        <v>0</v>
      </c>
      <c r="V133" s="415">
        <f>SUM('Z1 - Chêne sessile'!AQ117*'Z1 - Chêne sessile'!$F$21,'Z1 - Feuillus divers'!AQ117*'Z1 - Feuillus divers'!$F$21,'Z2 - Douglas'!AQ117*'Z2 - Douglas'!$F$21,'Z2 - Mélèze'!AQ117*'Z2 - Mélèze'!$F$21,'Z3 - Tilleul à petites feuilles'!AQ117*'Z3 - Tilleul à petites feuilles'!$F$21,'Z4 - Peuplier'!AQ117*'Z4 - Peuplier'!$F$21)</f>
        <v>0</v>
      </c>
      <c r="W133" s="415">
        <f>SUM('Z1 - Chêne sessile'!AR117*'Z1 - Chêne sessile'!$F$21,'Z1 - Feuillus divers'!AR117*'Z1 - Feuillus divers'!$F$21,'Z2 - Douglas'!AR117*'Z2 - Douglas'!$F$21,'Z2 - Mélèze'!AR117*'Z2 - Mélèze'!$F$21,'Z3 - Tilleul à petites feuilles'!AR117*'Z3 - Tilleul à petites feuilles'!$F$21,'Z4 - Peuplier'!AR117*'Z4 - Peuplier'!$F$21)</f>
        <v>0</v>
      </c>
      <c r="X133" s="415">
        <f>SUM('Z1 - Chêne sessile'!AS117*'Z1 - Chêne sessile'!$F$21,'Z1 - Feuillus divers'!AS117*'Z1 - Feuillus divers'!$F$21,'Z2 - Douglas'!AS117*'Z2 - Douglas'!$F$21,'Z2 - Mélèze'!AS117*'Z2 - Mélèze'!$F$21,'Z3 - Tilleul à petites feuilles'!AS117*'Z3 - Tilleul à petites feuilles'!$F$21,'Z4 - Peuplier'!AS117*'Z4 - Peuplier'!$F$21)</f>
        <v>0</v>
      </c>
      <c r="Y133" s="415">
        <f>SUM('Z1 - Chêne sessile'!AT117*'Z1 - Chêne sessile'!$F$21,'Z1 - Feuillus divers'!AT117*'Z1 - Feuillus divers'!$F$21,'Z2 - Douglas'!AT117*'Z2 - Douglas'!$F$21,'Z2 - Mélèze'!AT117*'Z2 - Mélèze'!$F$21,'Z3 - Tilleul à petites feuilles'!AT117*'Z3 - Tilleul à petites feuilles'!$F$21,'Z4 - Peuplier'!AT117*'Z4 - Peuplier'!$F$21)</f>
        <v>0</v>
      </c>
      <c r="Z133" s="416">
        <f t="shared" si="16"/>
        <v>0</v>
      </c>
      <c r="AA133" s="417">
        <f t="shared" si="17"/>
        <v>-2.5085922925405142</v>
      </c>
      <c r="AB133" s="416"/>
      <c r="AC133" s="416"/>
    </row>
    <row r="134" spans="2:29" x14ac:dyDescent="0.25">
      <c r="B134" s="244" t="s">
        <v>21</v>
      </c>
      <c r="C134" s="4">
        <v>0.64</v>
      </c>
      <c r="D134" s="261" t="s">
        <v>222</v>
      </c>
      <c r="E134" s="469">
        <v>150</v>
      </c>
      <c r="F134" s="470">
        <f>IF(Tableau14582[[#This Row],[Type]]="Feuillus",11*1.25,15.5*1.25)</f>
        <v>13.75</v>
      </c>
      <c r="G134" s="469">
        <v>10</v>
      </c>
      <c r="M134"/>
      <c r="N134" s="121">
        <v>113</v>
      </c>
      <c r="O134" s="402"/>
      <c r="P134" s="403"/>
      <c r="Q134" s="347">
        <f t="shared" si="19"/>
        <v>222.5</v>
      </c>
      <c r="R134" s="403">
        <f t="shared" si="14"/>
        <v>26.7</v>
      </c>
      <c r="S134" s="403">
        <f>$L$11*(1+$L$7)^N134*'Récapitulatif des résultats'!$I$11</f>
        <v>97.9</v>
      </c>
      <c r="T134" s="404"/>
      <c r="U134" s="414">
        <f t="shared" si="15"/>
        <v>12.6</v>
      </c>
      <c r="V134" s="415">
        <f>SUM('Z1 - Chêne sessile'!AQ118*'Z1 - Chêne sessile'!$F$21,'Z1 - Feuillus divers'!AQ118*'Z1 - Feuillus divers'!$F$21,'Z2 - Douglas'!AQ118*'Z2 - Douglas'!$F$21,'Z2 - Mélèze'!AQ118*'Z2 - Mélèze'!$F$21,'Z3 - Tilleul à petites feuilles'!AQ118*'Z3 - Tilleul à petites feuilles'!$F$21,'Z4 - Peuplier'!AQ118*'Z4 - Peuplier'!$F$21)</f>
        <v>10.08</v>
      </c>
      <c r="W134" s="415">
        <f>SUM('Z1 - Chêne sessile'!AR118*'Z1 - Chêne sessile'!$F$21,'Z1 - Feuillus divers'!AR118*'Z1 - Feuillus divers'!$F$21,'Z2 - Douglas'!AR118*'Z2 - Douglas'!$F$21,'Z2 - Mélèze'!AR118*'Z2 - Mélèze'!$F$21,'Z3 - Tilleul à petites feuilles'!AR118*'Z3 - Tilleul à petites feuilles'!$F$21,'Z4 - Peuplier'!AR118*'Z4 - Peuplier'!$F$21)</f>
        <v>1.4111999999999998</v>
      </c>
      <c r="X134" s="415">
        <f>SUM('Z1 - Chêne sessile'!AS118*'Z1 - Chêne sessile'!$F$21,'Z1 - Feuillus divers'!AS118*'Z1 - Feuillus divers'!$F$21,'Z2 - Douglas'!AS118*'Z2 - Douglas'!$F$21,'Z2 - Mélèze'!AS118*'Z2 - Mélèze'!$F$21,'Z3 - Tilleul à petites feuilles'!AS118*'Z3 - Tilleul à petites feuilles'!$F$21,'Z4 - Peuplier'!AS118*'Z4 - Peuplier'!$F$21)</f>
        <v>1.1087999999999998</v>
      </c>
      <c r="Y134" s="415">
        <f>SUM('Z1 - Chêne sessile'!AT118*'Z1 - Chêne sessile'!$F$21,'Z1 - Feuillus divers'!AT118*'Z1 - Feuillus divers'!$F$21,'Z2 - Douglas'!AT118*'Z2 - Douglas'!$F$21,'Z2 - Mélèze'!AT118*'Z2 - Mélèze'!$F$21,'Z3 - Tilleul à petites feuilles'!AT118*'Z3 - Tilleul à petites feuilles'!$F$21,'Z4 - Peuplier'!AT118*'Z4 - Peuplier'!$F$21)</f>
        <v>0</v>
      </c>
      <c r="Z134" s="416">
        <f t="shared" si="16"/>
        <v>538.65</v>
      </c>
      <c r="AA134" s="417">
        <f t="shared" si="17"/>
        <v>1.324772596003621</v>
      </c>
      <c r="AB134" s="416"/>
      <c r="AC134" s="416"/>
    </row>
    <row r="135" spans="2:29" x14ac:dyDescent="0.25">
      <c r="B135" s="244" t="s">
        <v>22</v>
      </c>
      <c r="C135" s="4">
        <v>0.73</v>
      </c>
      <c r="D135" s="261" t="s">
        <v>222</v>
      </c>
      <c r="E135" s="469">
        <v>150</v>
      </c>
      <c r="F135" s="470">
        <f>IF(Tableau14582[[#This Row],[Type]]="Feuillus",11*1.25,15.5*1.25)</f>
        <v>13.75</v>
      </c>
      <c r="G135" s="469">
        <v>10</v>
      </c>
      <c r="M135"/>
      <c r="N135" s="121">
        <v>114</v>
      </c>
      <c r="O135" s="402"/>
      <c r="P135" s="403"/>
      <c r="Q135" s="347">
        <f t="shared" si="19"/>
        <v>222.5</v>
      </c>
      <c r="R135" s="403">
        <f t="shared" si="14"/>
        <v>26.7</v>
      </c>
      <c r="S135" s="403">
        <f>$L$11*(1+$L$7)^N135*'Récapitulatif des résultats'!$I$11</f>
        <v>97.9</v>
      </c>
      <c r="T135" s="404"/>
      <c r="U135" s="414">
        <f t="shared" si="15"/>
        <v>0</v>
      </c>
      <c r="V135" s="415">
        <f>SUM('Z1 - Chêne sessile'!AQ119*'Z1 - Chêne sessile'!$F$21,'Z1 - Feuillus divers'!AQ119*'Z1 - Feuillus divers'!$F$21,'Z2 - Douglas'!AQ119*'Z2 - Douglas'!$F$21,'Z2 - Mélèze'!AQ119*'Z2 - Mélèze'!$F$21,'Z3 - Tilleul à petites feuilles'!AQ119*'Z3 - Tilleul à petites feuilles'!$F$21,'Z4 - Peuplier'!AQ119*'Z4 - Peuplier'!$F$21)</f>
        <v>0</v>
      </c>
      <c r="W135" s="415">
        <f>SUM('Z1 - Chêne sessile'!AR119*'Z1 - Chêne sessile'!$F$21,'Z1 - Feuillus divers'!AR119*'Z1 - Feuillus divers'!$F$21,'Z2 - Douglas'!AR119*'Z2 - Douglas'!$F$21,'Z2 - Mélèze'!AR119*'Z2 - Mélèze'!$F$21,'Z3 - Tilleul à petites feuilles'!AR119*'Z3 - Tilleul à petites feuilles'!$F$21,'Z4 - Peuplier'!AR119*'Z4 - Peuplier'!$F$21)</f>
        <v>0</v>
      </c>
      <c r="X135" s="415">
        <f>SUM('Z1 - Chêne sessile'!AS119*'Z1 - Chêne sessile'!$F$21,'Z1 - Feuillus divers'!AS119*'Z1 - Feuillus divers'!$F$21,'Z2 - Douglas'!AS119*'Z2 - Douglas'!$F$21,'Z2 - Mélèze'!AS119*'Z2 - Mélèze'!$F$21,'Z3 - Tilleul à petites feuilles'!AS119*'Z3 - Tilleul à petites feuilles'!$F$21,'Z4 - Peuplier'!AS119*'Z4 - Peuplier'!$F$21)</f>
        <v>0</v>
      </c>
      <c r="Y135" s="415">
        <f>SUM('Z1 - Chêne sessile'!AT119*'Z1 - Chêne sessile'!$F$21,'Z1 - Feuillus divers'!AT119*'Z1 - Feuillus divers'!$F$21,'Z2 - Douglas'!AT119*'Z2 - Douglas'!$F$21,'Z2 - Mélèze'!AT119*'Z2 - Mélèze'!$F$21,'Z3 - Tilleul à petites feuilles'!AT119*'Z3 - Tilleul à petites feuilles'!$F$21,'Z4 - Peuplier'!AT119*'Z4 - Peuplier'!$F$21)</f>
        <v>0</v>
      </c>
      <c r="Z135" s="416">
        <f t="shared" si="16"/>
        <v>0</v>
      </c>
      <c r="AA135" s="417">
        <f t="shared" si="17"/>
        <v>-2.2971930977225932</v>
      </c>
      <c r="AB135" s="416"/>
      <c r="AC135" s="416"/>
    </row>
    <row r="136" spans="2:29" x14ac:dyDescent="0.25">
      <c r="B136" s="244" t="s">
        <v>23</v>
      </c>
      <c r="C136" s="4">
        <v>0.56000000000000005</v>
      </c>
      <c r="D136" s="261" t="s">
        <v>222</v>
      </c>
      <c r="E136" s="469">
        <v>150</v>
      </c>
      <c r="F136" s="470">
        <f>IF(Tableau14582[[#This Row],[Type]]="Feuillus",11*1.25,15.5*1.25)</f>
        <v>13.75</v>
      </c>
      <c r="G136" s="469">
        <v>10</v>
      </c>
      <c r="M136"/>
      <c r="N136" s="121">
        <v>115</v>
      </c>
      <c r="O136" s="402"/>
      <c r="P136" s="403"/>
      <c r="Q136" s="347">
        <f t="shared" si="19"/>
        <v>222.5</v>
      </c>
      <c r="R136" s="403">
        <f t="shared" si="14"/>
        <v>26.7</v>
      </c>
      <c r="S136" s="403">
        <f>$L$11*(1+$L$7)^N136*'Récapitulatif des résultats'!$I$11</f>
        <v>97.9</v>
      </c>
      <c r="T136" s="404"/>
      <c r="U136" s="414">
        <f t="shared" si="15"/>
        <v>0</v>
      </c>
      <c r="V136" s="415">
        <f>SUM('Z1 - Chêne sessile'!AQ120*'Z1 - Chêne sessile'!$F$21,'Z1 - Feuillus divers'!AQ120*'Z1 - Feuillus divers'!$F$21,'Z2 - Douglas'!AQ120*'Z2 - Douglas'!$F$21,'Z2 - Mélèze'!AQ120*'Z2 - Mélèze'!$F$21,'Z3 - Tilleul à petites feuilles'!AQ120*'Z3 - Tilleul à petites feuilles'!$F$21,'Z4 - Peuplier'!AQ120*'Z4 - Peuplier'!$F$21)</f>
        <v>0</v>
      </c>
      <c r="W136" s="415">
        <f>SUM('Z1 - Chêne sessile'!AR120*'Z1 - Chêne sessile'!$F$21,'Z1 - Feuillus divers'!AR120*'Z1 - Feuillus divers'!$F$21,'Z2 - Douglas'!AR120*'Z2 - Douglas'!$F$21,'Z2 - Mélèze'!AR120*'Z2 - Mélèze'!$F$21,'Z3 - Tilleul à petites feuilles'!AR120*'Z3 - Tilleul à petites feuilles'!$F$21,'Z4 - Peuplier'!AR120*'Z4 - Peuplier'!$F$21)</f>
        <v>0</v>
      </c>
      <c r="X136" s="415">
        <f>SUM('Z1 - Chêne sessile'!AS120*'Z1 - Chêne sessile'!$F$21,'Z1 - Feuillus divers'!AS120*'Z1 - Feuillus divers'!$F$21,'Z2 - Douglas'!AS120*'Z2 - Douglas'!$F$21,'Z2 - Mélèze'!AS120*'Z2 - Mélèze'!$F$21,'Z3 - Tilleul à petites feuilles'!AS120*'Z3 - Tilleul à petites feuilles'!$F$21,'Z4 - Peuplier'!AS120*'Z4 - Peuplier'!$F$21)</f>
        <v>0</v>
      </c>
      <c r="Y136" s="415">
        <f>SUM('Z1 - Chêne sessile'!AT120*'Z1 - Chêne sessile'!$F$21,'Z1 - Feuillus divers'!AT120*'Z1 - Feuillus divers'!$F$21,'Z2 - Douglas'!AT120*'Z2 - Douglas'!$F$21,'Z2 - Mélèze'!AT120*'Z2 - Mélèze'!$F$21,'Z3 - Tilleul à petites feuilles'!AT120*'Z3 - Tilleul à petites feuilles'!$F$21,'Z4 - Peuplier'!AT120*'Z4 - Peuplier'!$F$21)</f>
        <v>0</v>
      </c>
      <c r="Z136" s="416">
        <f t="shared" si="16"/>
        <v>0</v>
      </c>
      <c r="AA136" s="417">
        <f t="shared" si="17"/>
        <v>-2.1982709069115725</v>
      </c>
      <c r="AB136" s="416"/>
      <c r="AC136" s="416"/>
    </row>
    <row r="137" spans="2:29" x14ac:dyDescent="0.25">
      <c r="B137" s="244" t="s">
        <v>24</v>
      </c>
      <c r="C137" s="4">
        <v>0.74</v>
      </c>
      <c r="D137" s="261" t="s">
        <v>222</v>
      </c>
      <c r="E137" s="469">
        <v>300</v>
      </c>
      <c r="F137" s="470">
        <f>IF(Tableau14582[[#This Row],[Type]]="Feuillus",11*1.25,15.5*1.25)</f>
        <v>13.75</v>
      </c>
      <c r="G137" s="469">
        <v>10</v>
      </c>
      <c r="M137"/>
      <c r="N137" s="121">
        <v>116</v>
      </c>
      <c r="O137" s="402"/>
      <c r="P137" s="403"/>
      <c r="Q137" s="347">
        <f t="shared" si="19"/>
        <v>222.5</v>
      </c>
      <c r="R137" s="403">
        <f t="shared" si="14"/>
        <v>26.7</v>
      </c>
      <c r="S137" s="403">
        <f>$L$11*(1+$L$7)^N137*'Récapitulatif des résultats'!$I$11</f>
        <v>97.9</v>
      </c>
      <c r="T137" s="404"/>
      <c r="U137" s="414">
        <f t="shared" si="15"/>
        <v>0</v>
      </c>
      <c r="V137" s="415">
        <f>SUM('Z1 - Chêne sessile'!AQ121*'Z1 - Chêne sessile'!$F$21,'Z1 - Feuillus divers'!AQ121*'Z1 - Feuillus divers'!$F$21,'Z2 - Douglas'!AQ121*'Z2 - Douglas'!$F$21,'Z2 - Mélèze'!AQ121*'Z2 - Mélèze'!$F$21,'Z3 - Tilleul à petites feuilles'!AQ121*'Z3 - Tilleul à petites feuilles'!$F$21,'Z4 - Peuplier'!AQ121*'Z4 - Peuplier'!$F$21)</f>
        <v>0</v>
      </c>
      <c r="W137" s="415">
        <f>SUM('Z1 - Chêne sessile'!AR121*'Z1 - Chêne sessile'!$F$21,'Z1 - Feuillus divers'!AR121*'Z1 - Feuillus divers'!$F$21,'Z2 - Douglas'!AR121*'Z2 - Douglas'!$F$21,'Z2 - Mélèze'!AR121*'Z2 - Mélèze'!$F$21,'Z3 - Tilleul à petites feuilles'!AR121*'Z3 - Tilleul à petites feuilles'!$F$21,'Z4 - Peuplier'!AR121*'Z4 - Peuplier'!$F$21)</f>
        <v>0</v>
      </c>
      <c r="X137" s="415">
        <f>SUM('Z1 - Chêne sessile'!AS121*'Z1 - Chêne sessile'!$F$21,'Z1 - Feuillus divers'!AS121*'Z1 - Feuillus divers'!$F$21,'Z2 - Douglas'!AS121*'Z2 - Douglas'!$F$21,'Z2 - Mélèze'!AS121*'Z2 - Mélèze'!$F$21,'Z3 - Tilleul à petites feuilles'!AS121*'Z3 - Tilleul à petites feuilles'!$F$21,'Z4 - Peuplier'!AS121*'Z4 - Peuplier'!$F$21)</f>
        <v>0</v>
      </c>
      <c r="Y137" s="415">
        <f>SUM('Z1 - Chêne sessile'!AT121*'Z1 - Chêne sessile'!$F$21,'Z1 - Feuillus divers'!AT121*'Z1 - Feuillus divers'!$F$21,'Z2 - Douglas'!AT121*'Z2 - Douglas'!$F$21,'Z2 - Mélèze'!AT121*'Z2 - Mélèze'!$F$21,'Z3 - Tilleul à petites feuilles'!AT121*'Z3 - Tilleul à petites feuilles'!$F$21,'Z4 - Peuplier'!AT121*'Z4 - Peuplier'!$F$21)</f>
        <v>0</v>
      </c>
      <c r="Z137" s="416">
        <f t="shared" si="16"/>
        <v>0</v>
      </c>
      <c r="AA137" s="417">
        <f t="shared" si="17"/>
        <v>-2.1036085233603568</v>
      </c>
      <c r="AB137" s="416"/>
      <c r="AC137" s="416"/>
    </row>
    <row r="138" spans="2:29" x14ac:dyDescent="0.25">
      <c r="B138" s="244" t="s">
        <v>25</v>
      </c>
      <c r="C138" s="4">
        <v>0.4</v>
      </c>
      <c r="D138" s="261" t="s">
        <v>223</v>
      </c>
      <c r="E138" s="471">
        <v>30</v>
      </c>
      <c r="F138" s="470">
        <f>IF(Tableau14582[[#This Row],[Type]]="Feuillus",11*1.25,15.5*1.25)</f>
        <v>19.375</v>
      </c>
      <c r="G138" s="469">
        <v>10</v>
      </c>
      <c r="M138"/>
      <c r="N138" s="121">
        <v>117</v>
      </c>
      <c r="O138" s="402"/>
      <c r="P138" s="403"/>
      <c r="Q138" s="347">
        <f t="shared" si="19"/>
        <v>222.5</v>
      </c>
      <c r="R138" s="403">
        <f t="shared" si="14"/>
        <v>26.7</v>
      </c>
      <c r="S138" s="403">
        <f>$L$11*(1+$L$7)^N138*'Récapitulatif des résultats'!$I$11</f>
        <v>97.9</v>
      </c>
      <c r="T138" s="404"/>
      <c r="U138" s="414">
        <f t="shared" si="15"/>
        <v>0</v>
      </c>
      <c r="V138" s="415">
        <f>SUM('Z1 - Chêne sessile'!AQ122*'Z1 - Chêne sessile'!$F$21,'Z1 - Feuillus divers'!AQ122*'Z1 - Feuillus divers'!$F$21,'Z2 - Douglas'!AQ122*'Z2 - Douglas'!$F$21,'Z2 - Mélèze'!AQ122*'Z2 - Mélèze'!$F$21,'Z3 - Tilleul à petites feuilles'!AQ122*'Z3 - Tilleul à petites feuilles'!$F$21,'Z4 - Peuplier'!AQ122*'Z4 - Peuplier'!$F$21)</f>
        <v>0</v>
      </c>
      <c r="W138" s="415">
        <f>SUM('Z1 - Chêne sessile'!AR122*'Z1 - Chêne sessile'!$F$21,'Z1 - Feuillus divers'!AR122*'Z1 - Feuillus divers'!$F$21,'Z2 - Douglas'!AR122*'Z2 - Douglas'!$F$21,'Z2 - Mélèze'!AR122*'Z2 - Mélèze'!$F$21,'Z3 - Tilleul à petites feuilles'!AR122*'Z3 - Tilleul à petites feuilles'!$F$21,'Z4 - Peuplier'!AR122*'Z4 - Peuplier'!$F$21)</f>
        <v>0</v>
      </c>
      <c r="X138" s="415">
        <f>SUM('Z1 - Chêne sessile'!AS122*'Z1 - Chêne sessile'!$F$21,'Z1 - Feuillus divers'!AS122*'Z1 - Feuillus divers'!$F$21,'Z2 - Douglas'!AS122*'Z2 - Douglas'!$F$21,'Z2 - Mélèze'!AS122*'Z2 - Mélèze'!$F$21,'Z3 - Tilleul à petites feuilles'!AS122*'Z3 - Tilleul à petites feuilles'!$F$21,'Z4 - Peuplier'!AS122*'Z4 - Peuplier'!$F$21)</f>
        <v>0</v>
      </c>
      <c r="Y138" s="415">
        <f>SUM('Z1 - Chêne sessile'!AT122*'Z1 - Chêne sessile'!$F$21,'Z1 - Feuillus divers'!AT122*'Z1 - Feuillus divers'!$F$21,'Z2 - Douglas'!AT122*'Z2 - Douglas'!$F$21,'Z2 - Mélèze'!AT122*'Z2 - Mélèze'!$F$21,'Z3 - Tilleul à petites feuilles'!AT122*'Z3 - Tilleul à petites feuilles'!$F$21,'Z4 - Peuplier'!AT122*'Z4 - Peuplier'!$F$21)</f>
        <v>0</v>
      </c>
      <c r="Z138" s="416">
        <f t="shared" si="16"/>
        <v>0</v>
      </c>
      <c r="AA138" s="417">
        <f t="shared" si="17"/>
        <v>-2.0130225103926858</v>
      </c>
      <c r="AB138" s="416"/>
      <c r="AC138" s="416"/>
    </row>
    <row r="139" spans="2:29" x14ac:dyDescent="0.25">
      <c r="B139" s="244" t="s">
        <v>26</v>
      </c>
      <c r="C139" s="4">
        <v>0.6</v>
      </c>
      <c r="D139" s="261" t="s">
        <v>222</v>
      </c>
      <c r="E139" s="469">
        <v>300</v>
      </c>
      <c r="F139" s="470">
        <f>IF(Tableau14582[[#This Row],[Type]]="Feuillus",11*1.25,15.5*1.25)</f>
        <v>13.75</v>
      </c>
      <c r="G139" s="469">
        <v>10</v>
      </c>
      <c r="M139"/>
      <c r="N139" s="121">
        <v>118</v>
      </c>
      <c r="O139" s="402"/>
      <c r="P139" s="403"/>
      <c r="Q139" s="347">
        <f t="shared" si="19"/>
        <v>222.5</v>
      </c>
      <c r="R139" s="403">
        <f t="shared" si="14"/>
        <v>26.7</v>
      </c>
      <c r="S139" s="403">
        <f>$L$11*(1+$L$7)^N139*'Récapitulatif des résultats'!$I$11</f>
        <v>97.9</v>
      </c>
      <c r="T139" s="404"/>
      <c r="U139" s="414">
        <f t="shared" si="15"/>
        <v>0</v>
      </c>
      <c r="V139" s="415">
        <f>SUM('Z1 - Chêne sessile'!AQ123*'Z1 - Chêne sessile'!$F$21,'Z1 - Feuillus divers'!AQ123*'Z1 - Feuillus divers'!$F$21,'Z2 - Douglas'!AQ123*'Z2 - Douglas'!$F$21,'Z2 - Mélèze'!AQ123*'Z2 - Mélèze'!$F$21,'Z3 - Tilleul à petites feuilles'!AQ123*'Z3 - Tilleul à petites feuilles'!$F$21,'Z4 - Peuplier'!AQ123*'Z4 - Peuplier'!$F$21)</f>
        <v>0</v>
      </c>
      <c r="W139" s="415">
        <f>SUM('Z1 - Chêne sessile'!AR123*'Z1 - Chêne sessile'!$F$21,'Z1 - Feuillus divers'!AR123*'Z1 - Feuillus divers'!$F$21,'Z2 - Douglas'!AR123*'Z2 - Douglas'!$F$21,'Z2 - Mélèze'!AR123*'Z2 - Mélèze'!$F$21,'Z3 - Tilleul à petites feuilles'!AR123*'Z3 - Tilleul à petites feuilles'!$F$21,'Z4 - Peuplier'!AR123*'Z4 - Peuplier'!$F$21)</f>
        <v>0</v>
      </c>
      <c r="X139" s="415">
        <f>SUM('Z1 - Chêne sessile'!AS123*'Z1 - Chêne sessile'!$F$21,'Z1 - Feuillus divers'!AS123*'Z1 - Feuillus divers'!$F$21,'Z2 - Douglas'!AS123*'Z2 - Douglas'!$F$21,'Z2 - Mélèze'!AS123*'Z2 - Mélèze'!$F$21,'Z3 - Tilleul à petites feuilles'!AS123*'Z3 - Tilleul à petites feuilles'!$F$21,'Z4 - Peuplier'!AS123*'Z4 - Peuplier'!$F$21)</f>
        <v>0</v>
      </c>
      <c r="Y139" s="415">
        <f>SUM('Z1 - Chêne sessile'!AT123*'Z1 - Chêne sessile'!$F$21,'Z1 - Feuillus divers'!AT123*'Z1 - Feuillus divers'!$F$21,'Z2 - Douglas'!AT123*'Z2 - Douglas'!$F$21,'Z2 - Mélèze'!AT123*'Z2 - Mélèze'!$F$21,'Z3 - Tilleul à petites feuilles'!AT123*'Z3 - Tilleul à petites feuilles'!$F$21,'Z4 - Peuplier'!AT123*'Z4 - Peuplier'!$F$21)</f>
        <v>0</v>
      </c>
      <c r="Z139" s="416">
        <f t="shared" si="16"/>
        <v>0</v>
      </c>
      <c r="AA139" s="417">
        <f t="shared" si="17"/>
        <v>-1.9263373305193172</v>
      </c>
      <c r="AB139" s="416"/>
      <c r="AC139" s="416"/>
    </row>
    <row r="140" spans="2:29" x14ac:dyDescent="0.25">
      <c r="B140" s="244" t="s">
        <v>27</v>
      </c>
      <c r="C140" s="4">
        <v>0.43</v>
      </c>
      <c r="D140" s="261" t="s">
        <v>223</v>
      </c>
      <c r="E140" s="469">
        <v>59</v>
      </c>
      <c r="F140" s="470">
        <f>IF(Tableau14582[[#This Row],[Type]]="Feuillus",11*1.25,15.5*1.25)</f>
        <v>19.375</v>
      </c>
      <c r="G140" s="469">
        <v>10</v>
      </c>
      <c r="M140"/>
      <c r="N140" s="121">
        <v>119</v>
      </c>
      <c r="O140" s="402"/>
      <c r="P140" s="403"/>
      <c r="Q140" s="347">
        <f t="shared" si="19"/>
        <v>222.5</v>
      </c>
      <c r="R140" s="403">
        <f t="shared" si="14"/>
        <v>26.7</v>
      </c>
      <c r="S140" s="403">
        <f>$L$11*(1+$L$7)^N140*'Récapitulatif des résultats'!$I$11</f>
        <v>97.9</v>
      </c>
      <c r="T140" s="404"/>
      <c r="U140" s="414">
        <f t="shared" si="15"/>
        <v>0</v>
      </c>
      <c r="V140" s="415">
        <f>SUM('Z1 - Chêne sessile'!AQ124*'Z1 - Chêne sessile'!$F$21,'Z1 - Feuillus divers'!AQ124*'Z1 - Feuillus divers'!$F$21,'Z2 - Douglas'!AQ124*'Z2 - Douglas'!$F$21,'Z2 - Mélèze'!AQ124*'Z2 - Mélèze'!$F$21,'Z3 - Tilleul à petites feuilles'!AQ124*'Z3 - Tilleul à petites feuilles'!$F$21,'Z4 - Peuplier'!AQ124*'Z4 - Peuplier'!$F$21)</f>
        <v>0</v>
      </c>
      <c r="W140" s="415">
        <f>SUM('Z1 - Chêne sessile'!AR124*'Z1 - Chêne sessile'!$F$21,'Z1 - Feuillus divers'!AR124*'Z1 - Feuillus divers'!$F$21,'Z2 - Douglas'!AR124*'Z2 - Douglas'!$F$21,'Z2 - Mélèze'!AR124*'Z2 - Mélèze'!$F$21,'Z3 - Tilleul à petites feuilles'!AR124*'Z3 - Tilleul à petites feuilles'!$F$21,'Z4 - Peuplier'!AR124*'Z4 - Peuplier'!$F$21)</f>
        <v>0</v>
      </c>
      <c r="X140" s="415">
        <f>SUM('Z1 - Chêne sessile'!AS124*'Z1 - Chêne sessile'!$F$21,'Z1 - Feuillus divers'!AS124*'Z1 - Feuillus divers'!$F$21,'Z2 - Douglas'!AS124*'Z2 - Douglas'!$F$21,'Z2 - Mélèze'!AS124*'Z2 - Mélèze'!$F$21,'Z3 - Tilleul à petites feuilles'!AS124*'Z3 - Tilleul à petites feuilles'!$F$21,'Z4 - Peuplier'!AS124*'Z4 - Peuplier'!$F$21)</f>
        <v>0</v>
      </c>
      <c r="Y140" s="415">
        <f>SUM('Z1 - Chêne sessile'!AT124*'Z1 - Chêne sessile'!$F$21,'Z1 - Feuillus divers'!AT124*'Z1 - Feuillus divers'!$F$21,'Z2 - Douglas'!AT124*'Z2 - Douglas'!$F$21,'Z2 - Mélèze'!AT124*'Z2 - Mélèze'!$F$21,'Z3 - Tilleul à petites feuilles'!AT124*'Z3 - Tilleul à petites feuilles'!$F$21,'Z4 - Peuplier'!AT124*'Z4 - Peuplier'!$F$21)</f>
        <v>0</v>
      </c>
      <c r="Z140" s="416">
        <f t="shared" si="16"/>
        <v>0</v>
      </c>
      <c r="AA140" s="417">
        <f t="shared" si="17"/>
        <v>-1.8433850052816432</v>
      </c>
      <c r="AB140" s="416"/>
      <c r="AC140" s="416"/>
    </row>
    <row r="141" spans="2:29" x14ac:dyDescent="0.25">
      <c r="B141" s="244" t="s">
        <v>28</v>
      </c>
      <c r="C141" s="4">
        <v>0.37</v>
      </c>
      <c r="D141" s="261" t="s">
        <v>223</v>
      </c>
      <c r="E141" s="471">
        <v>36</v>
      </c>
      <c r="F141" s="470">
        <f>IF(Tableau14582[[#This Row],[Type]]="Feuillus",11*1.25,15.5*1.25)</f>
        <v>19.375</v>
      </c>
      <c r="G141" s="469">
        <v>10</v>
      </c>
      <c r="M141"/>
      <c r="N141" s="121">
        <v>120</v>
      </c>
      <c r="O141" s="402"/>
      <c r="P141" s="403"/>
      <c r="Q141" s="347">
        <f t="shared" si="19"/>
        <v>222.5</v>
      </c>
      <c r="R141" s="403">
        <f t="shared" si="14"/>
        <v>26.7</v>
      </c>
      <c r="S141" s="403">
        <f>$L$11*(1+$L$7)^N141*'Récapitulatif des résultats'!$I$11</f>
        <v>97.9</v>
      </c>
      <c r="T141" s="404"/>
      <c r="U141" s="414">
        <f t="shared" si="15"/>
        <v>0</v>
      </c>
      <c r="V141" s="415">
        <f>SUM('Z1 - Chêne sessile'!AQ125*'Z1 - Chêne sessile'!$F$21,'Z1 - Feuillus divers'!AQ125*'Z1 - Feuillus divers'!$F$21,'Z2 - Douglas'!AQ125*'Z2 - Douglas'!$F$21,'Z2 - Mélèze'!AQ125*'Z2 - Mélèze'!$F$21,'Z3 - Tilleul à petites feuilles'!AQ125*'Z3 - Tilleul à petites feuilles'!$F$21,'Z4 - Peuplier'!AQ125*'Z4 - Peuplier'!$F$21)</f>
        <v>0</v>
      </c>
      <c r="W141" s="415">
        <f>SUM('Z1 - Chêne sessile'!AR125*'Z1 - Chêne sessile'!$F$21,'Z1 - Feuillus divers'!AR125*'Z1 - Feuillus divers'!$F$21,'Z2 - Douglas'!AR125*'Z2 - Douglas'!$F$21,'Z2 - Mélèze'!AR125*'Z2 - Mélèze'!$F$21,'Z3 - Tilleul à petites feuilles'!AR125*'Z3 - Tilleul à petites feuilles'!$F$21,'Z4 - Peuplier'!AR125*'Z4 - Peuplier'!$F$21)</f>
        <v>0</v>
      </c>
      <c r="X141" s="415">
        <f>SUM('Z1 - Chêne sessile'!AS125*'Z1 - Chêne sessile'!$F$21,'Z1 - Feuillus divers'!AS125*'Z1 - Feuillus divers'!$F$21,'Z2 - Douglas'!AS125*'Z2 - Douglas'!$F$21,'Z2 - Mélèze'!AS125*'Z2 - Mélèze'!$F$21,'Z3 - Tilleul à petites feuilles'!AS125*'Z3 - Tilleul à petites feuilles'!$F$21,'Z4 - Peuplier'!AS125*'Z4 - Peuplier'!$F$21)</f>
        <v>0</v>
      </c>
      <c r="Y141" s="415">
        <f>SUM('Z1 - Chêne sessile'!AT125*'Z1 - Chêne sessile'!$F$21,'Z1 - Feuillus divers'!AT125*'Z1 - Feuillus divers'!$F$21,'Z2 - Douglas'!AT125*'Z2 - Douglas'!$F$21,'Z2 - Mélèze'!AT125*'Z2 - Mélèze'!$F$21,'Z3 - Tilleul à petites feuilles'!AT125*'Z3 - Tilleul à petites feuilles'!$F$21,'Z4 - Peuplier'!AT125*'Z4 - Peuplier'!$F$21)</f>
        <v>0</v>
      </c>
      <c r="Z141" s="416">
        <f t="shared" si="16"/>
        <v>0</v>
      </c>
      <c r="AA141" s="417">
        <f t="shared" si="17"/>
        <v>-1.7640047897431996</v>
      </c>
      <c r="AB141" s="416"/>
      <c r="AC141" s="416"/>
    </row>
    <row r="142" spans="2:29" x14ac:dyDescent="0.25">
      <c r="B142" s="244" t="s">
        <v>29</v>
      </c>
      <c r="C142" s="4">
        <v>0.36</v>
      </c>
      <c r="D142" s="261" t="s">
        <v>223</v>
      </c>
      <c r="E142" s="469">
        <v>47</v>
      </c>
      <c r="F142" s="470">
        <f>IF(Tableau14582[[#This Row],[Type]]="Feuillus",11*1.25,15.5*1.25)</f>
        <v>19.375</v>
      </c>
      <c r="G142" s="469">
        <v>10</v>
      </c>
      <c r="M142"/>
      <c r="N142" s="121">
        <v>121</v>
      </c>
      <c r="O142" s="402"/>
      <c r="P142" s="403"/>
      <c r="Q142" s="347">
        <f t="shared" si="19"/>
        <v>222.5</v>
      </c>
      <c r="R142" s="403">
        <f t="shared" si="14"/>
        <v>26.7</v>
      </c>
      <c r="S142" s="403">
        <f>$L$11*(1+$L$7)^N142*'Récapitulatif des résultats'!$I$11</f>
        <v>97.9</v>
      </c>
      <c r="T142" s="404"/>
      <c r="U142" s="414">
        <f t="shared" si="15"/>
        <v>0</v>
      </c>
      <c r="V142" s="415">
        <f>SUM('Z1 - Chêne sessile'!AQ126*'Z1 - Chêne sessile'!$F$21,'Z1 - Feuillus divers'!AQ126*'Z1 - Feuillus divers'!$F$21,'Z2 - Douglas'!AQ126*'Z2 - Douglas'!$F$21,'Z2 - Mélèze'!AQ126*'Z2 - Mélèze'!$F$21,'Z3 - Tilleul à petites feuilles'!AQ126*'Z3 - Tilleul à petites feuilles'!$F$21,'Z4 - Peuplier'!AQ126*'Z4 - Peuplier'!$F$21)</f>
        <v>0</v>
      </c>
      <c r="W142" s="415">
        <f>SUM('Z1 - Chêne sessile'!AR126*'Z1 - Chêne sessile'!$F$21,'Z1 - Feuillus divers'!AR126*'Z1 - Feuillus divers'!$F$21,'Z2 - Douglas'!AR126*'Z2 - Douglas'!$F$21,'Z2 - Mélèze'!AR126*'Z2 - Mélèze'!$F$21,'Z3 - Tilleul à petites feuilles'!AR126*'Z3 - Tilleul à petites feuilles'!$F$21,'Z4 - Peuplier'!AR126*'Z4 - Peuplier'!$F$21)</f>
        <v>0</v>
      </c>
      <c r="X142" s="415">
        <f>SUM('Z1 - Chêne sessile'!AS126*'Z1 - Chêne sessile'!$F$21,'Z1 - Feuillus divers'!AS126*'Z1 - Feuillus divers'!$F$21,'Z2 - Douglas'!AS126*'Z2 - Douglas'!$F$21,'Z2 - Mélèze'!AS126*'Z2 - Mélèze'!$F$21,'Z3 - Tilleul à petites feuilles'!AS126*'Z3 - Tilleul à petites feuilles'!$F$21,'Z4 - Peuplier'!AS126*'Z4 - Peuplier'!$F$21)</f>
        <v>0</v>
      </c>
      <c r="Y142" s="415">
        <f>SUM('Z1 - Chêne sessile'!AT126*'Z1 - Chêne sessile'!$F$21,'Z1 - Feuillus divers'!AT126*'Z1 - Feuillus divers'!$F$21,'Z2 - Douglas'!AT126*'Z2 - Douglas'!$F$21,'Z2 - Mélèze'!AT126*'Z2 - Mélèze'!$F$21,'Z3 - Tilleul à petites feuilles'!AT126*'Z3 - Tilleul à petites feuilles'!$F$21,'Z4 - Peuplier'!AT126*'Z4 - Peuplier'!$F$21)</f>
        <v>0</v>
      </c>
      <c r="Z142" s="416">
        <f t="shared" si="16"/>
        <v>0</v>
      </c>
      <c r="AA142" s="417">
        <f t="shared" si="17"/>
        <v>-1.6880428609982774</v>
      </c>
      <c r="AB142" s="416"/>
      <c r="AC142" s="416"/>
    </row>
    <row r="143" spans="2:29" x14ac:dyDescent="0.25">
      <c r="B143" s="244" t="s">
        <v>30</v>
      </c>
      <c r="C143" s="4">
        <v>0.51</v>
      </c>
      <c r="D143" s="261" t="s">
        <v>222</v>
      </c>
      <c r="E143" s="469">
        <v>60</v>
      </c>
      <c r="F143" s="470">
        <f>IF(Tableau14582[[#This Row],[Type]]="Feuillus",11*1.25,15.5*1.25)</f>
        <v>13.75</v>
      </c>
      <c r="G143" s="469">
        <v>10</v>
      </c>
      <c r="M143"/>
      <c r="N143" s="121">
        <v>122</v>
      </c>
      <c r="O143" s="402"/>
      <c r="P143" s="403"/>
      <c r="Q143" s="347">
        <f t="shared" si="19"/>
        <v>222.5</v>
      </c>
      <c r="R143" s="403">
        <f t="shared" si="14"/>
        <v>26.7</v>
      </c>
      <c r="S143" s="403">
        <f>$L$11*(1+$L$7)^N143*'Récapitulatif des résultats'!$I$11</f>
        <v>97.9</v>
      </c>
      <c r="T143" s="404"/>
      <c r="U143" s="414">
        <f t="shared" si="15"/>
        <v>0</v>
      </c>
      <c r="V143" s="415">
        <f>SUM('Z1 - Chêne sessile'!AQ127*'Z1 - Chêne sessile'!$F$21,'Z1 - Feuillus divers'!AQ127*'Z1 - Feuillus divers'!$F$21,'Z2 - Douglas'!AQ127*'Z2 - Douglas'!$F$21,'Z2 - Mélèze'!AQ127*'Z2 - Mélèze'!$F$21,'Z3 - Tilleul à petites feuilles'!AQ127*'Z3 - Tilleul à petites feuilles'!$F$21,'Z4 - Peuplier'!AQ127*'Z4 - Peuplier'!$F$21)</f>
        <v>0</v>
      </c>
      <c r="W143" s="415">
        <f>SUM('Z1 - Chêne sessile'!AR127*'Z1 - Chêne sessile'!$F$21,'Z1 - Feuillus divers'!AR127*'Z1 - Feuillus divers'!$F$21,'Z2 - Douglas'!AR127*'Z2 - Douglas'!$F$21,'Z2 - Mélèze'!AR127*'Z2 - Mélèze'!$F$21,'Z3 - Tilleul à petites feuilles'!AR127*'Z3 - Tilleul à petites feuilles'!$F$21,'Z4 - Peuplier'!AR127*'Z4 - Peuplier'!$F$21)</f>
        <v>0</v>
      </c>
      <c r="X143" s="415">
        <f>SUM('Z1 - Chêne sessile'!AS127*'Z1 - Chêne sessile'!$F$21,'Z1 - Feuillus divers'!AS127*'Z1 - Feuillus divers'!$F$21,'Z2 - Douglas'!AS127*'Z2 - Douglas'!$F$21,'Z2 - Mélèze'!AS127*'Z2 - Mélèze'!$F$21,'Z3 - Tilleul à petites feuilles'!AS127*'Z3 - Tilleul à petites feuilles'!$F$21,'Z4 - Peuplier'!AS127*'Z4 - Peuplier'!$F$21)</f>
        <v>0</v>
      </c>
      <c r="Y143" s="415">
        <f>SUM('Z1 - Chêne sessile'!AT127*'Z1 - Chêne sessile'!$F$21,'Z1 - Feuillus divers'!AT127*'Z1 - Feuillus divers'!$F$21,'Z2 - Douglas'!AT127*'Z2 - Douglas'!$F$21,'Z2 - Mélèze'!AT127*'Z2 - Mélèze'!$F$21,'Z3 - Tilleul à petites feuilles'!AT127*'Z3 - Tilleul à petites feuilles'!$F$21,'Z4 - Peuplier'!AT127*'Z4 - Peuplier'!$F$21)</f>
        <v>0</v>
      </c>
      <c r="Z143" s="416">
        <f t="shared" si="16"/>
        <v>0</v>
      </c>
      <c r="AA143" s="417">
        <f t="shared" si="17"/>
        <v>-1.6153520200940454</v>
      </c>
      <c r="AB143" s="416"/>
      <c r="AC143" s="416"/>
    </row>
    <row r="144" spans="2:29" x14ac:dyDescent="0.25">
      <c r="B144" s="244" t="s">
        <v>31</v>
      </c>
      <c r="C144" s="4">
        <v>0.56000000000000005</v>
      </c>
      <c r="D144" s="261" t="s">
        <v>222</v>
      </c>
      <c r="E144" s="469">
        <v>60</v>
      </c>
      <c r="F144" s="470">
        <f>IF(Tableau14582[[#This Row],[Type]]="Feuillus",11*1.25,15.5*1.25)</f>
        <v>13.75</v>
      </c>
      <c r="G144" s="469">
        <v>10</v>
      </c>
      <c r="M144"/>
      <c r="N144" s="121">
        <v>123</v>
      </c>
      <c r="O144" s="402"/>
      <c r="P144" s="403"/>
      <c r="Q144" s="347">
        <f t="shared" si="19"/>
        <v>222.5</v>
      </c>
      <c r="R144" s="403">
        <f t="shared" si="14"/>
        <v>26.7</v>
      </c>
      <c r="S144" s="403">
        <f>$L$11*(1+$L$7)^N144*'Récapitulatif des résultats'!$I$11</f>
        <v>97.9</v>
      </c>
      <c r="T144" s="404"/>
      <c r="U144" s="414">
        <f t="shared" si="15"/>
        <v>13.5</v>
      </c>
      <c r="V144" s="415">
        <f>SUM('Z1 - Chêne sessile'!AQ128*'Z1 - Chêne sessile'!$F$21,'Z1 - Feuillus divers'!AQ128*'Z1 - Feuillus divers'!$F$21,'Z2 - Douglas'!AQ128*'Z2 - Douglas'!$F$21,'Z2 - Mélèze'!AQ128*'Z2 - Mélèze'!$F$21,'Z3 - Tilleul à petites feuilles'!AQ128*'Z3 - Tilleul à petites feuilles'!$F$21,'Z4 - Peuplier'!AQ128*'Z4 - Peuplier'!$F$21)</f>
        <v>12.15</v>
      </c>
      <c r="W144" s="415">
        <f>SUM('Z1 - Chêne sessile'!AR128*'Z1 - Chêne sessile'!$F$21,'Z1 - Feuillus divers'!AR128*'Z1 - Feuillus divers'!$F$21,'Z2 - Douglas'!AR128*'Z2 - Douglas'!$F$21,'Z2 - Mélèze'!AR128*'Z2 - Mélèze'!$F$21,'Z3 - Tilleul à petites feuilles'!AR128*'Z3 - Tilleul à petites feuilles'!$F$21,'Z4 - Peuplier'!AR128*'Z4 - Peuplier'!$F$21)</f>
        <v>0.75599999999999989</v>
      </c>
      <c r="X144" s="415">
        <f>SUM('Z1 - Chêne sessile'!AS128*'Z1 - Chêne sessile'!$F$21,'Z1 - Feuillus divers'!AS128*'Z1 - Feuillus divers'!$F$21,'Z2 - Douglas'!AS128*'Z2 - Douglas'!$F$21,'Z2 - Mélèze'!AS128*'Z2 - Mélèze'!$F$21,'Z3 - Tilleul à petites feuilles'!AS128*'Z3 - Tilleul à petites feuilles'!$F$21,'Z4 - Peuplier'!AS128*'Z4 - Peuplier'!$F$21)</f>
        <v>0.59399999999999986</v>
      </c>
      <c r="Y144" s="415">
        <f>SUM('Z1 - Chêne sessile'!AT128*'Z1 - Chêne sessile'!$F$21,'Z1 - Feuillus divers'!AT128*'Z1 - Feuillus divers'!$F$21,'Z2 - Douglas'!AT128*'Z2 - Douglas'!$F$21,'Z2 - Mélèze'!AT128*'Z2 - Mélèze'!$F$21,'Z3 - Tilleul à petites feuilles'!AT128*'Z3 - Tilleul à petites feuilles'!$F$21,'Z4 - Peuplier'!AT128*'Z4 - Peuplier'!$F$21)</f>
        <v>0</v>
      </c>
      <c r="Z144" s="416">
        <f t="shared" si="16"/>
        <v>626.0625</v>
      </c>
      <c r="AA144" s="417">
        <f t="shared" si="17"/>
        <v>1.2423446710350152</v>
      </c>
      <c r="AB144" s="416"/>
      <c r="AC144" s="416"/>
    </row>
    <row r="145" spans="2:29" x14ac:dyDescent="0.25">
      <c r="B145" s="244" t="s">
        <v>32</v>
      </c>
      <c r="C145" s="4">
        <v>0.56000000000000005</v>
      </c>
      <c r="D145" s="261" t="s">
        <v>222</v>
      </c>
      <c r="E145" s="471" t="s">
        <v>285</v>
      </c>
      <c r="F145" s="470">
        <f>IF(Tableau14582[[#This Row],[Type]]="Feuillus",11*1.25,15.5*1.25)</f>
        <v>13.75</v>
      </c>
      <c r="G145" s="469">
        <v>10</v>
      </c>
      <c r="M145"/>
      <c r="N145" s="121">
        <v>124</v>
      </c>
      <c r="O145" s="402"/>
      <c r="P145" s="403"/>
      <c r="Q145" s="347">
        <f t="shared" si="19"/>
        <v>222.5</v>
      </c>
      <c r="R145" s="403">
        <f t="shared" si="14"/>
        <v>26.7</v>
      </c>
      <c r="S145" s="403">
        <f>$L$11*(1+$L$7)^N145*'Récapitulatif des résultats'!$I$11</f>
        <v>97.9</v>
      </c>
      <c r="T145" s="404"/>
      <c r="U145" s="414">
        <f t="shared" si="15"/>
        <v>0</v>
      </c>
      <c r="V145" s="415">
        <f>SUM('Z1 - Chêne sessile'!AQ129*'Z1 - Chêne sessile'!$F$21,'Z1 - Feuillus divers'!AQ129*'Z1 - Feuillus divers'!$F$21,'Z2 - Douglas'!AQ129*'Z2 - Douglas'!$F$21,'Z2 - Mélèze'!AQ129*'Z2 - Mélèze'!$F$21,'Z3 - Tilleul à petites feuilles'!AQ129*'Z3 - Tilleul à petites feuilles'!$F$21,'Z4 - Peuplier'!AQ129*'Z4 - Peuplier'!$F$21)</f>
        <v>0</v>
      </c>
      <c r="W145" s="415">
        <f>SUM('Z1 - Chêne sessile'!AR129*'Z1 - Chêne sessile'!$F$21,'Z1 - Feuillus divers'!AR129*'Z1 - Feuillus divers'!$F$21,'Z2 - Douglas'!AR129*'Z2 - Douglas'!$F$21,'Z2 - Mélèze'!AR129*'Z2 - Mélèze'!$F$21,'Z3 - Tilleul à petites feuilles'!AR129*'Z3 - Tilleul à petites feuilles'!$F$21,'Z4 - Peuplier'!AR129*'Z4 - Peuplier'!$F$21)</f>
        <v>0</v>
      </c>
      <c r="X145" s="415">
        <f>SUM('Z1 - Chêne sessile'!AS129*'Z1 - Chêne sessile'!$F$21,'Z1 - Feuillus divers'!AS129*'Z1 - Feuillus divers'!$F$21,'Z2 - Douglas'!AS129*'Z2 - Douglas'!$F$21,'Z2 - Mélèze'!AS129*'Z2 - Mélèze'!$F$21,'Z3 - Tilleul à petites feuilles'!AS129*'Z3 - Tilleul à petites feuilles'!$F$21,'Z4 - Peuplier'!AS129*'Z4 - Peuplier'!$F$21)</f>
        <v>0</v>
      </c>
      <c r="Y145" s="415">
        <f>SUM('Z1 - Chêne sessile'!AT129*'Z1 - Chêne sessile'!$F$21,'Z1 - Feuillus divers'!AT129*'Z1 - Feuillus divers'!$F$21,'Z2 - Douglas'!AT129*'Z2 - Douglas'!$F$21,'Z2 - Mélèze'!AT129*'Z2 - Mélèze'!$F$21,'Z3 - Tilleul à petites feuilles'!AT129*'Z3 - Tilleul à petites feuilles'!$F$21,'Z4 - Peuplier'!AT129*'Z4 - Peuplier'!$F$21)</f>
        <v>0</v>
      </c>
      <c r="Z145" s="416">
        <f t="shared" si="16"/>
        <v>0</v>
      </c>
      <c r="AA145" s="417">
        <f t="shared" si="17"/>
        <v>-1.4792262265919243</v>
      </c>
      <c r="AB145" s="416"/>
      <c r="AC145" s="416"/>
    </row>
    <row r="146" spans="2:29" x14ac:dyDescent="0.25">
      <c r="B146" s="244" t="s">
        <v>33</v>
      </c>
      <c r="C146" s="4">
        <v>0.48</v>
      </c>
      <c r="D146" s="261" t="s">
        <v>222</v>
      </c>
      <c r="E146" s="469">
        <v>300</v>
      </c>
      <c r="F146" s="470">
        <f>IF(Tableau14582[[#This Row],[Type]]="Feuillus",11*1.25,15.5*1.25)</f>
        <v>13.75</v>
      </c>
      <c r="G146" s="469">
        <v>10</v>
      </c>
      <c r="M146"/>
      <c r="N146" s="121">
        <v>125</v>
      </c>
      <c r="O146" s="402"/>
      <c r="P146" s="403"/>
      <c r="Q146" s="347">
        <f t="shared" si="19"/>
        <v>222.5</v>
      </c>
      <c r="R146" s="403">
        <f t="shared" si="14"/>
        <v>26.7</v>
      </c>
      <c r="S146" s="403">
        <f>$L$11*(1+$L$7)^N146*'Récapitulatif des résultats'!$I$11</f>
        <v>97.9</v>
      </c>
      <c r="T146" s="404"/>
      <c r="U146" s="414">
        <f t="shared" si="15"/>
        <v>0</v>
      </c>
      <c r="V146" s="415">
        <f>SUM('Z1 - Chêne sessile'!AQ130*'Z1 - Chêne sessile'!$F$21,'Z1 - Feuillus divers'!AQ130*'Z1 - Feuillus divers'!$F$21,'Z2 - Douglas'!AQ130*'Z2 - Douglas'!$F$21,'Z2 - Mélèze'!AQ130*'Z2 - Mélèze'!$F$21,'Z3 - Tilleul à petites feuilles'!AQ130*'Z3 - Tilleul à petites feuilles'!$F$21,'Z4 - Peuplier'!AQ130*'Z4 - Peuplier'!$F$21)</f>
        <v>0</v>
      </c>
      <c r="W146" s="415">
        <f>SUM('Z1 - Chêne sessile'!AR130*'Z1 - Chêne sessile'!$F$21,'Z1 - Feuillus divers'!AR130*'Z1 - Feuillus divers'!$F$21,'Z2 - Douglas'!AR130*'Z2 - Douglas'!$F$21,'Z2 - Mélèze'!AR130*'Z2 - Mélèze'!$F$21,'Z3 - Tilleul à petites feuilles'!AR130*'Z3 - Tilleul à petites feuilles'!$F$21,'Z4 - Peuplier'!AR130*'Z4 - Peuplier'!$F$21)</f>
        <v>0</v>
      </c>
      <c r="X146" s="415">
        <f>SUM('Z1 - Chêne sessile'!AS130*'Z1 - Chêne sessile'!$F$21,'Z1 - Feuillus divers'!AS130*'Z1 - Feuillus divers'!$F$21,'Z2 - Douglas'!AS130*'Z2 - Douglas'!$F$21,'Z2 - Mélèze'!AS130*'Z2 - Mélèze'!$F$21,'Z3 - Tilleul à petites feuilles'!AS130*'Z3 - Tilleul à petites feuilles'!$F$21,'Z4 - Peuplier'!AS130*'Z4 - Peuplier'!$F$21)</f>
        <v>0</v>
      </c>
      <c r="Y146" s="415">
        <f>SUM('Z1 - Chêne sessile'!AT130*'Z1 - Chêne sessile'!$F$21,'Z1 - Feuillus divers'!AT130*'Z1 - Feuillus divers'!$F$21,'Z2 - Douglas'!AT130*'Z2 - Douglas'!$F$21,'Z2 - Mélèze'!AT130*'Z2 - Mélèze'!$F$21,'Z3 - Tilleul à petites feuilles'!AT130*'Z3 - Tilleul à petites feuilles'!$F$21,'Z4 - Peuplier'!AT130*'Z4 - Peuplier'!$F$21)</f>
        <v>0</v>
      </c>
      <c r="Z146" s="416">
        <f t="shared" si="16"/>
        <v>0</v>
      </c>
      <c r="AA146" s="417">
        <f t="shared" si="17"/>
        <v>-1.4155274895616496</v>
      </c>
      <c r="AB146" s="416"/>
      <c r="AC146" s="416"/>
    </row>
    <row r="147" spans="2:29" x14ac:dyDescent="0.25">
      <c r="B147" s="244" t="s">
        <v>34</v>
      </c>
      <c r="C147" s="4">
        <v>0.55000000000000004</v>
      </c>
      <c r="D147" s="261" t="s">
        <v>222</v>
      </c>
      <c r="E147" s="469">
        <v>45</v>
      </c>
      <c r="F147" s="470">
        <f>IF(Tableau14582[[#This Row],[Type]]="Feuillus",11*1.25,15.5*1.25)</f>
        <v>13.75</v>
      </c>
      <c r="G147" s="469">
        <v>10</v>
      </c>
      <c r="M147"/>
      <c r="N147" s="121">
        <v>126</v>
      </c>
      <c r="O147" s="402"/>
      <c r="P147" s="403"/>
      <c r="Q147" s="347">
        <f t="shared" si="19"/>
        <v>222.5</v>
      </c>
      <c r="R147" s="403">
        <f t="shared" si="14"/>
        <v>26.7</v>
      </c>
      <c r="S147" s="403">
        <f>$L$11*(1+$L$7)^N147*'Récapitulatif des résultats'!$I$11</f>
        <v>97.9</v>
      </c>
      <c r="T147" s="404"/>
      <c r="U147" s="414">
        <f t="shared" si="15"/>
        <v>0</v>
      </c>
      <c r="V147" s="415">
        <f>SUM('Z1 - Chêne sessile'!AQ131*'Z1 - Chêne sessile'!$F$21,'Z1 - Feuillus divers'!AQ131*'Z1 - Feuillus divers'!$F$21,'Z2 - Douglas'!AQ131*'Z2 - Douglas'!$F$21,'Z2 - Mélèze'!AQ131*'Z2 - Mélèze'!$F$21,'Z3 - Tilleul à petites feuilles'!AQ131*'Z3 - Tilleul à petites feuilles'!$F$21,'Z4 - Peuplier'!AQ131*'Z4 - Peuplier'!$F$21)</f>
        <v>0</v>
      </c>
      <c r="W147" s="415">
        <f>SUM('Z1 - Chêne sessile'!AR131*'Z1 - Chêne sessile'!$F$21,'Z1 - Feuillus divers'!AR131*'Z1 - Feuillus divers'!$F$21,'Z2 - Douglas'!AR131*'Z2 - Douglas'!$F$21,'Z2 - Mélèze'!AR131*'Z2 - Mélèze'!$F$21,'Z3 - Tilleul à petites feuilles'!AR131*'Z3 - Tilleul à petites feuilles'!$F$21,'Z4 - Peuplier'!AR131*'Z4 - Peuplier'!$F$21)</f>
        <v>0</v>
      </c>
      <c r="X147" s="415">
        <f>SUM('Z1 - Chêne sessile'!AS131*'Z1 - Chêne sessile'!$F$21,'Z1 - Feuillus divers'!AS131*'Z1 - Feuillus divers'!$F$21,'Z2 - Douglas'!AS131*'Z2 - Douglas'!$F$21,'Z2 - Mélèze'!AS131*'Z2 - Mélèze'!$F$21,'Z3 - Tilleul à petites feuilles'!AS131*'Z3 - Tilleul à petites feuilles'!$F$21,'Z4 - Peuplier'!AS131*'Z4 - Peuplier'!$F$21)</f>
        <v>0</v>
      </c>
      <c r="Y147" s="415">
        <f>SUM('Z1 - Chêne sessile'!AT131*'Z1 - Chêne sessile'!$F$21,'Z1 - Feuillus divers'!AT131*'Z1 - Feuillus divers'!$F$21,'Z2 - Douglas'!AT131*'Z2 - Douglas'!$F$21,'Z2 - Mélèze'!AT131*'Z2 - Mélèze'!$F$21,'Z3 - Tilleul à petites feuilles'!AT131*'Z3 - Tilleul à petites feuilles'!$F$21,'Z4 - Peuplier'!AT131*'Z4 - Peuplier'!$F$21)</f>
        <v>0</v>
      </c>
      <c r="Z147" s="416">
        <f t="shared" si="16"/>
        <v>0</v>
      </c>
      <c r="AA147" s="417">
        <f t="shared" si="17"/>
        <v>-1.3545717603460767</v>
      </c>
      <c r="AB147" s="416"/>
      <c r="AC147" s="416"/>
    </row>
    <row r="148" spans="2:29" x14ac:dyDescent="0.25">
      <c r="B148" s="244" t="s">
        <v>35</v>
      </c>
      <c r="C148" s="4">
        <v>0.56000000000000005</v>
      </c>
      <c r="D148" s="261" t="s">
        <v>222</v>
      </c>
      <c r="E148" s="469">
        <v>90</v>
      </c>
      <c r="F148" s="470">
        <f>IF(Tableau14582[[#This Row],[Type]]="Feuillus",11*1.25,15.5*1.25)</f>
        <v>13.75</v>
      </c>
      <c r="G148" s="469">
        <v>10</v>
      </c>
      <c r="M148"/>
      <c r="N148" s="121">
        <v>127</v>
      </c>
      <c r="O148" s="402"/>
      <c r="P148" s="403"/>
      <c r="Q148" s="347">
        <f t="shared" si="19"/>
        <v>222.5</v>
      </c>
      <c r="R148" s="403">
        <f t="shared" si="14"/>
        <v>26.7</v>
      </c>
      <c r="S148" s="403">
        <f>$L$11*(1+$L$7)^N148*'Récapitulatif des résultats'!$I$11</f>
        <v>97.9</v>
      </c>
      <c r="T148" s="404"/>
      <c r="U148" s="414">
        <f t="shared" si="15"/>
        <v>0</v>
      </c>
      <c r="V148" s="415">
        <f>SUM('Z1 - Chêne sessile'!AQ132*'Z1 - Chêne sessile'!$F$21,'Z1 - Feuillus divers'!AQ132*'Z1 - Feuillus divers'!$F$21,'Z2 - Douglas'!AQ132*'Z2 - Douglas'!$F$21,'Z2 - Mélèze'!AQ132*'Z2 - Mélèze'!$F$21,'Z3 - Tilleul à petites feuilles'!AQ132*'Z3 - Tilleul à petites feuilles'!$F$21,'Z4 - Peuplier'!AQ132*'Z4 - Peuplier'!$F$21)</f>
        <v>0</v>
      </c>
      <c r="W148" s="415">
        <f>SUM('Z1 - Chêne sessile'!AR132*'Z1 - Chêne sessile'!$F$21,'Z1 - Feuillus divers'!AR132*'Z1 - Feuillus divers'!$F$21,'Z2 - Douglas'!AR132*'Z2 - Douglas'!$F$21,'Z2 - Mélèze'!AR132*'Z2 - Mélèze'!$F$21,'Z3 - Tilleul à petites feuilles'!AR132*'Z3 - Tilleul à petites feuilles'!$F$21,'Z4 - Peuplier'!AR132*'Z4 - Peuplier'!$F$21)</f>
        <v>0</v>
      </c>
      <c r="X148" s="415">
        <f>SUM('Z1 - Chêne sessile'!AS132*'Z1 - Chêne sessile'!$F$21,'Z1 - Feuillus divers'!AS132*'Z1 - Feuillus divers'!$F$21,'Z2 - Douglas'!AS132*'Z2 - Douglas'!$F$21,'Z2 - Mélèze'!AS132*'Z2 - Mélèze'!$F$21,'Z3 - Tilleul à petites feuilles'!AS132*'Z3 - Tilleul à petites feuilles'!$F$21,'Z4 - Peuplier'!AS132*'Z4 - Peuplier'!$F$21)</f>
        <v>0</v>
      </c>
      <c r="Y148" s="415">
        <f>SUM('Z1 - Chêne sessile'!AT132*'Z1 - Chêne sessile'!$F$21,'Z1 - Feuillus divers'!AT132*'Z1 - Feuillus divers'!$F$21,'Z2 - Douglas'!AT132*'Z2 - Douglas'!$F$21,'Z2 - Mélèze'!AT132*'Z2 - Mélèze'!$F$21,'Z3 - Tilleul à petites feuilles'!AT132*'Z3 - Tilleul à petites feuilles'!$F$21,'Z4 - Peuplier'!AT132*'Z4 - Peuplier'!$F$21)</f>
        <v>0</v>
      </c>
      <c r="Z148" s="416">
        <f t="shared" si="16"/>
        <v>0</v>
      </c>
      <c r="AA148" s="417">
        <f t="shared" si="17"/>
        <v>-1.296240918991461</v>
      </c>
      <c r="AB148" s="416"/>
      <c r="AC148" s="416"/>
    </row>
    <row r="149" spans="2:29" x14ac:dyDescent="0.25">
      <c r="B149" s="244" t="s">
        <v>36</v>
      </c>
      <c r="C149" s="4">
        <v>0.57999999999999996</v>
      </c>
      <c r="D149" s="261" t="s">
        <v>222</v>
      </c>
      <c r="E149" s="469">
        <v>300</v>
      </c>
      <c r="F149" s="470">
        <f>IF(Tableau14582[[#This Row],[Type]]="Feuillus",11*1.25,15.5*1.25)</f>
        <v>13.75</v>
      </c>
      <c r="G149" s="469">
        <v>10</v>
      </c>
      <c r="M149"/>
      <c r="N149" s="121">
        <v>128</v>
      </c>
      <c r="O149" s="402"/>
      <c r="P149" s="403"/>
      <c r="Q149" s="347">
        <f t="shared" si="19"/>
        <v>222.5</v>
      </c>
      <c r="R149" s="403">
        <f t="shared" ref="R149:R212" si="21">$L$9*SUM(O149:Q149)</f>
        <v>26.7</v>
      </c>
      <c r="S149" s="403">
        <f>$L$11*(1+$L$7)^N149*'Récapitulatif des résultats'!$I$11</f>
        <v>97.9</v>
      </c>
      <c r="T149" s="404"/>
      <c r="U149" s="414">
        <f t="shared" ref="U149:U212" si="22">SUM(V149:Y149)</f>
        <v>0</v>
      </c>
      <c r="V149" s="415">
        <f>SUM('Z1 - Chêne sessile'!AQ133*'Z1 - Chêne sessile'!$F$21,'Z1 - Feuillus divers'!AQ133*'Z1 - Feuillus divers'!$F$21,'Z2 - Douglas'!AQ133*'Z2 - Douglas'!$F$21,'Z2 - Mélèze'!AQ133*'Z2 - Mélèze'!$F$21,'Z3 - Tilleul à petites feuilles'!AQ133*'Z3 - Tilleul à petites feuilles'!$F$21,'Z4 - Peuplier'!AQ133*'Z4 - Peuplier'!$F$21)</f>
        <v>0</v>
      </c>
      <c r="W149" s="415">
        <f>SUM('Z1 - Chêne sessile'!AR133*'Z1 - Chêne sessile'!$F$21,'Z1 - Feuillus divers'!AR133*'Z1 - Feuillus divers'!$F$21,'Z2 - Douglas'!AR133*'Z2 - Douglas'!$F$21,'Z2 - Mélèze'!AR133*'Z2 - Mélèze'!$F$21,'Z3 - Tilleul à petites feuilles'!AR133*'Z3 - Tilleul à petites feuilles'!$F$21,'Z4 - Peuplier'!AR133*'Z4 - Peuplier'!$F$21)</f>
        <v>0</v>
      </c>
      <c r="X149" s="415">
        <f>SUM('Z1 - Chêne sessile'!AS133*'Z1 - Chêne sessile'!$F$21,'Z1 - Feuillus divers'!AS133*'Z1 - Feuillus divers'!$F$21,'Z2 - Douglas'!AS133*'Z2 - Douglas'!$F$21,'Z2 - Mélèze'!AS133*'Z2 - Mélèze'!$F$21,'Z3 - Tilleul à petites feuilles'!AS133*'Z3 - Tilleul à petites feuilles'!$F$21,'Z4 - Peuplier'!AS133*'Z4 - Peuplier'!$F$21)</f>
        <v>0</v>
      </c>
      <c r="Y149" s="415">
        <f>SUM('Z1 - Chêne sessile'!AT133*'Z1 - Chêne sessile'!$F$21,'Z1 - Feuillus divers'!AT133*'Z1 - Feuillus divers'!$F$21,'Z2 - Douglas'!AT133*'Z2 - Douglas'!$F$21,'Z2 - Mélèze'!AT133*'Z2 - Mélèze'!$F$21,'Z3 - Tilleul à petites feuilles'!AT133*'Z3 - Tilleul à petites feuilles'!$F$21,'Z4 - Peuplier'!AT133*'Z4 - Peuplier'!$F$21)</f>
        <v>0</v>
      </c>
      <c r="Z149" s="416">
        <f t="shared" ref="Z149:Z212" si="23">SUMIF(B$23:B$115,N149,L$23:L$115)</f>
        <v>0</v>
      </c>
      <c r="AA149" s="417">
        <f t="shared" ref="AA149:AA212" si="24">IF(N149&lt;=$L$5,(Z149-SUM(O149:T149))/((1+4.5%)^N149),)</f>
        <v>-1.2404219320492453</v>
      </c>
      <c r="AB149" s="416"/>
      <c r="AC149" s="416"/>
    </row>
    <row r="150" spans="2:29" x14ac:dyDescent="0.25">
      <c r="B150" s="244" t="s">
        <v>37</v>
      </c>
      <c r="C150" s="4">
        <v>0.57999999999999996</v>
      </c>
      <c r="D150" s="261" t="s">
        <v>223</v>
      </c>
      <c r="E150" s="469">
        <v>25</v>
      </c>
      <c r="F150" s="470">
        <f>IF(Tableau14582[[#This Row],[Type]]="Feuillus",11*1.25,15.5*1.25)</f>
        <v>19.375</v>
      </c>
      <c r="G150" s="469">
        <v>10</v>
      </c>
      <c r="M150"/>
      <c r="N150" s="121">
        <v>129</v>
      </c>
      <c r="O150" s="402"/>
      <c r="P150" s="403"/>
      <c r="Q150" s="347">
        <f t="shared" si="19"/>
        <v>222.5</v>
      </c>
      <c r="R150" s="403">
        <f t="shared" si="21"/>
        <v>26.7</v>
      </c>
      <c r="S150" s="403">
        <f>$L$11*(1+$L$7)^N150*'Récapitulatif des résultats'!$I$11</f>
        <v>97.9</v>
      </c>
      <c r="T150" s="404"/>
      <c r="U150" s="414">
        <f t="shared" si="22"/>
        <v>0</v>
      </c>
      <c r="V150" s="415">
        <f>SUM('Z1 - Chêne sessile'!AQ134*'Z1 - Chêne sessile'!$F$21,'Z1 - Feuillus divers'!AQ134*'Z1 - Feuillus divers'!$F$21,'Z2 - Douglas'!AQ134*'Z2 - Douglas'!$F$21,'Z2 - Mélèze'!AQ134*'Z2 - Mélèze'!$F$21,'Z3 - Tilleul à petites feuilles'!AQ134*'Z3 - Tilleul à petites feuilles'!$F$21,'Z4 - Peuplier'!AQ134*'Z4 - Peuplier'!$F$21)</f>
        <v>0</v>
      </c>
      <c r="W150" s="415">
        <f>SUM('Z1 - Chêne sessile'!AR134*'Z1 - Chêne sessile'!$F$21,'Z1 - Feuillus divers'!AR134*'Z1 - Feuillus divers'!$F$21,'Z2 - Douglas'!AR134*'Z2 - Douglas'!$F$21,'Z2 - Mélèze'!AR134*'Z2 - Mélèze'!$F$21,'Z3 - Tilleul à petites feuilles'!AR134*'Z3 - Tilleul à petites feuilles'!$F$21,'Z4 - Peuplier'!AR134*'Z4 - Peuplier'!$F$21)</f>
        <v>0</v>
      </c>
      <c r="X150" s="415">
        <f>SUM('Z1 - Chêne sessile'!AS134*'Z1 - Chêne sessile'!$F$21,'Z1 - Feuillus divers'!AS134*'Z1 - Feuillus divers'!$F$21,'Z2 - Douglas'!AS134*'Z2 - Douglas'!$F$21,'Z2 - Mélèze'!AS134*'Z2 - Mélèze'!$F$21,'Z3 - Tilleul à petites feuilles'!AS134*'Z3 - Tilleul à petites feuilles'!$F$21,'Z4 - Peuplier'!AS134*'Z4 - Peuplier'!$F$21)</f>
        <v>0</v>
      </c>
      <c r="Y150" s="415">
        <f>SUM('Z1 - Chêne sessile'!AT134*'Z1 - Chêne sessile'!$F$21,'Z1 - Feuillus divers'!AT134*'Z1 - Feuillus divers'!$F$21,'Z2 - Douglas'!AT134*'Z2 - Douglas'!$F$21,'Z2 - Mélèze'!AT134*'Z2 - Mélèze'!$F$21,'Z3 - Tilleul à petites feuilles'!AT134*'Z3 - Tilleul à petites feuilles'!$F$21,'Z4 - Peuplier'!AT134*'Z4 - Peuplier'!$F$21)</f>
        <v>0</v>
      </c>
      <c r="Z150" s="416">
        <f t="shared" si="23"/>
        <v>0</v>
      </c>
      <c r="AA150" s="417">
        <f t="shared" si="24"/>
        <v>-1.1870066335399478</v>
      </c>
      <c r="AB150" s="416"/>
      <c r="AC150" s="416"/>
    </row>
    <row r="151" spans="2:29" x14ac:dyDescent="0.25">
      <c r="B151" s="244" t="s">
        <v>38</v>
      </c>
      <c r="C151" s="4">
        <v>0.48</v>
      </c>
      <c r="D151" s="261" t="s">
        <v>223</v>
      </c>
      <c r="E151" s="469">
        <v>50</v>
      </c>
      <c r="F151" s="470">
        <f>IF(Tableau14582[[#This Row],[Type]]="Feuillus",11*1.25,15.5*1.25)</f>
        <v>19.375</v>
      </c>
      <c r="G151" s="469">
        <v>10</v>
      </c>
      <c r="M151"/>
      <c r="N151" s="121">
        <v>130</v>
      </c>
      <c r="O151" s="402"/>
      <c r="P151" s="403"/>
      <c r="Q151" s="347">
        <f t="shared" si="19"/>
        <v>222.5</v>
      </c>
      <c r="R151" s="403">
        <f t="shared" si="21"/>
        <v>26.7</v>
      </c>
      <c r="S151" s="403">
        <f>$L$11*(1+$L$7)^N151*'Récapitulatif des résultats'!$I$11</f>
        <v>97.9</v>
      </c>
      <c r="T151" s="404"/>
      <c r="U151" s="414">
        <f t="shared" si="22"/>
        <v>0</v>
      </c>
      <c r="V151" s="415">
        <f>SUM('Z1 - Chêne sessile'!AQ135*'Z1 - Chêne sessile'!$F$21,'Z1 - Feuillus divers'!AQ135*'Z1 - Feuillus divers'!$F$21,'Z2 - Douglas'!AQ135*'Z2 - Douglas'!$F$21,'Z2 - Mélèze'!AQ135*'Z2 - Mélèze'!$F$21,'Z3 - Tilleul à petites feuilles'!AQ135*'Z3 - Tilleul à petites feuilles'!$F$21,'Z4 - Peuplier'!AQ135*'Z4 - Peuplier'!$F$21)</f>
        <v>0</v>
      </c>
      <c r="W151" s="415">
        <f>SUM('Z1 - Chêne sessile'!AR135*'Z1 - Chêne sessile'!$F$21,'Z1 - Feuillus divers'!AR135*'Z1 - Feuillus divers'!$F$21,'Z2 - Douglas'!AR135*'Z2 - Douglas'!$F$21,'Z2 - Mélèze'!AR135*'Z2 - Mélèze'!$F$21,'Z3 - Tilleul à petites feuilles'!AR135*'Z3 - Tilleul à petites feuilles'!$F$21,'Z4 - Peuplier'!AR135*'Z4 - Peuplier'!$F$21)</f>
        <v>0</v>
      </c>
      <c r="X151" s="415">
        <f>SUM('Z1 - Chêne sessile'!AS135*'Z1 - Chêne sessile'!$F$21,'Z1 - Feuillus divers'!AS135*'Z1 - Feuillus divers'!$F$21,'Z2 - Douglas'!AS135*'Z2 - Douglas'!$F$21,'Z2 - Mélèze'!AS135*'Z2 - Mélèze'!$F$21,'Z3 - Tilleul à petites feuilles'!AS135*'Z3 - Tilleul à petites feuilles'!$F$21,'Z4 - Peuplier'!AS135*'Z4 - Peuplier'!$F$21)</f>
        <v>0</v>
      </c>
      <c r="Y151" s="415">
        <f>SUM('Z1 - Chêne sessile'!AT135*'Z1 - Chêne sessile'!$F$21,'Z1 - Feuillus divers'!AT135*'Z1 - Feuillus divers'!$F$21,'Z2 - Douglas'!AT135*'Z2 - Douglas'!$F$21,'Z2 - Mélèze'!AT135*'Z2 - Mélèze'!$F$21,'Z3 - Tilleul à petites feuilles'!AT135*'Z3 - Tilleul à petites feuilles'!$F$21,'Z4 - Peuplier'!AT135*'Z4 - Peuplier'!$F$21)</f>
        <v>0</v>
      </c>
      <c r="Z151" s="416">
        <f t="shared" si="23"/>
        <v>0</v>
      </c>
      <c r="AA151" s="417">
        <f t="shared" si="24"/>
        <v>-1.1358915153492324</v>
      </c>
      <c r="AB151" s="416"/>
      <c r="AC151" s="416"/>
    </row>
    <row r="152" spans="2:29" x14ac:dyDescent="0.25">
      <c r="B152" s="244" t="s">
        <v>39</v>
      </c>
      <c r="C152" s="4">
        <v>0.42</v>
      </c>
      <c r="D152" s="261" t="s">
        <v>223</v>
      </c>
      <c r="E152" s="469">
        <v>50</v>
      </c>
      <c r="F152" s="470">
        <f>IF(Tableau14582[[#This Row],[Type]]="Feuillus",11*1.25,15.5*1.25)</f>
        <v>19.375</v>
      </c>
      <c r="G152" s="469">
        <v>10</v>
      </c>
      <c r="M152"/>
      <c r="N152" s="121">
        <v>131</v>
      </c>
      <c r="O152" s="402"/>
      <c r="P152" s="403"/>
      <c r="Q152" s="347">
        <f t="shared" si="19"/>
        <v>222.5</v>
      </c>
      <c r="R152" s="403">
        <f t="shared" si="21"/>
        <v>26.7</v>
      </c>
      <c r="S152" s="403">
        <f>$L$11*(1+$L$7)^N152*'Récapitulatif des résultats'!$I$11</f>
        <v>97.9</v>
      </c>
      <c r="T152" s="404"/>
      <c r="U152" s="414">
        <f t="shared" si="22"/>
        <v>0</v>
      </c>
      <c r="V152" s="415">
        <f>SUM('Z1 - Chêne sessile'!AQ136*'Z1 - Chêne sessile'!$F$21,'Z1 - Feuillus divers'!AQ136*'Z1 - Feuillus divers'!$F$21,'Z2 - Douglas'!AQ136*'Z2 - Douglas'!$F$21,'Z2 - Mélèze'!AQ136*'Z2 - Mélèze'!$F$21,'Z3 - Tilleul à petites feuilles'!AQ136*'Z3 - Tilleul à petites feuilles'!$F$21,'Z4 - Peuplier'!AQ136*'Z4 - Peuplier'!$F$21)</f>
        <v>0</v>
      </c>
      <c r="W152" s="415">
        <f>SUM('Z1 - Chêne sessile'!AR136*'Z1 - Chêne sessile'!$F$21,'Z1 - Feuillus divers'!AR136*'Z1 - Feuillus divers'!$F$21,'Z2 - Douglas'!AR136*'Z2 - Douglas'!$F$21,'Z2 - Mélèze'!AR136*'Z2 - Mélèze'!$F$21,'Z3 - Tilleul à petites feuilles'!AR136*'Z3 - Tilleul à petites feuilles'!$F$21,'Z4 - Peuplier'!AR136*'Z4 - Peuplier'!$F$21)</f>
        <v>0</v>
      </c>
      <c r="X152" s="415">
        <f>SUM('Z1 - Chêne sessile'!AS136*'Z1 - Chêne sessile'!$F$21,'Z1 - Feuillus divers'!AS136*'Z1 - Feuillus divers'!$F$21,'Z2 - Douglas'!AS136*'Z2 - Douglas'!$F$21,'Z2 - Mélèze'!AS136*'Z2 - Mélèze'!$F$21,'Z3 - Tilleul à petites feuilles'!AS136*'Z3 - Tilleul à petites feuilles'!$F$21,'Z4 - Peuplier'!AS136*'Z4 - Peuplier'!$F$21)</f>
        <v>0</v>
      </c>
      <c r="Y152" s="415">
        <f>SUM('Z1 - Chêne sessile'!AT136*'Z1 - Chêne sessile'!$F$21,'Z1 - Feuillus divers'!AT136*'Z1 - Feuillus divers'!$F$21,'Z2 - Douglas'!AT136*'Z2 - Douglas'!$F$21,'Z2 - Mélèze'!AT136*'Z2 - Mélèze'!$F$21,'Z3 - Tilleul à petites feuilles'!AT136*'Z3 - Tilleul à petites feuilles'!$F$21,'Z4 - Peuplier'!AT136*'Z4 - Peuplier'!$F$21)</f>
        <v>0</v>
      </c>
      <c r="Z152" s="416">
        <f t="shared" si="23"/>
        <v>0</v>
      </c>
      <c r="AA152" s="417">
        <f t="shared" si="24"/>
        <v>-1.0869775266499833</v>
      </c>
      <c r="AB152" s="416"/>
      <c r="AC152" s="416"/>
    </row>
    <row r="153" spans="2:29" x14ac:dyDescent="0.25">
      <c r="B153" s="244" t="s">
        <v>40</v>
      </c>
      <c r="C153" s="4">
        <v>0.5</v>
      </c>
      <c r="D153" s="261" t="s">
        <v>222</v>
      </c>
      <c r="E153" s="469">
        <v>80</v>
      </c>
      <c r="F153" s="470">
        <f>IF(Tableau14582[[#This Row],[Type]]="Feuillus",11*1.25,15.5*1.25)</f>
        <v>13.75</v>
      </c>
      <c r="G153" s="469">
        <v>10</v>
      </c>
      <c r="M153"/>
      <c r="N153" s="121">
        <v>132</v>
      </c>
      <c r="O153" s="402"/>
      <c r="P153" s="403"/>
      <c r="Q153" s="347">
        <f t="shared" si="19"/>
        <v>222.5</v>
      </c>
      <c r="R153" s="403">
        <f t="shared" si="21"/>
        <v>26.7</v>
      </c>
      <c r="S153" s="403">
        <f>$L$11*(1+$L$7)^N153*'Récapitulatif des résultats'!$I$11</f>
        <v>97.9</v>
      </c>
      <c r="T153" s="404"/>
      <c r="U153" s="414">
        <f t="shared" si="22"/>
        <v>0</v>
      </c>
      <c r="V153" s="415">
        <f>SUM('Z1 - Chêne sessile'!AQ137*'Z1 - Chêne sessile'!$F$21,'Z1 - Feuillus divers'!AQ137*'Z1 - Feuillus divers'!$F$21,'Z2 - Douglas'!AQ137*'Z2 - Douglas'!$F$21,'Z2 - Mélèze'!AQ137*'Z2 - Mélèze'!$F$21,'Z3 - Tilleul à petites feuilles'!AQ137*'Z3 - Tilleul à petites feuilles'!$F$21,'Z4 - Peuplier'!AQ137*'Z4 - Peuplier'!$F$21)</f>
        <v>0</v>
      </c>
      <c r="W153" s="415">
        <f>SUM('Z1 - Chêne sessile'!AR137*'Z1 - Chêne sessile'!$F$21,'Z1 - Feuillus divers'!AR137*'Z1 - Feuillus divers'!$F$21,'Z2 - Douglas'!AR137*'Z2 - Douglas'!$F$21,'Z2 - Mélèze'!AR137*'Z2 - Mélèze'!$F$21,'Z3 - Tilleul à petites feuilles'!AR137*'Z3 - Tilleul à petites feuilles'!$F$21,'Z4 - Peuplier'!AR137*'Z4 - Peuplier'!$F$21)</f>
        <v>0</v>
      </c>
      <c r="X153" s="415">
        <f>SUM('Z1 - Chêne sessile'!AS137*'Z1 - Chêne sessile'!$F$21,'Z1 - Feuillus divers'!AS137*'Z1 - Feuillus divers'!$F$21,'Z2 - Douglas'!AS137*'Z2 - Douglas'!$F$21,'Z2 - Mélèze'!AS137*'Z2 - Mélèze'!$F$21,'Z3 - Tilleul à petites feuilles'!AS137*'Z3 - Tilleul à petites feuilles'!$F$21,'Z4 - Peuplier'!AS137*'Z4 - Peuplier'!$F$21)</f>
        <v>0</v>
      </c>
      <c r="Y153" s="415">
        <f>SUM('Z1 - Chêne sessile'!AT137*'Z1 - Chêne sessile'!$F$21,'Z1 - Feuillus divers'!AT137*'Z1 - Feuillus divers'!$F$21,'Z2 - Douglas'!AT137*'Z2 - Douglas'!$F$21,'Z2 - Mélèze'!AT137*'Z2 - Mélèze'!$F$21,'Z3 - Tilleul à petites feuilles'!AT137*'Z3 - Tilleul à petites feuilles'!$F$21,'Z4 - Peuplier'!AT137*'Z4 - Peuplier'!$F$21)</f>
        <v>0</v>
      </c>
      <c r="Z153" s="416">
        <f t="shared" si="23"/>
        <v>0</v>
      </c>
      <c r="AA153" s="417">
        <f t="shared" si="24"/>
        <v>-1.0401698819617067</v>
      </c>
      <c r="AB153" s="416"/>
      <c r="AC153" s="416"/>
    </row>
    <row r="154" spans="2:29" x14ac:dyDescent="0.25">
      <c r="B154" s="244" t="s">
        <v>41</v>
      </c>
      <c r="C154" s="4">
        <v>0.55000000000000004</v>
      </c>
      <c r="D154" s="261" t="s">
        <v>222</v>
      </c>
      <c r="E154" s="471" t="s">
        <v>285</v>
      </c>
      <c r="F154" s="470">
        <f>IF(Tableau14582[[#This Row],[Type]]="Feuillus",11*1.25,15.5*1.25)</f>
        <v>13.75</v>
      </c>
      <c r="G154" s="469">
        <v>10</v>
      </c>
      <c r="M154"/>
      <c r="N154" s="121">
        <v>133</v>
      </c>
      <c r="O154" s="402"/>
      <c r="P154" s="403"/>
      <c r="Q154" s="347">
        <f t="shared" si="19"/>
        <v>222.5</v>
      </c>
      <c r="R154" s="403">
        <f t="shared" si="21"/>
        <v>26.7</v>
      </c>
      <c r="S154" s="403">
        <f>$L$11*(1+$L$7)^N154*'Récapitulatif des résultats'!$I$11</f>
        <v>97.9</v>
      </c>
      <c r="T154" s="404"/>
      <c r="U154" s="414">
        <f t="shared" si="22"/>
        <v>0</v>
      </c>
      <c r="V154" s="415">
        <f>SUM('Z1 - Chêne sessile'!AQ138*'Z1 - Chêne sessile'!$F$21,'Z1 - Feuillus divers'!AQ138*'Z1 - Feuillus divers'!$F$21,'Z2 - Douglas'!AQ138*'Z2 - Douglas'!$F$21,'Z2 - Mélèze'!AQ138*'Z2 - Mélèze'!$F$21,'Z3 - Tilleul à petites feuilles'!AQ138*'Z3 - Tilleul à petites feuilles'!$F$21,'Z4 - Peuplier'!AQ138*'Z4 - Peuplier'!$F$21)</f>
        <v>0</v>
      </c>
      <c r="W154" s="415">
        <f>SUM('Z1 - Chêne sessile'!AR138*'Z1 - Chêne sessile'!$F$21,'Z1 - Feuillus divers'!AR138*'Z1 - Feuillus divers'!$F$21,'Z2 - Douglas'!AR138*'Z2 - Douglas'!$F$21,'Z2 - Mélèze'!AR138*'Z2 - Mélèze'!$F$21,'Z3 - Tilleul à petites feuilles'!AR138*'Z3 - Tilleul à petites feuilles'!$F$21,'Z4 - Peuplier'!AR138*'Z4 - Peuplier'!$F$21)</f>
        <v>0</v>
      </c>
      <c r="X154" s="415">
        <f>SUM('Z1 - Chêne sessile'!AS138*'Z1 - Chêne sessile'!$F$21,'Z1 - Feuillus divers'!AS138*'Z1 - Feuillus divers'!$F$21,'Z2 - Douglas'!AS138*'Z2 - Douglas'!$F$21,'Z2 - Mélèze'!AS138*'Z2 - Mélèze'!$F$21,'Z3 - Tilleul à petites feuilles'!AS138*'Z3 - Tilleul à petites feuilles'!$F$21,'Z4 - Peuplier'!AS138*'Z4 - Peuplier'!$F$21)</f>
        <v>0</v>
      </c>
      <c r="Y154" s="415">
        <f>SUM('Z1 - Chêne sessile'!AT138*'Z1 - Chêne sessile'!$F$21,'Z1 - Feuillus divers'!AT138*'Z1 - Feuillus divers'!$F$21,'Z2 - Douglas'!AT138*'Z2 - Douglas'!$F$21,'Z2 - Mélèze'!AT138*'Z2 - Mélèze'!$F$21,'Z3 - Tilleul à petites feuilles'!AT138*'Z3 - Tilleul à petites feuilles'!$F$21,'Z4 - Peuplier'!AT138*'Z4 - Peuplier'!$F$21)</f>
        <v>0</v>
      </c>
      <c r="Z154" s="416">
        <f t="shared" si="23"/>
        <v>0</v>
      </c>
      <c r="AA154" s="417">
        <f t="shared" si="24"/>
        <v>-0.99537787747531747</v>
      </c>
      <c r="AB154" s="416"/>
      <c r="AC154" s="416"/>
    </row>
    <row r="155" spans="2:29" x14ac:dyDescent="0.25">
      <c r="B155" s="244" t="s">
        <v>42</v>
      </c>
      <c r="C155" s="4">
        <v>0.53</v>
      </c>
      <c r="D155" s="261" t="s">
        <v>222</v>
      </c>
      <c r="E155" s="471" t="s">
        <v>285</v>
      </c>
      <c r="F155" s="470">
        <f>IF(Tableau14582[[#This Row],[Type]]="Feuillus",11*1.25,15.5*1.25)</f>
        <v>13.75</v>
      </c>
      <c r="G155" s="469">
        <v>10</v>
      </c>
      <c r="M155"/>
      <c r="N155" s="121">
        <v>134</v>
      </c>
      <c r="O155" s="402"/>
      <c r="P155" s="403"/>
      <c r="Q155" s="347">
        <f t="shared" ref="Q155:Q218" si="25">$L$13*(1+$L$7)^N155*$L$6</f>
        <v>222.5</v>
      </c>
      <c r="R155" s="403">
        <f t="shared" si="21"/>
        <v>26.7</v>
      </c>
      <c r="S155" s="403">
        <f>$L$11*(1+$L$7)^N155*'Récapitulatif des résultats'!$I$11</f>
        <v>97.9</v>
      </c>
      <c r="T155" s="404"/>
      <c r="U155" s="414">
        <f t="shared" si="22"/>
        <v>0</v>
      </c>
      <c r="V155" s="415">
        <f>SUM('Z1 - Chêne sessile'!AQ139*'Z1 - Chêne sessile'!$F$21,'Z1 - Feuillus divers'!AQ139*'Z1 - Feuillus divers'!$F$21,'Z2 - Douglas'!AQ139*'Z2 - Douglas'!$F$21,'Z2 - Mélèze'!AQ139*'Z2 - Mélèze'!$F$21,'Z3 - Tilleul à petites feuilles'!AQ139*'Z3 - Tilleul à petites feuilles'!$F$21,'Z4 - Peuplier'!AQ139*'Z4 - Peuplier'!$F$21)</f>
        <v>0</v>
      </c>
      <c r="W155" s="415">
        <f>SUM('Z1 - Chêne sessile'!AR139*'Z1 - Chêne sessile'!$F$21,'Z1 - Feuillus divers'!AR139*'Z1 - Feuillus divers'!$F$21,'Z2 - Douglas'!AR139*'Z2 - Douglas'!$F$21,'Z2 - Mélèze'!AR139*'Z2 - Mélèze'!$F$21,'Z3 - Tilleul à petites feuilles'!AR139*'Z3 - Tilleul à petites feuilles'!$F$21,'Z4 - Peuplier'!AR139*'Z4 - Peuplier'!$F$21)</f>
        <v>0</v>
      </c>
      <c r="X155" s="415">
        <f>SUM('Z1 - Chêne sessile'!AS139*'Z1 - Chêne sessile'!$F$21,'Z1 - Feuillus divers'!AS139*'Z1 - Feuillus divers'!$F$21,'Z2 - Douglas'!AS139*'Z2 - Douglas'!$F$21,'Z2 - Mélèze'!AS139*'Z2 - Mélèze'!$F$21,'Z3 - Tilleul à petites feuilles'!AS139*'Z3 - Tilleul à petites feuilles'!$F$21,'Z4 - Peuplier'!AS139*'Z4 - Peuplier'!$F$21)</f>
        <v>0</v>
      </c>
      <c r="Y155" s="415">
        <f>SUM('Z1 - Chêne sessile'!AT139*'Z1 - Chêne sessile'!$F$21,'Z1 - Feuillus divers'!AT139*'Z1 - Feuillus divers'!$F$21,'Z2 - Douglas'!AT139*'Z2 - Douglas'!$F$21,'Z2 - Mélèze'!AT139*'Z2 - Mélèze'!$F$21,'Z3 - Tilleul à petites feuilles'!AT139*'Z3 - Tilleul à petites feuilles'!$F$21,'Z4 - Peuplier'!AT139*'Z4 - Peuplier'!$F$21)</f>
        <v>0</v>
      </c>
      <c r="Z155" s="416">
        <f t="shared" si="23"/>
        <v>0</v>
      </c>
      <c r="AA155" s="417">
        <f t="shared" si="24"/>
        <v>-0.95251471528738541</v>
      </c>
      <c r="AB155" s="416"/>
      <c r="AC155" s="416"/>
    </row>
    <row r="156" spans="2:29" x14ac:dyDescent="0.25">
      <c r="B156" s="244" t="s">
        <v>43</v>
      </c>
      <c r="C156" s="4">
        <v>0.52</v>
      </c>
      <c r="D156" s="261" t="s">
        <v>222</v>
      </c>
      <c r="E156" s="471" t="s">
        <v>285</v>
      </c>
      <c r="F156" s="470">
        <f>IF(Tableau14582[[#This Row],[Type]]="Feuillus",11*1.25,15.5*1.25)</f>
        <v>13.75</v>
      </c>
      <c r="G156" s="469">
        <v>10</v>
      </c>
      <c r="M156"/>
      <c r="N156" s="121">
        <v>135</v>
      </c>
      <c r="O156" s="402"/>
      <c r="P156" s="403"/>
      <c r="Q156" s="347">
        <f t="shared" si="25"/>
        <v>222.5</v>
      </c>
      <c r="R156" s="403">
        <f t="shared" si="21"/>
        <v>26.7</v>
      </c>
      <c r="S156" s="403">
        <f>$L$11*(1+$L$7)^N156*'Récapitulatif des résultats'!$I$11</f>
        <v>97.9</v>
      </c>
      <c r="T156" s="404"/>
      <c r="U156" s="414">
        <f t="shared" si="22"/>
        <v>14.4</v>
      </c>
      <c r="V156" s="415">
        <f>SUM('Z1 - Chêne sessile'!AQ140*'Z1 - Chêne sessile'!$F$21,'Z1 - Feuillus divers'!AQ140*'Z1 - Feuillus divers'!$F$21,'Z2 - Douglas'!AQ140*'Z2 - Douglas'!$F$21,'Z2 - Mélèze'!AQ140*'Z2 - Mélèze'!$F$21,'Z3 - Tilleul à petites feuilles'!AQ140*'Z3 - Tilleul à petites feuilles'!$F$21,'Z4 - Peuplier'!AQ140*'Z4 - Peuplier'!$F$21)</f>
        <v>12.96</v>
      </c>
      <c r="W156" s="415">
        <f>SUM('Z1 - Chêne sessile'!AR140*'Z1 - Chêne sessile'!$F$21,'Z1 - Feuillus divers'!AR140*'Z1 - Feuillus divers'!$F$21,'Z2 - Douglas'!AR140*'Z2 - Douglas'!$F$21,'Z2 - Mélèze'!AR140*'Z2 - Mélèze'!$F$21,'Z3 - Tilleul à petites feuilles'!AR140*'Z3 - Tilleul à petites feuilles'!$F$21,'Z4 - Peuplier'!AR140*'Z4 - Peuplier'!$F$21)</f>
        <v>0.80639999999999989</v>
      </c>
      <c r="X156" s="415">
        <f>SUM('Z1 - Chêne sessile'!AS140*'Z1 - Chêne sessile'!$F$21,'Z1 - Feuillus divers'!AS140*'Z1 - Feuillus divers'!$F$21,'Z2 - Douglas'!AS140*'Z2 - Douglas'!$F$21,'Z2 - Mélèze'!AS140*'Z2 - Mélèze'!$F$21,'Z3 - Tilleul à petites feuilles'!AS140*'Z3 - Tilleul à petites feuilles'!$F$21,'Z4 - Peuplier'!AS140*'Z4 - Peuplier'!$F$21)</f>
        <v>0.63359999999999983</v>
      </c>
      <c r="Y156" s="415">
        <f>SUM('Z1 - Chêne sessile'!AT140*'Z1 - Chêne sessile'!$F$21,'Z1 - Feuillus divers'!AT140*'Z1 - Feuillus divers'!$F$21,'Z2 - Douglas'!AT140*'Z2 - Douglas'!$F$21,'Z2 - Mélèze'!AT140*'Z2 - Mélèze'!$F$21,'Z3 - Tilleul à petites feuilles'!AT140*'Z3 - Tilleul à petites feuilles'!$F$21,'Z4 - Peuplier'!AT140*'Z4 - Peuplier'!$F$21)</f>
        <v>0</v>
      </c>
      <c r="Z156" s="416">
        <f t="shared" si="23"/>
        <v>667.8</v>
      </c>
      <c r="AA156" s="417">
        <f t="shared" si="24"/>
        <v>0.84216996657931098</v>
      </c>
      <c r="AB156" s="416"/>
      <c r="AC156" s="416"/>
    </row>
    <row r="157" spans="2:29" x14ac:dyDescent="0.25">
      <c r="B157" s="244" t="s">
        <v>44</v>
      </c>
      <c r="C157" s="4">
        <v>0.52</v>
      </c>
      <c r="D157" s="261" t="s">
        <v>222</v>
      </c>
      <c r="E157" s="469">
        <v>300</v>
      </c>
      <c r="F157" s="470">
        <f>IF(Tableau14582[[#This Row],[Type]]="Feuillus",11*1.25,15.5*1.25)</f>
        <v>13.75</v>
      </c>
      <c r="G157" s="469">
        <v>10</v>
      </c>
      <c r="M157"/>
      <c r="N157" s="121">
        <v>136</v>
      </c>
      <c r="O157" s="402"/>
      <c r="P157" s="403"/>
      <c r="Q157" s="347">
        <f t="shared" si="25"/>
        <v>222.5</v>
      </c>
      <c r="R157" s="403">
        <f t="shared" si="21"/>
        <v>26.7</v>
      </c>
      <c r="S157" s="403">
        <f>$L$11*(1+$L$7)^N157*'Récapitulatif des résultats'!$I$11</f>
        <v>97.9</v>
      </c>
      <c r="T157" s="404"/>
      <c r="U157" s="414">
        <f t="shared" si="22"/>
        <v>0</v>
      </c>
      <c r="V157" s="415">
        <f>SUM('Z1 - Chêne sessile'!AQ141*'Z1 - Chêne sessile'!$F$21,'Z1 - Feuillus divers'!AQ141*'Z1 - Feuillus divers'!$F$21,'Z2 - Douglas'!AQ141*'Z2 - Douglas'!$F$21,'Z2 - Mélèze'!AQ141*'Z2 - Mélèze'!$F$21,'Z3 - Tilleul à petites feuilles'!AQ141*'Z3 - Tilleul à petites feuilles'!$F$21,'Z4 - Peuplier'!AQ141*'Z4 - Peuplier'!$F$21)</f>
        <v>0</v>
      </c>
      <c r="W157" s="415">
        <f>SUM('Z1 - Chêne sessile'!AR141*'Z1 - Chêne sessile'!$F$21,'Z1 - Feuillus divers'!AR141*'Z1 - Feuillus divers'!$F$21,'Z2 - Douglas'!AR141*'Z2 - Douglas'!$F$21,'Z2 - Mélèze'!AR141*'Z2 - Mélèze'!$F$21,'Z3 - Tilleul à petites feuilles'!AR141*'Z3 - Tilleul à petites feuilles'!$F$21,'Z4 - Peuplier'!AR141*'Z4 - Peuplier'!$F$21)</f>
        <v>0</v>
      </c>
      <c r="X157" s="415">
        <f>SUM('Z1 - Chêne sessile'!AS141*'Z1 - Chêne sessile'!$F$21,'Z1 - Feuillus divers'!AS141*'Z1 - Feuillus divers'!$F$21,'Z2 - Douglas'!AS141*'Z2 - Douglas'!$F$21,'Z2 - Mélèze'!AS141*'Z2 - Mélèze'!$F$21,'Z3 - Tilleul à petites feuilles'!AS141*'Z3 - Tilleul à petites feuilles'!$F$21,'Z4 - Peuplier'!AS141*'Z4 - Peuplier'!$F$21)</f>
        <v>0</v>
      </c>
      <c r="Y157" s="415">
        <f>SUM('Z1 - Chêne sessile'!AT141*'Z1 - Chêne sessile'!$F$21,'Z1 - Feuillus divers'!AT141*'Z1 - Feuillus divers'!$F$21,'Z2 - Douglas'!AT141*'Z2 - Douglas'!$F$21,'Z2 - Mélèze'!AT141*'Z2 - Mélèze'!$F$21,'Z3 - Tilleul à petites feuilles'!AT141*'Z3 - Tilleul à petites feuilles'!$F$21,'Z4 - Peuplier'!AT141*'Z4 - Peuplier'!$F$21)</f>
        <v>0</v>
      </c>
      <c r="Z157" s="416">
        <f t="shared" si="23"/>
        <v>0</v>
      </c>
      <c r="AA157" s="417">
        <f t="shared" si="24"/>
        <v>-0.87224625378300458</v>
      </c>
      <c r="AB157" s="416"/>
      <c r="AC157" s="416"/>
    </row>
    <row r="158" spans="2:29" x14ac:dyDescent="0.25">
      <c r="B158" s="244" t="s">
        <v>45</v>
      </c>
      <c r="C158" s="4">
        <v>0.75</v>
      </c>
      <c r="D158" s="261" t="s">
        <v>222</v>
      </c>
      <c r="E158" s="471" t="s">
        <v>285</v>
      </c>
      <c r="F158" s="470">
        <f>IF(Tableau14582[[#This Row],[Type]]="Feuillus",11*1.25,15.5*1.25)</f>
        <v>13.75</v>
      </c>
      <c r="G158" s="469">
        <v>10</v>
      </c>
      <c r="M158"/>
      <c r="N158" s="121">
        <v>137</v>
      </c>
      <c r="O158" s="402"/>
      <c r="P158" s="403"/>
      <c r="Q158" s="347">
        <f t="shared" si="25"/>
        <v>222.5</v>
      </c>
      <c r="R158" s="403">
        <f t="shared" si="21"/>
        <v>26.7</v>
      </c>
      <c r="S158" s="403">
        <f>$L$11*(1+$L$7)^N158*'Récapitulatif des résultats'!$I$11</f>
        <v>97.9</v>
      </c>
      <c r="T158" s="404"/>
      <c r="U158" s="414">
        <f t="shared" si="22"/>
        <v>0</v>
      </c>
      <c r="V158" s="415">
        <f>SUM('Z1 - Chêne sessile'!AQ142*'Z1 - Chêne sessile'!$F$21,'Z1 - Feuillus divers'!AQ142*'Z1 - Feuillus divers'!$F$21,'Z2 - Douglas'!AQ142*'Z2 - Douglas'!$F$21,'Z2 - Mélèze'!AQ142*'Z2 - Mélèze'!$F$21,'Z3 - Tilleul à petites feuilles'!AQ142*'Z3 - Tilleul à petites feuilles'!$F$21,'Z4 - Peuplier'!AQ142*'Z4 - Peuplier'!$F$21)</f>
        <v>0</v>
      </c>
      <c r="W158" s="415">
        <f>SUM('Z1 - Chêne sessile'!AR142*'Z1 - Chêne sessile'!$F$21,'Z1 - Feuillus divers'!AR142*'Z1 - Feuillus divers'!$F$21,'Z2 - Douglas'!AR142*'Z2 - Douglas'!$F$21,'Z2 - Mélèze'!AR142*'Z2 - Mélèze'!$F$21,'Z3 - Tilleul à petites feuilles'!AR142*'Z3 - Tilleul à petites feuilles'!$F$21,'Z4 - Peuplier'!AR142*'Z4 - Peuplier'!$F$21)</f>
        <v>0</v>
      </c>
      <c r="X158" s="415">
        <f>SUM('Z1 - Chêne sessile'!AS142*'Z1 - Chêne sessile'!$F$21,'Z1 - Feuillus divers'!AS142*'Z1 - Feuillus divers'!$F$21,'Z2 - Douglas'!AS142*'Z2 - Douglas'!$F$21,'Z2 - Mélèze'!AS142*'Z2 - Mélèze'!$F$21,'Z3 - Tilleul à petites feuilles'!AS142*'Z3 - Tilleul à petites feuilles'!$F$21,'Z4 - Peuplier'!AS142*'Z4 - Peuplier'!$F$21)</f>
        <v>0</v>
      </c>
      <c r="Y158" s="415">
        <f>SUM('Z1 - Chêne sessile'!AT142*'Z1 - Chêne sessile'!$F$21,'Z1 - Feuillus divers'!AT142*'Z1 - Feuillus divers'!$F$21,'Z2 - Douglas'!AT142*'Z2 - Douglas'!$F$21,'Z2 - Mélèze'!AT142*'Z2 - Mélèze'!$F$21,'Z3 - Tilleul à petites feuilles'!AT142*'Z3 - Tilleul à petites feuilles'!$F$21,'Z4 - Peuplier'!AT142*'Z4 - Peuplier'!$F$21)</f>
        <v>0</v>
      </c>
      <c r="Z158" s="416">
        <f t="shared" si="23"/>
        <v>0</v>
      </c>
      <c r="AA158" s="417">
        <f t="shared" si="24"/>
        <v>-0.83468541031866472</v>
      </c>
      <c r="AB158" s="416"/>
      <c r="AC158" s="416"/>
    </row>
    <row r="159" spans="2:29" x14ac:dyDescent="0.25">
      <c r="B159" s="244" t="s">
        <v>46</v>
      </c>
      <c r="C159" s="4">
        <v>0.52</v>
      </c>
      <c r="D159" s="261" t="s">
        <v>222</v>
      </c>
      <c r="E159" s="469">
        <v>50</v>
      </c>
      <c r="F159" s="470">
        <f>IF(Tableau14582[[#This Row],[Type]]="Feuillus",11*1.25,15.5*1.25)</f>
        <v>13.75</v>
      </c>
      <c r="G159" s="469">
        <v>10</v>
      </c>
      <c r="M159"/>
      <c r="N159" s="121">
        <v>138</v>
      </c>
      <c r="O159" s="402"/>
      <c r="P159" s="403"/>
      <c r="Q159" s="347">
        <f t="shared" si="25"/>
        <v>222.5</v>
      </c>
      <c r="R159" s="403">
        <f t="shared" si="21"/>
        <v>26.7</v>
      </c>
      <c r="S159" s="403">
        <f>$L$11*(1+$L$7)^N159*'Récapitulatif des résultats'!$I$11</f>
        <v>97.9</v>
      </c>
      <c r="T159" s="404"/>
      <c r="U159" s="414">
        <f t="shared" si="22"/>
        <v>0</v>
      </c>
      <c r="V159" s="415">
        <f>SUM('Z1 - Chêne sessile'!AQ143*'Z1 - Chêne sessile'!$F$21,'Z1 - Feuillus divers'!AQ143*'Z1 - Feuillus divers'!$F$21,'Z2 - Douglas'!AQ143*'Z2 - Douglas'!$F$21,'Z2 - Mélèze'!AQ143*'Z2 - Mélèze'!$F$21,'Z3 - Tilleul à petites feuilles'!AQ143*'Z3 - Tilleul à petites feuilles'!$F$21,'Z4 - Peuplier'!AQ143*'Z4 - Peuplier'!$F$21)</f>
        <v>0</v>
      </c>
      <c r="W159" s="415">
        <f>SUM('Z1 - Chêne sessile'!AR143*'Z1 - Chêne sessile'!$F$21,'Z1 - Feuillus divers'!AR143*'Z1 - Feuillus divers'!$F$21,'Z2 - Douglas'!AR143*'Z2 - Douglas'!$F$21,'Z2 - Mélèze'!AR143*'Z2 - Mélèze'!$F$21,'Z3 - Tilleul à petites feuilles'!AR143*'Z3 - Tilleul à petites feuilles'!$F$21,'Z4 - Peuplier'!AR143*'Z4 - Peuplier'!$F$21)</f>
        <v>0</v>
      </c>
      <c r="X159" s="415">
        <f>SUM('Z1 - Chêne sessile'!AS143*'Z1 - Chêne sessile'!$F$21,'Z1 - Feuillus divers'!AS143*'Z1 - Feuillus divers'!$F$21,'Z2 - Douglas'!AS143*'Z2 - Douglas'!$F$21,'Z2 - Mélèze'!AS143*'Z2 - Mélèze'!$F$21,'Z3 - Tilleul à petites feuilles'!AS143*'Z3 - Tilleul à petites feuilles'!$F$21,'Z4 - Peuplier'!AS143*'Z4 - Peuplier'!$F$21)</f>
        <v>0</v>
      </c>
      <c r="Y159" s="415">
        <f>SUM('Z1 - Chêne sessile'!AT143*'Z1 - Chêne sessile'!$F$21,'Z1 - Feuillus divers'!AT143*'Z1 - Feuillus divers'!$F$21,'Z2 - Douglas'!AT143*'Z2 - Douglas'!$F$21,'Z2 - Mélèze'!AT143*'Z2 - Mélèze'!$F$21,'Z3 - Tilleul à petites feuilles'!AT143*'Z3 - Tilleul à petites feuilles'!$F$21,'Z4 - Peuplier'!AT143*'Z4 - Peuplier'!$F$21)</f>
        <v>0</v>
      </c>
      <c r="Z159" s="416">
        <f t="shared" si="23"/>
        <v>0</v>
      </c>
      <c r="AA159" s="417">
        <f t="shared" si="24"/>
        <v>-0.79874201944369849</v>
      </c>
      <c r="AB159" s="416"/>
      <c r="AC159" s="416"/>
    </row>
    <row r="160" spans="2:29" x14ac:dyDescent="0.25">
      <c r="B160" s="244" t="s">
        <v>47</v>
      </c>
      <c r="C160" s="4">
        <v>0.35</v>
      </c>
      <c r="D160" s="261" t="s">
        <v>224</v>
      </c>
      <c r="E160" s="469">
        <v>42</v>
      </c>
      <c r="F160" s="470">
        <f>IF(Tableau14582[[#This Row],[Type]]="Feuillus",11*1.25,15.5*1.25)</f>
        <v>19.375</v>
      </c>
      <c r="G160" s="469">
        <v>10</v>
      </c>
      <c r="M160"/>
      <c r="N160" s="121">
        <v>139</v>
      </c>
      <c r="O160" s="402"/>
      <c r="P160" s="403"/>
      <c r="Q160" s="347">
        <f t="shared" si="25"/>
        <v>222.5</v>
      </c>
      <c r="R160" s="403">
        <f t="shared" si="21"/>
        <v>26.7</v>
      </c>
      <c r="S160" s="403">
        <f>$L$11*(1+$L$7)^N160*'Récapitulatif des résultats'!$I$11</f>
        <v>97.9</v>
      </c>
      <c r="T160" s="404"/>
      <c r="U160" s="414">
        <f t="shared" si="22"/>
        <v>0</v>
      </c>
      <c r="V160" s="415">
        <f>SUM('Z1 - Chêne sessile'!AQ144*'Z1 - Chêne sessile'!$F$21,'Z1 - Feuillus divers'!AQ144*'Z1 - Feuillus divers'!$F$21,'Z2 - Douglas'!AQ144*'Z2 - Douglas'!$F$21,'Z2 - Mélèze'!AQ144*'Z2 - Mélèze'!$F$21,'Z3 - Tilleul à petites feuilles'!AQ144*'Z3 - Tilleul à petites feuilles'!$F$21,'Z4 - Peuplier'!AQ144*'Z4 - Peuplier'!$F$21)</f>
        <v>0</v>
      </c>
      <c r="W160" s="415">
        <f>SUM('Z1 - Chêne sessile'!AR144*'Z1 - Chêne sessile'!$F$21,'Z1 - Feuillus divers'!AR144*'Z1 - Feuillus divers'!$F$21,'Z2 - Douglas'!AR144*'Z2 - Douglas'!$F$21,'Z2 - Mélèze'!AR144*'Z2 - Mélèze'!$F$21,'Z3 - Tilleul à petites feuilles'!AR144*'Z3 - Tilleul à petites feuilles'!$F$21,'Z4 - Peuplier'!AR144*'Z4 - Peuplier'!$F$21)</f>
        <v>0</v>
      </c>
      <c r="X160" s="415">
        <f>SUM('Z1 - Chêne sessile'!AS144*'Z1 - Chêne sessile'!$F$21,'Z1 - Feuillus divers'!AS144*'Z1 - Feuillus divers'!$F$21,'Z2 - Douglas'!AS144*'Z2 - Douglas'!$F$21,'Z2 - Mélèze'!AS144*'Z2 - Mélèze'!$F$21,'Z3 - Tilleul à petites feuilles'!AS144*'Z3 - Tilleul à petites feuilles'!$F$21,'Z4 - Peuplier'!AS144*'Z4 - Peuplier'!$F$21)</f>
        <v>0</v>
      </c>
      <c r="Y160" s="415">
        <f>SUM('Z1 - Chêne sessile'!AT144*'Z1 - Chêne sessile'!$F$21,'Z1 - Feuillus divers'!AT144*'Z1 - Feuillus divers'!$F$21,'Z2 - Douglas'!AT144*'Z2 - Douglas'!$F$21,'Z2 - Mélèze'!AT144*'Z2 - Mélèze'!$F$21,'Z3 - Tilleul à petites feuilles'!AT144*'Z3 - Tilleul à petites feuilles'!$F$21,'Z4 - Peuplier'!AT144*'Z4 - Peuplier'!$F$21)</f>
        <v>0</v>
      </c>
      <c r="Z160" s="416">
        <f t="shared" si="23"/>
        <v>0</v>
      </c>
      <c r="AA160" s="417">
        <f t="shared" si="24"/>
        <v>-0.76434643008966352</v>
      </c>
      <c r="AB160" s="416"/>
      <c r="AC160" s="416"/>
    </row>
    <row r="161" spans="2:29" x14ac:dyDescent="0.25">
      <c r="B161" s="244" t="s">
        <v>48</v>
      </c>
      <c r="C161" s="4">
        <v>0.37</v>
      </c>
      <c r="D161" s="261" t="s">
        <v>222</v>
      </c>
      <c r="E161" s="469">
        <v>17.5</v>
      </c>
      <c r="F161" s="470">
        <f>IF(Tableau14582[[#This Row],[Type]]="Feuillus",11*1.25,15.5*1.25)</f>
        <v>13.75</v>
      </c>
      <c r="G161" s="469">
        <v>10</v>
      </c>
      <c r="M161"/>
      <c r="N161" s="121">
        <v>140</v>
      </c>
      <c r="O161" s="402"/>
      <c r="P161" s="403"/>
      <c r="Q161" s="347">
        <f t="shared" si="25"/>
        <v>222.5</v>
      </c>
      <c r="R161" s="403">
        <f t="shared" si="21"/>
        <v>26.7</v>
      </c>
      <c r="S161" s="403">
        <f>$L$11*(1+$L$7)^N161*'Récapitulatif des résultats'!$I$11</f>
        <v>97.9</v>
      </c>
      <c r="T161" s="404"/>
      <c r="U161" s="414">
        <f t="shared" si="22"/>
        <v>0</v>
      </c>
      <c r="V161" s="415">
        <f>SUM('Z1 - Chêne sessile'!AQ145*'Z1 - Chêne sessile'!$F$21,'Z1 - Feuillus divers'!AQ145*'Z1 - Feuillus divers'!$F$21,'Z2 - Douglas'!AQ145*'Z2 - Douglas'!$F$21,'Z2 - Mélèze'!AQ145*'Z2 - Mélèze'!$F$21,'Z3 - Tilleul à petites feuilles'!AQ145*'Z3 - Tilleul à petites feuilles'!$F$21,'Z4 - Peuplier'!AQ145*'Z4 - Peuplier'!$F$21)</f>
        <v>0</v>
      </c>
      <c r="W161" s="415">
        <f>SUM('Z1 - Chêne sessile'!AR145*'Z1 - Chêne sessile'!$F$21,'Z1 - Feuillus divers'!AR145*'Z1 - Feuillus divers'!$F$21,'Z2 - Douglas'!AR145*'Z2 - Douglas'!$F$21,'Z2 - Mélèze'!AR145*'Z2 - Mélèze'!$F$21,'Z3 - Tilleul à petites feuilles'!AR145*'Z3 - Tilleul à petites feuilles'!$F$21,'Z4 - Peuplier'!AR145*'Z4 - Peuplier'!$F$21)</f>
        <v>0</v>
      </c>
      <c r="X161" s="415">
        <f>SUM('Z1 - Chêne sessile'!AS145*'Z1 - Chêne sessile'!$F$21,'Z1 - Feuillus divers'!AS145*'Z1 - Feuillus divers'!$F$21,'Z2 - Douglas'!AS145*'Z2 - Douglas'!$F$21,'Z2 - Mélèze'!AS145*'Z2 - Mélèze'!$F$21,'Z3 - Tilleul à petites feuilles'!AS145*'Z3 - Tilleul à petites feuilles'!$F$21,'Z4 - Peuplier'!AS145*'Z4 - Peuplier'!$F$21)</f>
        <v>0</v>
      </c>
      <c r="Y161" s="415">
        <f>SUM('Z1 - Chêne sessile'!AT145*'Z1 - Chêne sessile'!$F$21,'Z1 - Feuillus divers'!AT145*'Z1 - Feuillus divers'!$F$21,'Z2 - Douglas'!AT145*'Z2 - Douglas'!$F$21,'Z2 - Mélèze'!AT145*'Z2 - Mélèze'!$F$21,'Z3 - Tilleul à petites feuilles'!AT145*'Z3 - Tilleul à petites feuilles'!$F$21,'Z4 - Peuplier'!AT145*'Z4 - Peuplier'!$F$21)</f>
        <v>0</v>
      </c>
      <c r="Z161" s="416">
        <f t="shared" si="23"/>
        <v>0</v>
      </c>
      <c r="AA161" s="417">
        <f t="shared" si="24"/>
        <v>-0.7314319905164246</v>
      </c>
      <c r="AB161" s="416"/>
      <c r="AC161" s="416"/>
    </row>
    <row r="162" spans="2:29" x14ac:dyDescent="0.25">
      <c r="B162" s="244" t="s">
        <v>49</v>
      </c>
      <c r="C162" s="4">
        <v>0.45</v>
      </c>
      <c r="D162" s="261" t="s">
        <v>223</v>
      </c>
      <c r="E162" s="469">
        <v>30</v>
      </c>
      <c r="F162" s="470">
        <f>IF(Tableau14582[[#This Row],[Type]]="Feuillus",11*1.25,15.5*1.25)</f>
        <v>19.375</v>
      </c>
      <c r="G162" s="469">
        <v>10</v>
      </c>
      <c r="M162"/>
      <c r="N162" s="121">
        <v>141</v>
      </c>
      <c r="O162" s="402"/>
      <c r="P162" s="403"/>
      <c r="Q162" s="347">
        <f t="shared" si="25"/>
        <v>222.5</v>
      </c>
      <c r="R162" s="403">
        <f t="shared" si="21"/>
        <v>26.7</v>
      </c>
      <c r="S162" s="403">
        <f>$L$11*(1+$L$7)^N162*'Récapitulatif des résultats'!$I$11</f>
        <v>97.9</v>
      </c>
      <c r="T162" s="404"/>
      <c r="U162" s="414">
        <f t="shared" si="22"/>
        <v>0</v>
      </c>
      <c r="V162" s="415">
        <f>SUM('Z1 - Chêne sessile'!AQ146*'Z1 - Chêne sessile'!$F$21,'Z1 - Feuillus divers'!AQ146*'Z1 - Feuillus divers'!$F$21,'Z2 - Douglas'!AQ146*'Z2 - Douglas'!$F$21,'Z2 - Mélèze'!AQ146*'Z2 - Mélèze'!$F$21,'Z3 - Tilleul à petites feuilles'!AQ146*'Z3 - Tilleul à petites feuilles'!$F$21,'Z4 - Peuplier'!AQ146*'Z4 - Peuplier'!$F$21)</f>
        <v>0</v>
      </c>
      <c r="W162" s="415">
        <f>SUM('Z1 - Chêne sessile'!AR146*'Z1 - Chêne sessile'!$F$21,'Z1 - Feuillus divers'!AR146*'Z1 - Feuillus divers'!$F$21,'Z2 - Douglas'!AR146*'Z2 - Douglas'!$F$21,'Z2 - Mélèze'!AR146*'Z2 - Mélèze'!$F$21,'Z3 - Tilleul à petites feuilles'!AR146*'Z3 - Tilleul à petites feuilles'!$F$21,'Z4 - Peuplier'!AR146*'Z4 - Peuplier'!$F$21)</f>
        <v>0</v>
      </c>
      <c r="X162" s="415">
        <f>SUM('Z1 - Chêne sessile'!AS146*'Z1 - Chêne sessile'!$F$21,'Z1 - Feuillus divers'!AS146*'Z1 - Feuillus divers'!$F$21,'Z2 - Douglas'!AS146*'Z2 - Douglas'!$F$21,'Z2 - Mélèze'!AS146*'Z2 - Mélèze'!$F$21,'Z3 - Tilleul à petites feuilles'!AS146*'Z3 - Tilleul à petites feuilles'!$F$21,'Z4 - Peuplier'!AS146*'Z4 - Peuplier'!$F$21)</f>
        <v>0</v>
      </c>
      <c r="Y162" s="415">
        <f>SUM('Z1 - Chêne sessile'!AT146*'Z1 - Chêne sessile'!$F$21,'Z1 - Feuillus divers'!AT146*'Z1 - Feuillus divers'!$F$21,'Z2 - Douglas'!AT146*'Z2 - Douglas'!$F$21,'Z2 - Mélèze'!AT146*'Z2 - Mélèze'!$F$21,'Z3 - Tilleul à petites feuilles'!AT146*'Z3 - Tilleul à petites feuilles'!$F$21,'Z4 - Peuplier'!AT146*'Z4 - Peuplier'!$F$21)</f>
        <v>0</v>
      </c>
      <c r="Z162" s="416">
        <f t="shared" si="23"/>
        <v>0</v>
      </c>
      <c r="AA162" s="417">
        <f t="shared" si="24"/>
        <v>-0.69993491915447326</v>
      </c>
      <c r="AB162" s="416"/>
      <c r="AC162" s="416"/>
    </row>
    <row r="163" spans="2:29" x14ac:dyDescent="0.25">
      <c r="B163" s="244" t="s">
        <v>50</v>
      </c>
      <c r="C163" s="4">
        <v>0.39</v>
      </c>
      <c r="D163" s="261" t="s">
        <v>223</v>
      </c>
      <c r="E163" s="469">
        <v>30</v>
      </c>
      <c r="F163" s="470">
        <f>IF(Tableau14582[[#This Row],[Type]]="Feuillus",11*1.25,15.5*1.25)</f>
        <v>19.375</v>
      </c>
      <c r="G163" s="469">
        <v>10</v>
      </c>
      <c r="M163"/>
      <c r="N163" s="121">
        <v>142</v>
      </c>
      <c r="O163" s="402"/>
      <c r="P163" s="403"/>
      <c r="Q163" s="347">
        <f t="shared" si="25"/>
        <v>222.5</v>
      </c>
      <c r="R163" s="403">
        <f t="shared" si="21"/>
        <v>26.7</v>
      </c>
      <c r="S163" s="403">
        <f>$L$11*(1+$L$7)^N163*'Récapitulatif des résultats'!$I$11</f>
        <v>97.9</v>
      </c>
      <c r="T163" s="404"/>
      <c r="U163" s="414">
        <f t="shared" si="22"/>
        <v>0</v>
      </c>
      <c r="V163" s="415">
        <f>SUM('Z1 - Chêne sessile'!AQ147*'Z1 - Chêne sessile'!$F$21,'Z1 - Feuillus divers'!AQ147*'Z1 - Feuillus divers'!$F$21,'Z2 - Douglas'!AQ147*'Z2 - Douglas'!$F$21,'Z2 - Mélèze'!AQ147*'Z2 - Mélèze'!$F$21,'Z3 - Tilleul à petites feuilles'!AQ147*'Z3 - Tilleul à petites feuilles'!$F$21,'Z4 - Peuplier'!AQ147*'Z4 - Peuplier'!$F$21)</f>
        <v>0</v>
      </c>
      <c r="W163" s="415">
        <f>SUM('Z1 - Chêne sessile'!AR147*'Z1 - Chêne sessile'!$F$21,'Z1 - Feuillus divers'!AR147*'Z1 - Feuillus divers'!$F$21,'Z2 - Douglas'!AR147*'Z2 - Douglas'!$F$21,'Z2 - Mélèze'!AR147*'Z2 - Mélèze'!$F$21,'Z3 - Tilleul à petites feuilles'!AR147*'Z3 - Tilleul à petites feuilles'!$F$21,'Z4 - Peuplier'!AR147*'Z4 - Peuplier'!$F$21)</f>
        <v>0</v>
      </c>
      <c r="X163" s="415">
        <f>SUM('Z1 - Chêne sessile'!AS147*'Z1 - Chêne sessile'!$F$21,'Z1 - Feuillus divers'!AS147*'Z1 - Feuillus divers'!$F$21,'Z2 - Douglas'!AS147*'Z2 - Douglas'!$F$21,'Z2 - Mélèze'!AS147*'Z2 - Mélèze'!$F$21,'Z3 - Tilleul à petites feuilles'!AS147*'Z3 - Tilleul à petites feuilles'!$F$21,'Z4 - Peuplier'!AS147*'Z4 - Peuplier'!$F$21)</f>
        <v>0</v>
      </c>
      <c r="Y163" s="415">
        <f>SUM('Z1 - Chêne sessile'!AT147*'Z1 - Chêne sessile'!$F$21,'Z1 - Feuillus divers'!AT147*'Z1 - Feuillus divers'!$F$21,'Z2 - Douglas'!AT147*'Z2 - Douglas'!$F$21,'Z2 - Mélèze'!AT147*'Z2 - Mélèze'!$F$21,'Z3 - Tilleul à petites feuilles'!AT147*'Z3 - Tilleul à petites feuilles'!$F$21,'Z4 - Peuplier'!AT147*'Z4 - Peuplier'!$F$21)</f>
        <v>0</v>
      </c>
      <c r="Z163" s="416">
        <f t="shared" si="23"/>
        <v>0</v>
      </c>
      <c r="AA163" s="417">
        <f t="shared" si="24"/>
        <v>-0.66979418100906551</v>
      </c>
      <c r="AB163" s="416"/>
      <c r="AC163" s="416"/>
    </row>
    <row r="164" spans="2:29" x14ac:dyDescent="0.25">
      <c r="B164" s="244" t="s">
        <v>51</v>
      </c>
      <c r="C164" s="4">
        <v>0.44</v>
      </c>
      <c r="D164" s="261" t="s">
        <v>223</v>
      </c>
      <c r="E164" s="469">
        <v>30</v>
      </c>
      <c r="F164" s="470">
        <f>IF(Tableau14582[[#This Row],[Type]]="Feuillus",11*1.25,15.5*1.25)</f>
        <v>19.375</v>
      </c>
      <c r="G164" s="469">
        <v>10</v>
      </c>
      <c r="M164"/>
      <c r="N164" s="121">
        <v>143</v>
      </c>
      <c r="O164" s="402"/>
      <c r="P164" s="403"/>
      <c r="Q164" s="347">
        <f t="shared" si="25"/>
        <v>222.5</v>
      </c>
      <c r="R164" s="403">
        <f t="shared" si="21"/>
        <v>26.7</v>
      </c>
      <c r="S164" s="403">
        <f>$L$11*(1+$L$7)^N164*'Récapitulatif des résultats'!$I$11</f>
        <v>97.9</v>
      </c>
      <c r="T164" s="404"/>
      <c r="U164" s="414">
        <f t="shared" si="22"/>
        <v>0</v>
      </c>
      <c r="V164" s="415">
        <f>SUM('Z1 - Chêne sessile'!AQ148*'Z1 - Chêne sessile'!$F$21,'Z1 - Feuillus divers'!AQ148*'Z1 - Feuillus divers'!$F$21,'Z2 - Douglas'!AQ148*'Z2 - Douglas'!$F$21,'Z2 - Mélèze'!AQ148*'Z2 - Mélèze'!$F$21,'Z3 - Tilleul à petites feuilles'!AQ148*'Z3 - Tilleul à petites feuilles'!$F$21,'Z4 - Peuplier'!AQ148*'Z4 - Peuplier'!$F$21)</f>
        <v>0</v>
      </c>
      <c r="W164" s="415">
        <f>SUM('Z1 - Chêne sessile'!AR148*'Z1 - Chêne sessile'!$F$21,'Z1 - Feuillus divers'!AR148*'Z1 - Feuillus divers'!$F$21,'Z2 - Douglas'!AR148*'Z2 - Douglas'!$F$21,'Z2 - Mélèze'!AR148*'Z2 - Mélèze'!$F$21,'Z3 - Tilleul à petites feuilles'!AR148*'Z3 - Tilleul à petites feuilles'!$F$21,'Z4 - Peuplier'!AR148*'Z4 - Peuplier'!$F$21)</f>
        <v>0</v>
      </c>
      <c r="X164" s="415">
        <f>SUM('Z1 - Chêne sessile'!AS148*'Z1 - Chêne sessile'!$F$21,'Z1 - Feuillus divers'!AS148*'Z1 - Feuillus divers'!$F$21,'Z2 - Douglas'!AS148*'Z2 - Douglas'!$F$21,'Z2 - Mélèze'!AS148*'Z2 - Mélèze'!$F$21,'Z3 - Tilleul à petites feuilles'!AS148*'Z3 - Tilleul à petites feuilles'!$F$21,'Z4 - Peuplier'!AS148*'Z4 - Peuplier'!$F$21)</f>
        <v>0</v>
      </c>
      <c r="Y164" s="415">
        <f>SUM('Z1 - Chêne sessile'!AT148*'Z1 - Chêne sessile'!$F$21,'Z1 - Feuillus divers'!AT148*'Z1 - Feuillus divers'!$F$21,'Z2 - Douglas'!AT148*'Z2 - Douglas'!$F$21,'Z2 - Mélèze'!AT148*'Z2 - Mélèze'!$F$21,'Z3 - Tilleul à petites feuilles'!AT148*'Z3 - Tilleul à petites feuilles'!$F$21,'Z4 - Peuplier'!AT148*'Z4 - Peuplier'!$F$21)</f>
        <v>0</v>
      </c>
      <c r="Z164" s="416">
        <f t="shared" si="23"/>
        <v>0</v>
      </c>
      <c r="AA164" s="417">
        <f t="shared" si="24"/>
        <v>-0.64095136938666553</v>
      </c>
      <c r="AB164" s="416"/>
      <c r="AC164" s="416"/>
    </row>
    <row r="165" spans="2:29" x14ac:dyDescent="0.25">
      <c r="B165" s="244" t="s">
        <v>52</v>
      </c>
      <c r="C165" s="4">
        <v>0.46</v>
      </c>
      <c r="D165" s="261" t="s">
        <v>223</v>
      </c>
      <c r="E165" s="469">
        <v>30</v>
      </c>
      <c r="F165" s="470">
        <f>IF(Tableau14582[[#This Row],[Type]]="Feuillus",11*1.25,15.5*1.25)</f>
        <v>19.375</v>
      </c>
      <c r="G165" s="469">
        <v>10</v>
      </c>
      <c r="M165"/>
      <c r="N165" s="121">
        <v>144</v>
      </c>
      <c r="O165" s="402"/>
      <c r="P165" s="403"/>
      <c r="Q165" s="347">
        <f t="shared" si="25"/>
        <v>222.5</v>
      </c>
      <c r="R165" s="403">
        <f t="shared" si="21"/>
        <v>26.7</v>
      </c>
      <c r="S165" s="403">
        <f>$L$11*(1+$L$7)^N165*'Récapitulatif des résultats'!$I$11</f>
        <v>97.9</v>
      </c>
      <c r="T165" s="404"/>
      <c r="U165" s="414">
        <f t="shared" si="22"/>
        <v>0</v>
      </c>
      <c r="V165" s="415">
        <f>SUM('Z1 - Chêne sessile'!AQ149*'Z1 - Chêne sessile'!$F$21,'Z1 - Feuillus divers'!AQ149*'Z1 - Feuillus divers'!$F$21,'Z2 - Douglas'!AQ149*'Z2 - Douglas'!$F$21,'Z2 - Mélèze'!AQ149*'Z2 - Mélèze'!$F$21,'Z3 - Tilleul à petites feuilles'!AQ149*'Z3 - Tilleul à petites feuilles'!$F$21,'Z4 - Peuplier'!AQ149*'Z4 - Peuplier'!$F$21)</f>
        <v>0</v>
      </c>
      <c r="W165" s="415">
        <f>SUM('Z1 - Chêne sessile'!AR149*'Z1 - Chêne sessile'!$F$21,'Z1 - Feuillus divers'!AR149*'Z1 - Feuillus divers'!$F$21,'Z2 - Douglas'!AR149*'Z2 - Douglas'!$F$21,'Z2 - Mélèze'!AR149*'Z2 - Mélèze'!$F$21,'Z3 - Tilleul à petites feuilles'!AR149*'Z3 - Tilleul à petites feuilles'!$F$21,'Z4 - Peuplier'!AR149*'Z4 - Peuplier'!$F$21)</f>
        <v>0</v>
      </c>
      <c r="X165" s="415">
        <f>SUM('Z1 - Chêne sessile'!AS149*'Z1 - Chêne sessile'!$F$21,'Z1 - Feuillus divers'!AS149*'Z1 - Feuillus divers'!$F$21,'Z2 - Douglas'!AS149*'Z2 - Douglas'!$F$21,'Z2 - Mélèze'!AS149*'Z2 - Mélèze'!$F$21,'Z3 - Tilleul à petites feuilles'!AS149*'Z3 - Tilleul à petites feuilles'!$F$21,'Z4 - Peuplier'!AS149*'Z4 - Peuplier'!$F$21)</f>
        <v>0</v>
      </c>
      <c r="Y165" s="415">
        <f>SUM('Z1 - Chêne sessile'!AT149*'Z1 - Chêne sessile'!$F$21,'Z1 - Feuillus divers'!AT149*'Z1 - Feuillus divers'!$F$21,'Z2 - Douglas'!AT149*'Z2 - Douglas'!$F$21,'Z2 - Mélèze'!AT149*'Z2 - Mélèze'!$F$21,'Z3 - Tilleul à petites feuilles'!AT149*'Z3 - Tilleul à petites feuilles'!$F$21,'Z4 - Peuplier'!AT149*'Z4 - Peuplier'!$F$21)</f>
        <v>0</v>
      </c>
      <c r="Z165" s="416">
        <f t="shared" si="23"/>
        <v>0</v>
      </c>
      <c r="AA165" s="417">
        <f t="shared" si="24"/>
        <v>-0.61335059271451275</v>
      </c>
      <c r="AB165" s="416"/>
      <c r="AC165" s="416"/>
    </row>
    <row r="166" spans="2:29" ht="28.5" x14ac:dyDescent="0.25">
      <c r="B166" s="244" t="s">
        <v>53</v>
      </c>
      <c r="C166" s="4">
        <v>0.46</v>
      </c>
      <c r="D166" s="261" t="s">
        <v>225</v>
      </c>
      <c r="E166" s="469">
        <v>42</v>
      </c>
      <c r="F166" s="470">
        <f>IF(Tableau14582[[#This Row],[Type]]="Feuillus",11*1.25,15.5*1.25)</f>
        <v>19.375</v>
      </c>
      <c r="G166" s="469">
        <v>10</v>
      </c>
      <c r="M166"/>
      <c r="N166" s="121">
        <v>145</v>
      </c>
      <c r="O166" s="402"/>
      <c r="P166" s="403"/>
      <c r="Q166" s="347">
        <f t="shared" si="25"/>
        <v>222.5</v>
      </c>
      <c r="R166" s="403">
        <f t="shared" si="21"/>
        <v>26.7</v>
      </c>
      <c r="S166" s="403">
        <f>$L$11*(1+$L$7)^N166*'Récapitulatif des résultats'!$I$11</f>
        <v>97.9</v>
      </c>
      <c r="T166" s="404"/>
      <c r="U166" s="414">
        <f t="shared" si="22"/>
        <v>0</v>
      </c>
      <c r="V166" s="415">
        <f>SUM('Z1 - Chêne sessile'!AQ150*'Z1 - Chêne sessile'!$F$21,'Z1 - Feuillus divers'!AQ150*'Z1 - Feuillus divers'!$F$21,'Z2 - Douglas'!AQ150*'Z2 - Douglas'!$F$21,'Z2 - Mélèze'!AQ150*'Z2 - Mélèze'!$F$21,'Z3 - Tilleul à petites feuilles'!AQ150*'Z3 - Tilleul à petites feuilles'!$F$21,'Z4 - Peuplier'!AQ150*'Z4 - Peuplier'!$F$21)</f>
        <v>0</v>
      </c>
      <c r="W166" s="415">
        <f>SUM('Z1 - Chêne sessile'!AR150*'Z1 - Chêne sessile'!$F$21,'Z1 - Feuillus divers'!AR150*'Z1 - Feuillus divers'!$F$21,'Z2 - Douglas'!AR150*'Z2 - Douglas'!$F$21,'Z2 - Mélèze'!AR150*'Z2 - Mélèze'!$F$21,'Z3 - Tilleul à petites feuilles'!AR150*'Z3 - Tilleul à petites feuilles'!$F$21,'Z4 - Peuplier'!AR150*'Z4 - Peuplier'!$F$21)</f>
        <v>0</v>
      </c>
      <c r="X166" s="415">
        <f>SUM('Z1 - Chêne sessile'!AS150*'Z1 - Chêne sessile'!$F$21,'Z1 - Feuillus divers'!AS150*'Z1 - Feuillus divers'!$F$21,'Z2 - Douglas'!AS150*'Z2 - Douglas'!$F$21,'Z2 - Mélèze'!AS150*'Z2 - Mélèze'!$F$21,'Z3 - Tilleul à petites feuilles'!AS150*'Z3 - Tilleul à petites feuilles'!$F$21,'Z4 - Peuplier'!AS150*'Z4 - Peuplier'!$F$21)</f>
        <v>0</v>
      </c>
      <c r="Y166" s="415">
        <f>SUM('Z1 - Chêne sessile'!AT150*'Z1 - Chêne sessile'!$F$21,'Z1 - Feuillus divers'!AT150*'Z1 - Feuillus divers'!$F$21,'Z2 - Douglas'!AT150*'Z2 - Douglas'!$F$21,'Z2 - Mélèze'!AT150*'Z2 - Mélèze'!$F$21,'Z3 - Tilleul à petites feuilles'!AT150*'Z3 - Tilleul à petites feuilles'!$F$21,'Z4 - Peuplier'!AT150*'Z4 - Peuplier'!$F$21)</f>
        <v>0</v>
      </c>
      <c r="Z166" s="416">
        <f t="shared" si="23"/>
        <v>0</v>
      </c>
      <c r="AA166" s="417">
        <f t="shared" si="24"/>
        <v>-0.58693836623398343</v>
      </c>
      <c r="AB166" s="416"/>
      <c r="AC166" s="416"/>
    </row>
    <row r="167" spans="2:29" x14ac:dyDescent="0.25">
      <c r="B167" s="244" t="s">
        <v>54</v>
      </c>
      <c r="C167" s="4">
        <v>0.44</v>
      </c>
      <c r="D167" s="261" t="s">
        <v>223</v>
      </c>
      <c r="E167" s="469">
        <v>30</v>
      </c>
      <c r="F167" s="470">
        <f>IF(Tableau14582[[#This Row],[Type]]="Feuillus",11*1.25,15.5*1.25)</f>
        <v>19.375</v>
      </c>
      <c r="G167" s="469">
        <v>10</v>
      </c>
      <c r="M167"/>
      <c r="N167" s="121">
        <v>146</v>
      </c>
      <c r="O167" s="402"/>
      <c r="P167" s="403"/>
      <c r="Q167" s="347">
        <f t="shared" si="25"/>
        <v>222.5</v>
      </c>
      <c r="R167" s="403">
        <f t="shared" si="21"/>
        <v>26.7</v>
      </c>
      <c r="S167" s="403">
        <f>$L$11*(1+$L$7)^N167*'Récapitulatif des résultats'!$I$11</f>
        <v>97.9</v>
      </c>
      <c r="T167" s="404"/>
      <c r="U167" s="414">
        <f t="shared" si="22"/>
        <v>0</v>
      </c>
      <c r="V167" s="415">
        <f>SUM('Z1 - Chêne sessile'!AQ151*'Z1 - Chêne sessile'!$F$21,'Z1 - Feuillus divers'!AQ151*'Z1 - Feuillus divers'!$F$21,'Z2 - Douglas'!AQ151*'Z2 - Douglas'!$F$21,'Z2 - Mélèze'!AQ151*'Z2 - Mélèze'!$F$21,'Z3 - Tilleul à petites feuilles'!AQ151*'Z3 - Tilleul à petites feuilles'!$F$21,'Z4 - Peuplier'!AQ151*'Z4 - Peuplier'!$F$21)</f>
        <v>0</v>
      </c>
      <c r="W167" s="415">
        <f>SUM('Z1 - Chêne sessile'!AR151*'Z1 - Chêne sessile'!$F$21,'Z1 - Feuillus divers'!AR151*'Z1 - Feuillus divers'!$F$21,'Z2 - Douglas'!AR151*'Z2 - Douglas'!$F$21,'Z2 - Mélèze'!AR151*'Z2 - Mélèze'!$F$21,'Z3 - Tilleul à petites feuilles'!AR151*'Z3 - Tilleul à petites feuilles'!$F$21,'Z4 - Peuplier'!AR151*'Z4 - Peuplier'!$F$21)</f>
        <v>0</v>
      </c>
      <c r="X167" s="415">
        <f>SUM('Z1 - Chêne sessile'!AS151*'Z1 - Chêne sessile'!$F$21,'Z1 - Feuillus divers'!AS151*'Z1 - Feuillus divers'!$F$21,'Z2 - Douglas'!AS151*'Z2 - Douglas'!$F$21,'Z2 - Mélèze'!AS151*'Z2 - Mélèze'!$F$21,'Z3 - Tilleul à petites feuilles'!AS151*'Z3 - Tilleul à petites feuilles'!$F$21,'Z4 - Peuplier'!AS151*'Z4 - Peuplier'!$F$21)</f>
        <v>0</v>
      </c>
      <c r="Y167" s="415">
        <f>SUM('Z1 - Chêne sessile'!AT151*'Z1 - Chêne sessile'!$F$21,'Z1 - Feuillus divers'!AT151*'Z1 - Feuillus divers'!$F$21,'Z2 - Douglas'!AT151*'Z2 - Douglas'!$F$21,'Z2 - Mélèze'!AT151*'Z2 - Mélèze'!$F$21,'Z3 - Tilleul à petites feuilles'!AT151*'Z3 - Tilleul à petites feuilles'!$F$21,'Z4 - Peuplier'!AT151*'Z4 - Peuplier'!$F$21)</f>
        <v>0</v>
      </c>
      <c r="Z167" s="416">
        <f t="shared" si="23"/>
        <v>0</v>
      </c>
      <c r="AA167" s="417">
        <f t="shared" si="24"/>
        <v>-0.56166350835787893</v>
      </c>
      <c r="AB167" s="416"/>
      <c r="AC167" s="416"/>
    </row>
    <row r="168" spans="2:29" x14ac:dyDescent="0.25">
      <c r="B168" s="244" t="s">
        <v>55</v>
      </c>
      <c r="C168" s="4">
        <v>0.46</v>
      </c>
      <c r="D168" s="261" t="s">
        <v>223</v>
      </c>
      <c r="E168" s="469">
        <v>30</v>
      </c>
      <c r="F168" s="470">
        <f>IF(Tableau14582[[#This Row],[Type]]="Feuillus",11*1.25,15.5*1.25)</f>
        <v>19.375</v>
      </c>
      <c r="G168" s="469">
        <v>10</v>
      </c>
      <c r="M168"/>
      <c r="N168" s="121">
        <v>147</v>
      </c>
      <c r="O168" s="402"/>
      <c r="P168" s="403"/>
      <c r="Q168" s="347">
        <f t="shared" si="25"/>
        <v>222.5</v>
      </c>
      <c r="R168" s="403">
        <f t="shared" si="21"/>
        <v>26.7</v>
      </c>
      <c r="S168" s="403">
        <f>$L$11*(1+$L$7)^N168*'Récapitulatif des résultats'!$I$11</f>
        <v>97.9</v>
      </c>
      <c r="T168" s="404"/>
      <c r="U168" s="414">
        <f t="shared" si="22"/>
        <v>14.399999999999999</v>
      </c>
      <c r="V168" s="415">
        <f>SUM('Z1 - Chêne sessile'!AQ152*'Z1 - Chêne sessile'!$F$21,'Z1 - Feuillus divers'!AQ152*'Z1 - Feuillus divers'!$F$21,'Z2 - Douglas'!AQ152*'Z2 - Douglas'!$F$21,'Z2 - Mélèze'!AQ152*'Z2 - Mélèze'!$F$21,'Z3 - Tilleul à petites feuilles'!AQ152*'Z3 - Tilleul à petites feuilles'!$F$21,'Z4 - Peuplier'!AQ152*'Z4 - Peuplier'!$F$21)</f>
        <v>13.679999999999998</v>
      </c>
      <c r="W168" s="415">
        <f>SUM('Z1 - Chêne sessile'!AR152*'Z1 - Chêne sessile'!$F$21,'Z1 - Feuillus divers'!AR152*'Z1 - Feuillus divers'!$F$21,'Z2 - Douglas'!AR152*'Z2 - Douglas'!$F$21,'Z2 - Mélèze'!AR152*'Z2 - Mélèze'!$F$21,'Z3 - Tilleul à petites feuilles'!AR152*'Z3 - Tilleul à petites feuilles'!$F$21,'Z4 - Peuplier'!AR152*'Z4 - Peuplier'!$F$21)</f>
        <v>0.40320000000000039</v>
      </c>
      <c r="X168" s="415">
        <f>SUM('Z1 - Chêne sessile'!AS152*'Z1 - Chêne sessile'!$F$21,'Z1 - Feuillus divers'!AS152*'Z1 - Feuillus divers'!$F$21,'Z2 - Douglas'!AS152*'Z2 - Douglas'!$F$21,'Z2 - Mélèze'!AS152*'Z2 - Mélèze'!$F$21,'Z3 - Tilleul à petites feuilles'!AS152*'Z3 - Tilleul à petites feuilles'!$F$21,'Z4 - Peuplier'!AS152*'Z4 - Peuplier'!$F$21)</f>
        <v>0.31680000000000025</v>
      </c>
      <c r="Y168" s="415">
        <f>SUM('Z1 - Chêne sessile'!AT152*'Z1 - Chêne sessile'!$F$21,'Z1 - Feuillus divers'!AT152*'Z1 - Feuillus divers'!$F$21,'Z2 - Douglas'!AT152*'Z2 - Douglas'!$F$21,'Z2 - Mélèze'!AT152*'Z2 - Mélèze'!$F$21,'Z3 - Tilleul à petites feuilles'!AT152*'Z3 - Tilleul à petites feuilles'!$F$21,'Z4 - Peuplier'!AT152*'Z4 - Peuplier'!$F$21)</f>
        <v>0</v>
      </c>
      <c r="Z168" s="416">
        <f t="shared" si="23"/>
        <v>693.89999999999986</v>
      </c>
      <c r="AA168" s="417">
        <f t="shared" si="24"/>
        <v>0.53701249780756843</v>
      </c>
      <c r="AB168" s="416"/>
      <c r="AC168" s="416"/>
    </row>
    <row r="169" spans="2:29" x14ac:dyDescent="0.25">
      <c r="B169" s="244" t="s">
        <v>56</v>
      </c>
      <c r="C169" s="4">
        <v>0.48</v>
      </c>
      <c r="D169" s="261" t="s">
        <v>223</v>
      </c>
      <c r="E169" s="469">
        <v>30</v>
      </c>
      <c r="F169" s="470">
        <f>IF(Tableau14582[[#This Row],[Type]]="Feuillus",11*1.25,15.5*1.25)</f>
        <v>19.375</v>
      </c>
      <c r="G169" s="469">
        <v>10</v>
      </c>
      <c r="M169"/>
      <c r="N169" s="121">
        <v>148</v>
      </c>
      <c r="O169" s="402"/>
      <c r="P169" s="403"/>
      <c r="Q169" s="347">
        <f t="shared" si="25"/>
        <v>222.5</v>
      </c>
      <c r="R169" s="403">
        <f t="shared" si="21"/>
        <v>26.7</v>
      </c>
      <c r="S169" s="403">
        <f>$L$11*(1+$L$7)^N169*'Récapitulatif des résultats'!$I$11</f>
        <v>97.9</v>
      </c>
      <c r="T169" s="404"/>
      <c r="U169" s="414">
        <f t="shared" si="22"/>
        <v>0</v>
      </c>
      <c r="V169" s="415">
        <f>SUM('Z1 - Chêne sessile'!AQ153*'Z1 - Chêne sessile'!$F$21,'Z1 - Feuillus divers'!AQ153*'Z1 - Feuillus divers'!$F$21,'Z2 - Douglas'!AQ153*'Z2 - Douglas'!$F$21,'Z2 - Mélèze'!AQ153*'Z2 - Mélèze'!$F$21,'Z3 - Tilleul à petites feuilles'!AQ153*'Z3 - Tilleul à petites feuilles'!$F$21,'Z4 - Peuplier'!AQ153*'Z4 - Peuplier'!$F$21)</f>
        <v>0</v>
      </c>
      <c r="W169" s="415">
        <f>SUM('Z1 - Chêne sessile'!AR153*'Z1 - Chêne sessile'!$F$21,'Z1 - Feuillus divers'!AR153*'Z1 - Feuillus divers'!$F$21,'Z2 - Douglas'!AR153*'Z2 - Douglas'!$F$21,'Z2 - Mélèze'!AR153*'Z2 - Mélèze'!$F$21,'Z3 - Tilleul à petites feuilles'!AR153*'Z3 - Tilleul à petites feuilles'!$F$21,'Z4 - Peuplier'!AR153*'Z4 - Peuplier'!$F$21)</f>
        <v>0</v>
      </c>
      <c r="X169" s="415">
        <f>SUM('Z1 - Chêne sessile'!AS153*'Z1 - Chêne sessile'!$F$21,'Z1 - Feuillus divers'!AS153*'Z1 - Feuillus divers'!$F$21,'Z2 - Douglas'!AS153*'Z2 - Douglas'!$F$21,'Z2 - Mélèze'!AS153*'Z2 - Mélèze'!$F$21,'Z3 - Tilleul à petites feuilles'!AS153*'Z3 - Tilleul à petites feuilles'!$F$21,'Z4 - Peuplier'!AS153*'Z4 - Peuplier'!$F$21)</f>
        <v>0</v>
      </c>
      <c r="Y169" s="415">
        <f>SUM('Z1 - Chêne sessile'!AT153*'Z1 - Chêne sessile'!$F$21,'Z1 - Feuillus divers'!AT153*'Z1 - Feuillus divers'!$F$21,'Z2 - Douglas'!AT153*'Z2 - Douglas'!$F$21,'Z2 - Mélèze'!AT153*'Z2 - Mélèze'!$F$21,'Z3 - Tilleul à petites feuilles'!AT153*'Z3 - Tilleul à petites feuilles'!$F$21,'Z4 - Peuplier'!AT153*'Z4 - Peuplier'!$F$21)</f>
        <v>0</v>
      </c>
      <c r="Z169" s="416">
        <f t="shared" si="23"/>
        <v>0</v>
      </c>
      <c r="AA169" s="417">
        <f t="shared" si="24"/>
        <v>-0.51433209712037653</v>
      </c>
      <c r="AB169" s="416"/>
      <c r="AC169" s="416"/>
    </row>
    <row r="170" spans="2:29" x14ac:dyDescent="0.25">
      <c r="B170" s="244" t="s">
        <v>57</v>
      </c>
      <c r="C170" s="4">
        <v>0.44</v>
      </c>
      <c r="D170" s="261" t="s">
        <v>223</v>
      </c>
      <c r="E170" s="469">
        <v>30</v>
      </c>
      <c r="F170" s="470">
        <f>IF(Tableau14582[[#This Row],[Type]]="Feuillus",11*1.25,15.5*1.25)</f>
        <v>19.375</v>
      </c>
      <c r="G170" s="469">
        <v>10</v>
      </c>
      <c r="M170"/>
      <c r="N170" s="121">
        <v>149</v>
      </c>
      <c r="O170" s="402"/>
      <c r="P170" s="403"/>
      <c r="Q170" s="347">
        <f t="shared" si="25"/>
        <v>222.5</v>
      </c>
      <c r="R170" s="403">
        <f t="shared" si="21"/>
        <v>26.7</v>
      </c>
      <c r="S170" s="403">
        <f>$L$11*(1+$L$7)^N170*'Récapitulatif des résultats'!$I$11</f>
        <v>97.9</v>
      </c>
      <c r="T170" s="404"/>
      <c r="U170" s="414">
        <f t="shared" si="22"/>
        <v>0</v>
      </c>
      <c r="V170" s="415">
        <f>SUM('Z1 - Chêne sessile'!AQ154*'Z1 - Chêne sessile'!$F$21,'Z1 - Feuillus divers'!AQ154*'Z1 - Feuillus divers'!$F$21,'Z2 - Douglas'!AQ154*'Z2 - Douglas'!$F$21,'Z2 - Mélèze'!AQ154*'Z2 - Mélèze'!$F$21,'Z3 - Tilleul à petites feuilles'!AQ154*'Z3 - Tilleul à petites feuilles'!$F$21,'Z4 - Peuplier'!AQ154*'Z4 - Peuplier'!$F$21)</f>
        <v>0</v>
      </c>
      <c r="W170" s="415">
        <f>SUM('Z1 - Chêne sessile'!AR154*'Z1 - Chêne sessile'!$F$21,'Z1 - Feuillus divers'!AR154*'Z1 - Feuillus divers'!$F$21,'Z2 - Douglas'!AR154*'Z2 - Douglas'!$F$21,'Z2 - Mélèze'!AR154*'Z2 - Mélèze'!$F$21,'Z3 - Tilleul à petites feuilles'!AR154*'Z3 - Tilleul à petites feuilles'!$F$21,'Z4 - Peuplier'!AR154*'Z4 - Peuplier'!$F$21)</f>
        <v>0</v>
      </c>
      <c r="X170" s="415">
        <f>SUM('Z1 - Chêne sessile'!AS154*'Z1 - Chêne sessile'!$F$21,'Z1 - Feuillus divers'!AS154*'Z1 - Feuillus divers'!$F$21,'Z2 - Douglas'!AS154*'Z2 - Douglas'!$F$21,'Z2 - Mélèze'!AS154*'Z2 - Mélèze'!$F$21,'Z3 - Tilleul à petites feuilles'!AS154*'Z3 - Tilleul à petites feuilles'!$F$21,'Z4 - Peuplier'!AS154*'Z4 - Peuplier'!$F$21)</f>
        <v>0</v>
      </c>
      <c r="Y170" s="415">
        <f>SUM('Z1 - Chêne sessile'!AT154*'Z1 - Chêne sessile'!$F$21,'Z1 - Feuillus divers'!AT154*'Z1 - Feuillus divers'!$F$21,'Z2 - Douglas'!AT154*'Z2 - Douglas'!$F$21,'Z2 - Mélèze'!AT154*'Z2 - Mélèze'!$F$21,'Z3 - Tilleul à petites feuilles'!AT154*'Z3 - Tilleul à petites feuilles'!$F$21,'Z4 - Peuplier'!AT154*'Z4 - Peuplier'!$F$21)</f>
        <v>0</v>
      </c>
      <c r="Z170" s="416">
        <f t="shared" si="23"/>
        <v>0</v>
      </c>
      <c r="AA170" s="417">
        <f t="shared" si="24"/>
        <v>-0.49218382499557556</v>
      </c>
      <c r="AB170" s="416"/>
      <c r="AC170" s="416"/>
    </row>
    <row r="171" spans="2:29" x14ac:dyDescent="0.25">
      <c r="B171" s="244" t="s">
        <v>58</v>
      </c>
      <c r="C171" s="4">
        <v>0.34</v>
      </c>
      <c r="D171" s="261" t="s">
        <v>223</v>
      </c>
      <c r="E171" s="469">
        <v>30</v>
      </c>
      <c r="F171" s="470">
        <f>IF(Tableau14582[[#This Row],[Type]]="Feuillus",11*1.25,15.5*1.25)</f>
        <v>19.375</v>
      </c>
      <c r="G171" s="469">
        <v>10</v>
      </c>
      <c r="M171"/>
      <c r="N171" s="121">
        <v>150</v>
      </c>
      <c r="O171" s="402"/>
      <c r="P171" s="403"/>
      <c r="Q171" s="347">
        <f t="shared" si="25"/>
        <v>222.5</v>
      </c>
      <c r="R171" s="403">
        <f t="shared" si="21"/>
        <v>26.7</v>
      </c>
      <c r="S171" s="403">
        <f>$L$11*(1+$L$7)^N171*'Récapitulatif des résultats'!$I$11</f>
        <v>97.9</v>
      </c>
      <c r="T171" s="404"/>
      <c r="U171" s="414">
        <f t="shared" si="22"/>
        <v>90.9</v>
      </c>
      <c r="V171" s="415">
        <f>SUM('Z1 - Chêne sessile'!AQ155*'Z1 - Chêne sessile'!$F$21,'Z1 - Feuillus divers'!AQ155*'Z1 - Feuillus divers'!$F$21,'Z2 - Douglas'!AQ155*'Z2 - Douglas'!$F$21,'Z2 - Mélèze'!AQ155*'Z2 - Mélèze'!$F$21,'Z3 - Tilleul à petites feuilles'!AQ155*'Z3 - Tilleul à petites feuilles'!$F$21,'Z4 - Peuplier'!AQ155*'Z4 - Peuplier'!$F$21)</f>
        <v>86.35499999999999</v>
      </c>
      <c r="W171" s="415">
        <f>SUM('Z1 - Chêne sessile'!AR155*'Z1 - Chêne sessile'!$F$21,'Z1 - Feuillus divers'!AR155*'Z1 - Feuillus divers'!$F$21,'Z2 - Douglas'!AR155*'Z2 - Douglas'!$F$21,'Z2 - Mélèze'!AR155*'Z2 - Mélèze'!$F$21,'Z3 - Tilleul à petites feuilles'!AR155*'Z3 - Tilleul à petites feuilles'!$F$21,'Z4 - Peuplier'!AR155*'Z4 - Peuplier'!$F$21)</f>
        <v>2.5452000000000026</v>
      </c>
      <c r="X171" s="415">
        <f>SUM('Z1 - Chêne sessile'!AS155*'Z1 - Chêne sessile'!$F$21,'Z1 - Feuillus divers'!AS155*'Z1 - Feuillus divers'!$F$21,'Z2 - Douglas'!AS155*'Z2 - Douglas'!$F$21,'Z2 - Mélèze'!AS155*'Z2 - Mélèze'!$F$21,'Z3 - Tilleul à petites feuilles'!AS155*'Z3 - Tilleul à petites feuilles'!$F$21,'Z4 - Peuplier'!AS155*'Z4 - Peuplier'!$F$21)</f>
        <v>1.9998000000000016</v>
      </c>
      <c r="Y171" s="415">
        <f>SUM('Z1 - Chêne sessile'!AT155*'Z1 - Chêne sessile'!$F$21,'Z1 - Feuillus divers'!AT155*'Z1 - Feuillus divers'!$F$21,'Z2 - Douglas'!AT155*'Z2 - Douglas'!$F$21,'Z2 - Mélèze'!AT155*'Z2 - Mélèze'!$F$21,'Z3 - Tilleul à petites feuilles'!AT155*'Z3 - Tilleul à petites feuilles'!$F$21,'Z4 - Peuplier'!AT155*'Z4 - Peuplier'!$F$21)</f>
        <v>0</v>
      </c>
      <c r="Z171" s="416">
        <f t="shared" si="23"/>
        <v>4380.2437499999996</v>
      </c>
      <c r="AA171" s="417">
        <f t="shared" si="24"/>
        <v>5.472681004555862</v>
      </c>
      <c r="AB171" s="416"/>
      <c r="AC171" s="416"/>
    </row>
    <row r="172" spans="2:29" x14ac:dyDescent="0.25">
      <c r="B172" s="244" t="s">
        <v>59</v>
      </c>
      <c r="C172" s="4">
        <v>0.5</v>
      </c>
      <c r="D172" s="261" t="s">
        <v>222</v>
      </c>
      <c r="E172" s="469">
        <v>50</v>
      </c>
      <c r="F172" s="470">
        <f>IF(Tableau14582[[#This Row],[Type]]="Feuillus",11*1.25,15.5*1.25)</f>
        <v>13.75</v>
      </c>
      <c r="G172" s="469">
        <v>10</v>
      </c>
      <c r="M172"/>
      <c r="N172" s="121">
        <v>151</v>
      </c>
      <c r="O172" s="402"/>
      <c r="P172" s="403"/>
      <c r="Q172" s="347">
        <f t="shared" si="25"/>
        <v>222.5</v>
      </c>
      <c r="R172" s="403">
        <f t="shared" si="21"/>
        <v>26.7</v>
      </c>
      <c r="S172" s="403">
        <f>$L$11*(1+$L$7)^N172*'Récapitulatif des résultats'!$I$11</f>
        <v>97.9</v>
      </c>
      <c r="T172" s="404"/>
      <c r="U172" s="414">
        <f t="shared" si="22"/>
        <v>0</v>
      </c>
      <c r="V172" s="415">
        <f>SUM('Z1 - Chêne sessile'!AQ156*'Z1 - Chêne sessile'!$F$21,'Z1 - Feuillus divers'!AQ156*'Z1 - Feuillus divers'!$F$21,'Z2 - Douglas'!AQ156*'Z2 - Douglas'!$F$21,'Z2 - Mélèze'!AQ156*'Z2 - Mélèze'!$F$21,'Z3 - Tilleul à petites feuilles'!AQ156*'Z3 - Tilleul à petites feuilles'!$F$21,'Z4 - Peuplier'!AQ156*'Z4 - Peuplier'!$F$21)</f>
        <v>0</v>
      </c>
      <c r="W172" s="415">
        <f>SUM('Z1 - Chêne sessile'!AR156*'Z1 - Chêne sessile'!$F$21,'Z1 - Feuillus divers'!AR156*'Z1 - Feuillus divers'!$F$21,'Z2 - Douglas'!AR156*'Z2 - Douglas'!$F$21,'Z2 - Mélèze'!AR156*'Z2 - Mélèze'!$F$21,'Z3 - Tilleul à petites feuilles'!AR156*'Z3 - Tilleul à petites feuilles'!$F$21,'Z4 - Peuplier'!AR156*'Z4 - Peuplier'!$F$21)</f>
        <v>0</v>
      </c>
      <c r="X172" s="415">
        <f>SUM('Z1 - Chêne sessile'!AS156*'Z1 - Chêne sessile'!$F$21,'Z1 - Feuillus divers'!AS156*'Z1 - Feuillus divers'!$F$21,'Z2 - Douglas'!AS156*'Z2 - Douglas'!$F$21,'Z2 - Mélèze'!AS156*'Z2 - Mélèze'!$F$21,'Z3 - Tilleul à petites feuilles'!AS156*'Z3 - Tilleul à petites feuilles'!$F$21,'Z4 - Peuplier'!AS156*'Z4 - Peuplier'!$F$21)</f>
        <v>0</v>
      </c>
      <c r="Y172" s="415">
        <f>SUM('Z1 - Chêne sessile'!AT156*'Z1 - Chêne sessile'!$F$21,'Z1 - Feuillus divers'!AT156*'Z1 - Feuillus divers'!$F$21,'Z2 - Douglas'!AT156*'Z2 - Douglas'!$F$21,'Z2 - Mélèze'!AT156*'Z2 - Mélèze'!$F$21,'Z3 - Tilleul à petites feuilles'!AT156*'Z3 - Tilleul à petites feuilles'!$F$21,'Z4 - Peuplier'!AT156*'Z4 - Peuplier'!$F$21)</f>
        <v>0</v>
      </c>
      <c r="Z172" s="416">
        <f t="shared" si="23"/>
        <v>0</v>
      </c>
      <c r="AA172" s="417">
        <f t="shared" si="24"/>
        <v>0</v>
      </c>
      <c r="AB172" s="416"/>
      <c r="AC172" s="416"/>
    </row>
    <row r="173" spans="2:29" x14ac:dyDescent="0.25">
      <c r="B173" s="244" t="s">
        <v>60</v>
      </c>
      <c r="C173" s="4">
        <v>0.57999999999999996</v>
      </c>
      <c r="D173" s="261" t="s">
        <v>222</v>
      </c>
      <c r="E173" s="469">
        <v>70</v>
      </c>
      <c r="F173" s="470">
        <f>IF(Tableau14582[[#This Row],[Type]]="Feuillus",11*1.25,15.5*1.25)</f>
        <v>13.75</v>
      </c>
      <c r="G173" s="469">
        <v>10</v>
      </c>
      <c r="M173"/>
      <c r="N173" s="121">
        <v>152</v>
      </c>
      <c r="O173" s="402"/>
      <c r="P173" s="403"/>
      <c r="Q173" s="347">
        <f t="shared" si="25"/>
        <v>222.5</v>
      </c>
      <c r="R173" s="403">
        <f t="shared" si="21"/>
        <v>26.7</v>
      </c>
      <c r="S173" s="403">
        <f>$L$11*(1+$L$7)^N173*'Récapitulatif des résultats'!$I$11</f>
        <v>97.9</v>
      </c>
      <c r="T173" s="404"/>
      <c r="U173" s="414">
        <f t="shared" si="22"/>
        <v>0</v>
      </c>
      <c r="V173" s="415">
        <f>SUM('Z1 - Chêne sessile'!AQ157*'Z1 - Chêne sessile'!$F$21,'Z1 - Feuillus divers'!AQ157*'Z1 - Feuillus divers'!$F$21,'Z2 - Douglas'!AQ157*'Z2 - Douglas'!$F$21,'Z2 - Mélèze'!AQ157*'Z2 - Mélèze'!$F$21,'Z3 - Tilleul à petites feuilles'!AQ157*'Z3 - Tilleul à petites feuilles'!$F$21,'Z4 - Peuplier'!AQ157*'Z4 - Peuplier'!$F$21)</f>
        <v>0</v>
      </c>
      <c r="W173" s="415">
        <f>SUM('Z1 - Chêne sessile'!AR157*'Z1 - Chêne sessile'!$F$21,'Z1 - Feuillus divers'!AR157*'Z1 - Feuillus divers'!$F$21,'Z2 - Douglas'!AR157*'Z2 - Douglas'!$F$21,'Z2 - Mélèze'!AR157*'Z2 - Mélèze'!$F$21,'Z3 - Tilleul à petites feuilles'!AR157*'Z3 - Tilleul à petites feuilles'!$F$21,'Z4 - Peuplier'!AR157*'Z4 - Peuplier'!$F$21)</f>
        <v>0</v>
      </c>
      <c r="X173" s="415">
        <f>SUM('Z1 - Chêne sessile'!AS157*'Z1 - Chêne sessile'!$F$21,'Z1 - Feuillus divers'!AS157*'Z1 - Feuillus divers'!$F$21,'Z2 - Douglas'!AS157*'Z2 - Douglas'!$F$21,'Z2 - Mélèze'!AS157*'Z2 - Mélèze'!$F$21,'Z3 - Tilleul à petites feuilles'!AS157*'Z3 - Tilleul à petites feuilles'!$F$21,'Z4 - Peuplier'!AS157*'Z4 - Peuplier'!$F$21)</f>
        <v>0</v>
      </c>
      <c r="Y173" s="415">
        <f>SUM('Z1 - Chêne sessile'!AT157*'Z1 - Chêne sessile'!$F$21,'Z1 - Feuillus divers'!AT157*'Z1 - Feuillus divers'!$F$21,'Z2 - Douglas'!AT157*'Z2 - Douglas'!$F$21,'Z2 - Mélèze'!AT157*'Z2 - Mélèze'!$F$21,'Z3 - Tilleul à petites feuilles'!AT157*'Z3 - Tilleul à petites feuilles'!$F$21,'Z4 - Peuplier'!AT157*'Z4 - Peuplier'!$F$21)</f>
        <v>0</v>
      </c>
      <c r="Z173" s="416">
        <f t="shared" si="23"/>
        <v>0</v>
      </c>
      <c r="AA173" s="417">
        <f t="shared" si="24"/>
        <v>0</v>
      </c>
      <c r="AB173" s="416"/>
      <c r="AC173" s="416"/>
    </row>
    <row r="174" spans="2:29" x14ac:dyDescent="0.25">
      <c r="B174" s="244" t="s">
        <v>61</v>
      </c>
      <c r="C174" s="4">
        <v>0.37</v>
      </c>
      <c r="D174" s="261" t="s">
        <v>223</v>
      </c>
      <c r="E174" s="469">
        <v>44</v>
      </c>
      <c r="F174" s="470">
        <f>IF(Tableau14582[[#This Row],[Type]]="Feuillus",11*1.25,15.5*1.25)</f>
        <v>19.375</v>
      </c>
      <c r="G174" s="469">
        <v>10</v>
      </c>
      <c r="M174"/>
      <c r="N174" s="121">
        <v>153</v>
      </c>
      <c r="O174" s="402"/>
      <c r="P174" s="403"/>
      <c r="Q174" s="347">
        <f t="shared" si="25"/>
        <v>222.5</v>
      </c>
      <c r="R174" s="403">
        <f t="shared" si="21"/>
        <v>26.7</v>
      </c>
      <c r="S174" s="403">
        <f>$L$11*(1+$L$7)^N174*'Récapitulatif des résultats'!$I$11</f>
        <v>97.9</v>
      </c>
      <c r="T174" s="404"/>
      <c r="U174" s="414">
        <f t="shared" si="22"/>
        <v>0</v>
      </c>
      <c r="V174" s="415">
        <f>SUM('Z1 - Chêne sessile'!AQ158*'Z1 - Chêne sessile'!$F$21,'Z1 - Feuillus divers'!AQ158*'Z1 - Feuillus divers'!$F$21,'Z2 - Douglas'!AQ158*'Z2 - Douglas'!$F$21,'Z2 - Mélèze'!AQ158*'Z2 - Mélèze'!$F$21,'Z3 - Tilleul à petites feuilles'!AQ158*'Z3 - Tilleul à petites feuilles'!$F$21,'Z4 - Peuplier'!AQ158*'Z4 - Peuplier'!$F$21)</f>
        <v>0</v>
      </c>
      <c r="W174" s="415">
        <f>SUM('Z1 - Chêne sessile'!AR158*'Z1 - Chêne sessile'!$F$21,'Z1 - Feuillus divers'!AR158*'Z1 - Feuillus divers'!$F$21,'Z2 - Douglas'!AR158*'Z2 - Douglas'!$F$21,'Z2 - Mélèze'!AR158*'Z2 - Mélèze'!$F$21,'Z3 - Tilleul à petites feuilles'!AR158*'Z3 - Tilleul à petites feuilles'!$F$21,'Z4 - Peuplier'!AR158*'Z4 - Peuplier'!$F$21)</f>
        <v>0</v>
      </c>
      <c r="X174" s="415">
        <f>SUM('Z1 - Chêne sessile'!AS158*'Z1 - Chêne sessile'!$F$21,'Z1 - Feuillus divers'!AS158*'Z1 - Feuillus divers'!$F$21,'Z2 - Douglas'!AS158*'Z2 - Douglas'!$F$21,'Z2 - Mélèze'!AS158*'Z2 - Mélèze'!$F$21,'Z3 - Tilleul à petites feuilles'!AS158*'Z3 - Tilleul à petites feuilles'!$F$21,'Z4 - Peuplier'!AS158*'Z4 - Peuplier'!$F$21)</f>
        <v>0</v>
      </c>
      <c r="Y174" s="415">
        <f>SUM('Z1 - Chêne sessile'!AT158*'Z1 - Chêne sessile'!$F$21,'Z1 - Feuillus divers'!AT158*'Z1 - Feuillus divers'!$F$21,'Z2 - Douglas'!AT158*'Z2 - Douglas'!$F$21,'Z2 - Mélèze'!AT158*'Z2 - Mélèze'!$F$21,'Z3 - Tilleul à petites feuilles'!AT158*'Z3 - Tilleul à petites feuilles'!$F$21,'Z4 - Peuplier'!AT158*'Z4 - Peuplier'!$F$21)</f>
        <v>0</v>
      </c>
      <c r="Z174" s="416">
        <f t="shared" si="23"/>
        <v>0</v>
      </c>
      <c r="AA174" s="417">
        <f t="shared" si="24"/>
        <v>0</v>
      </c>
      <c r="AB174" s="416"/>
      <c r="AC174" s="416"/>
    </row>
    <row r="175" spans="2:29" x14ac:dyDescent="0.25">
      <c r="B175" s="244" t="s">
        <v>62</v>
      </c>
      <c r="C175" s="4">
        <v>0.37</v>
      </c>
      <c r="D175" s="261" t="s">
        <v>223</v>
      </c>
      <c r="E175" s="469">
        <v>44</v>
      </c>
      <c r="F175" s="470">
        <f>IF(Tableau14582[[#This Row],[Type]]="Feuillus",11*1.25,15.5*1.25)</f>
        <v>19.375</v>
      </c>
      <c r="G175" s="469">
        <v>10</v>
      </c>
      <c r="M175"/>
      <c r="N175" s="121">
        <v>154</v>
      </c>
      <c r="O175" s="402"/>
      <c r="P175" s="403"/>
      <c r="Q175" s="347">
        <f t="shared" si="25"/>
        <v>222.5</v>
      </c>
      <c r="R175" s="403">
        <f t="shared" si="21"/>
        <v>26.7</v>
      </c>
      <c r="S175" s="403">
        <f>$L$11*(1+$L$7)^N175*'Récapitulatif des résultats'!$I$11</f>
        <v>97.9</v>
      </c>
      <c r="T175" s="404"/>
      <c r="U175" s="414">
        <f t="shared" si="22"/>
        <v>0</v>
      </c>
      <c r="V175" s="415">
        <f>SUM('Z1 - Chêne sessile'!AQ159*'Z1 - Chêne sessile'!$F$21,'Z1 - Feuillus divers'!AQ159*'Z1 - Feuillus divers'!$F$21,'Z2 - Douglas'!AQ159*'Z2 - Douglas'!$F$21,'Z2 - Mélèze'!AQ159*'Z2 - Mélèze'!$F$21,'Z3 - Tilleul à petites feuilles'!AQ159*'Z3 - Tilleul à petites feuilles'!$F$21,'Z4 - Peuplier'!AQ159*'Z4 - Peuplier'!$F$21)</f>
        <v>0</v>
      </c>
      <c r="W175" s="415">
        <f>SUM('Z1 - Chêne sessile'!AR159*'Z1 - Chêne sessile'!$F$21,'Z1 - Feuillus divers'!AR159*'Z1 - Feuillus divers'!$F$21,'Z2 - Douglas'!AR159*'Z2 - Douglas'!$F$21,'Z2 - Mélèze'!AR159*'Z2 - Mélèze'!$F$21,'Z3 - Tilleul à petites feuilles'!AR159*'Z3 - Tilleul à petites feuilles'!$F$21,'Z4 - Peuplier'!AR159*'Z4 - Peuplier'!$F$21)</f>
        <v>0</v>
      </c>
      <c r="X175" s="415">
        <f>SUM('Z1 - Chêne sessile'!AS159*'Z1 - Chêne sessile'!$F$21,'Z1 - Feuillus divers'!AS159*'Z1 - Feuillus divers'!$F$21,'Z2 - Douglas'!AS159*'Z2 - Douglas'!$F$21,'Z2 - Mélèze'!AS159*'Z2 - Mélèze'!$F$21,'Z3 - Tilleul à petites feuilles'!AS159*'Z3 - Tilleul à petites feuilles'!$F$21,'Z4 - Peuplier'!AS159*'Z4 - Peuplier'!$F$21)</f>
        <v>0</v>
      </c>
      <c r="Y175" s="415">
        <f>SUM('Z1 - Chêne sessile'!AT159*'Z1 - Chêne sessile'!$F$21,'Z1 - Feuillus divers'!AT159*'Z1 - Feuillus divers'!$F$21,'Z2 - Douglas'!AT159*'Z2 - Douglas'!$F$21,'Z2 - Mélèze'!AT159*'Z2 - Mélèze'!$F$21,'Z3 - Tilleul à petites feuilles'!AT159*'Z3 - Tilleul à petites feuilles'!$F$21,'Z4 - Peuplier'!AT159*'Z4 - Peuplier'!$F$21)</f>
        <v>0</v>
      </c>
      <c r="Z175" s="416">
        <f t="shared" si="23"/>
        <v>0</v>
      </c>
      <c r="AA175" s="417">
        <f t="shared" si="24"/>
        <v>0</v>
      </c>
      <c r="AB175" s="416"/>
      <c r="AC175" s="416"/>
    </row>
    <row r="176" spans="2:29" x14ac:dyDescent="0.25">
      <c r="B176" s="244" t="s">
        <v>63</v>
      </c>
      <c r="C176" s="4">
        <v>0.38</v>
      </c>
      <c r="D176" s="261" t="s">
        <v>223</v>
      </c>
      <c r="E176" s="469">
        <v>37</v>
      </c>
      <c r="F176" s="470">
        <f>IF(Tableau14582[[#This Row],[Type]]="Feuillus",11*1.25,15.5*1.25)</f>
        <v>19.375</v>
      </c>
      <c r="G176" s="469">
        <v>10</v>
      </c>
      <c r="M176"/>
      <c r="N176" s="121">
        <v>155</v>
      </c>
      <c r="O176" s="402"/>
      <c r="P176" s="403"/>
      <c r="Q176" s="347">
        <f t="shared" si="25"/>
        <v>222.5</v>
      </c>
      <c r="R176" s="403">
        <f t="shared" si="21"/>
        <v>26.7</v>
      </c>
      <c r="S176" s="403">
        <f>$L$11*(1+$L$7)^N176*'Récapitulatif des résultats'!$I$11</f>
        <v>97.9</v>
      </c>
      <c r="T176" s="404"/>
      <c r="U176" s="414">
        <f t="shared" si="22"/>
        <v>0</v>
      </c>
      <c r="V176" s="415">
        <f>SUM('Z1 - Chêne sessile'!AQ160*'Z1 - Chêne sessile'!$F$21,'Z1 - Feuillus divers'!AQ160*'Z1 - Feuillus divers'!$F$21,'Z2 - Douglas'!AQ160*'Z2 - Douglas'!$F$21,'Z2 - Mélèze'!AQ160*'Z2 - Mélèze'!$F$21,'Z3 - Tilleul à petites feuilles'!AQ160*'Z3 - Tilleul à petites feuilles'!$F$21,'Z4 - Peuplier'!AQ160*'Z4 - Peuplier'!$F$21)</f>
        <v>0</v>
      </c>
      <c r="W176" s="415">
        <f>SUM('Z1 - Chêne sessile'!AR160*'Z1 - Chêne sessile'!$F$21,'Z1 - Feuillus divers'!AR160*'Z1 - Feuillus divers'!$F$21,'Z2 - Douglas'!AR160*'Z2 - Douglas'!$F$21,'Z2 - Mélèze'!AR160*'Z2 - Mélèze'!$F$21,'Z3 - Tilleul à petites feuilles'!AR160*'Z3 - Tilleul à petites feuilles'!$F$21,'Z4 - Peuplier'!AR160*'Z4 - Peuplier'!$F$21)</f>
        <v>0</v>
      </c>
      <c r="X176" s="415">
        <f>SUM('Z1 - Chêne sessile'!AS160*'Z1 - Chêne sessile'!$F$21,'Z1 - Feuillus divers'!AS160*'Z1 - Feuillus divers'!$F$21,'Z2 - Douglas'!AS160*'Z2 - Douglas'!$F$21,'Z2 - Mélèze'!AS160*'Z2 - Mélèze'!$F$21,'Z3 - Tilleul à petites feuilles'!AS160*'Z3 - Tilleul à petites feuilles'!$F$21,'Z4 - Peuplier'!AS160*'Z4 - Peuplier'!$F$21)</f>
        <v>0</v>
      </c>
      <c r="Y176" s="415">
        <f>SUM('Z1 - Chêne sessile'!AT160*'Z1 - Chêne sessile'!$F$21,'Z1 - Feuillus divers'!AT160*'Z1 - Feuillus divers'!$F$21,'Z2 - Douglas'!AT160*'Z2 - Douglas'!$F$21,'Z2 - Mélèze'!AT160*'Z2 - Mélèze'!$F$21,'Z3 - Tilleul à petites feuilles'!AT160*'Z3 - Tilleul à petites feuilles'!$F$21,'Z4 - Peuplier'!AT160*'Z4 - Peuplier'!$F$21)</f>
        <v>0</v>
      </c>
      <c r="Z176" s="416">
        <f t="shared" si="23"/>
        <v>0</v>
      </c>
      <c r="AA176" s="417">
        <f t="shared" si="24"/>
        <v>0</v>
      </c>
      <c r="AB176" s="416"/>
      <c r="AC176" s="416"/>
    </row>
    <row r="177" spans="2:29" x14ac:dyDescent="0.25">
      <c r="B177" s="244" t="s">
        <v>64</v>
      </c>
      <c r="C177" s="4">
        <v>0.36</v>
      </c>
      <c r="D177" s="261" t="s">
        <v>223</v>
      </c>
      <c r="E177" s="469">
        <v>44</v>
      </c>
      <c r="F177" s="470">
        <f>IF(Tableau14582[[#This Row],[Type]]="Feuillus",11*1.25,15.5*1.25)</f>
        <v>19.375</v>
      </c>
      <c r="G177" s="469">
        <v>10</v>
      </c>
      <c r="M177"/>
      <c r="N177" s="121">
        <v>156</v>
      </c>
      <c r="O177" s="402"/>
      <c r="P177" s="403"/>
      <c r="Q177" s="347">
        <f t="shared" si="25"/>
        <v>222.5</v>
      </c>
      <c r="R177" s="403">
        <f t="shared" si="21"/>
        <v>26.7</v>
      </c>
      <c r="S177" s="403">
        <f>$L$11*(1+$L$7)^N177*'Récapitulatif des résultats'!$I$11</f>
        <v>97.9</v>
      </c>
      <c r="T177" s="404"/>
      <c r="U177" s="414">
        <f t="shared" si="22"/>
        <v>0</v>
      </c>
      <c r="V177" s="415">
        <f>SUM('Z1 - Chêne sessile'!AQ161*'Z1 - Chêne sessile'!$F$21,'Z1 - Feuillus divers'!AQ161*'Z1 - Feuillus divers'!$F$21,'Z2 - Douglas'!AQ161*'Z2 - Douglas'!$F$21,'Z2 - Mélèze'!AQ161*'Z2 - Mélèze'!$F$21,'Z3 - Tilleul à petites feuilles'!AQ161*'Z3 - Tilleul à petites feuilles'!$F$21,'Z4 - Peuplier'!AQ161*'Z4 - Peuplier'!$F$21)</f>
        <v>0</v>
      </c>
      <c r="W177" s="415">
        <f>SUM('Z1 - Chêne sessile'!AR161*'Z1 - Chêne sessile'!$F$21,'Z1 - Feuillus divers'!AR161*'Z1 - Feuillus divers'!$F$21,'Z2 - Douglas'!AR161*'Z2 - Douglas'!$F$21,'Z2 - Mélèze'!AR161*'Z2 - Mélèze'!$F$21,'Z3 - Tilleul à petites feuilles'!AR161*'Z3 - Tilleul à petites feuilles'!$F$21,'Z4 - Peuplier'!AR161*'Z4 - Peuplier'!$F$21)</f>
        <v>0</v>
      </c>
      <c r="X177" s="415">
        <f>SUM('Z1 - Chêne sessile'!AS161*'Z1 - Chêne sessile'!$F$21,'Z1 - Feuillus divers'!AS161*'Z1 - Feuillus divers'!$F$21,'Z2 - Douglas'!AS161*'Z2 - Douglas'!$F$21,'Z2 - Mélèze'!AS161*'Z2 - Mélèze'!$F$21,'Z3 - Tilleul à petites feuilles'!AS161*'Z3 - Tilleul à petites feuilles'!$F$21,'Z4 - Peuplier'!AS161*'Z4 - Peuplier'!$F$21)</f>
        <v>0</v>
      </c>
      <c r="Y177" s="415">
        <f>SUM('Z1 - Chêne sessile'!AT161*'Z1 - Chêne sessile'!$F$21,'Z1 - Feuillus divers'!AT161*'Z1 - Feuillus divers'!$F$21,'Z2 - Douglas'!AT161*'Z2 - Douglas'!$F$21,'Z2 - Mélèze'!AT161*'Z2 - Mélèze'!$F$21,'Z3 - Tilleul à petites feuilles'!AT161*'Z3 - Tilleul à petites feuilles'!$F$21,'Z4 - Peuplier'!AT161*'Z4 - Peuplier'!$F$21)</f>
        <v>0</v>
      </c>
      <c r="Z177" s="416">
        <f t="shared" si="23"/>
        <v>0</v>
      </c>
      <c r="AA177" s="417">
        <f t="shared" si="24"/>
        <v>0</v>
      </c>
      <c r="AB177" s="416"/>
      <c r="AC177" s="416"/>
    </row>
    <row r="178" spans="2:29" x14ac:dyDescent="0.25">
      <c r="B178" s="244" t="s">
        <v>65</v>
      </c>
      <c r="C178" s="4">
        <v>0.37</v>
      </c>
      <c r="D178" s="261" t="s">
        <v>222</v>
      </c>
      <c r="E178" s="469">
        <v>25</v>
      </c>
      <c r="F178" s="470">
        <f>IF(Tableau14582[[#This Row],[Type]]="Feuillus",11*1.25,15.5*1.25)</f>
        <v>13.75</v>
      </c>
      <c r="G178" s="469">
        <v>10</v>
      </c>
      <c r="M178"/>
      <c r="N178" s="121">
        <v>157</v>
      </c>
      <c r="O178" s="402"/>
      <c r="P178" s="403"/>
      <c r="Q178" s="347">
        <f t="shared" si="25"/>
        <v>222.5</v>
      </c>
      <c r="R178" s="403">
        <f t="shared" si="21"/>
        <v>26.7</v>
      </c>
      <c r="S178" s="403">
        <f>$L$11*(1+$L$7)^N178*'Récapitulatif des résultats'!$I$11</f>
        <v>97.9</v>
      </c>
      <c r="T178" s="404"/>
      <c r="U178" s="414">
        <f t="shared" si="22"/>
        <v>0</v>
      </c>
      <c r="V178" s="415">
        <f>SUM('Z1 - Chêne sessile'!AQ162*'Z1 - Chêne sessile'!$F$21,'Z1 - Feuillus divers'!AQ162*'Z1 - Feuillus divers'!$F$21,'Z2 - Douglas'!AQ162*'Z2 - Douglas'!$F$21,'Z2 - Mélèze'!AQ162*'Z2 - Mélèze'!$F$21,'Z3 - Tilleul à petites feuilles'!AQ162*'Z3 - Tilleul à petites feuilles'!$F$21,'Z4 - Peuplier'!AQ162*'Z4 - Peuplier'!$F$21)</f>
        <v>0</v>
      </c>
      <c r="W178" s="415">
        <f>SUM('Z1 - Chêne sessile'!AR162*'Z1 - Chêne sessile'!$F$21,'Z1 - Feuillus divers'!AR162*'Z1 - Feuillus divers'!$F$21,'Z2 - Douglas'!AR162*'Z2 - Douglas'!$F$21,'Z2 - Mélèze'!AR162*'Z2 - Mélèze'!$F$21,'Z3 - Tilleul à petites feuilles'!AR162*'Z3 - Tilleul à petites feuilles'!$F$21,'Z4 - Peuplier'!AR162*'Z4 - Peuplier'!$F$21)</f>
        <v>0</v>
      </c>
      <c r="X178" s="415">
        <f>SUM('Z1 - Chêne sessile'!AS162*'Z1 - Chêne sessile'!$F$21,'Z1 - Feuillus divers'!AS162*'Z1 - Feuillus divers'!$F$21,'Z2 - Douglas'!AS162*'Z2 - Douglas'!$F$21,'Z2 - Mélèze'!AS162*'Z2 - Mélèze'!$F$21,'Z3 - Tilleul à petites feuilles'!AS162*'Z3 - Tilleul à petites feuilles'!$F$21,'Z4 - Peuplier'!AS162*'Z4 - Peuplier'!$F$21)</f>
        <v>0</v>
      </c>
      <c r="Y178" s="415">
        <f>SUM('Z1 - Chêne sessile'!AT162*'Z1 - Chêne sessile'!$F$21,'Z1 - Feuillus divers'!AT162*'Z1 - Feuillus divers'!$F$21,'Z2 - Douglas'!AT162*'Z2 - Douglas'!$F$21,'Z2 - Mélèze'!AT162*'Z2 - Mélèze'!$F$21,'Z3 - Tilleul à petites feuilles'!AT162*'Z3 - Tilleul à petites feuilles'!$F$21,'Z4 - Peuplier'!AT162*'Z4 - Peuplier'!$F$21)</f>
        <v>0</v>
      </c>
      <c r="Z178" s="416">
        <f t="shared" si="23"/>
        <v>0</v>
      </c>
      <c r="AA178" s="417">
        <f t="shared" si="24"/>
        <v>0</v>
      </c>
      <c r="AB178" s="416"/>
      <c r="AC178" s="416"/>
    </row>
    <row r="179" spans="2:29" x14ac:dyDescent="0.25">
      <c r="B179" s="244" t="s">
        <v>66</v>
      </c>
      <c r="C179" s="4">
        <v>0.53</v>
      </c>
      <c r="D179" s="261" t="s">
        <v>222</v>
      </c>
      <c r="E179" s="471" t="s">
        <v>285</v>
      </c>
      <c r="F179" s="470">
        <f>IF(Tableau14582[[#This Row],[Type]]="Feuillus",11*1.25,15.5*1.25)</f>
        <v>13.75</v>
      </c>
      <c r="G179" s="469">
        <v>10</v>
      </c>
      <c r="M179"/>
      <c r="N179" s="121">
        <v>158</v>
      </c>
      <c r="O179" s="402"/>
      <c r="P179" s="403"/>
      <c r="Q179" s="347">
        <f t="shared" si="25"/>
        <v>222.5</v>
      </c>
      <c r="R179" s="403">
        <f t="shared" si="21"/>
        <v>26.7</v>
      </c>
      <c r="S179" s="403">
        <f>$L$11*(1+$L$7)^N179*'Récapitulatif des résultats'!$I$11</f>
        <v>97.9</v>
      </c>
      <c r="T179" s="404"/>
      <c r="U179" s="414">
        <f t="shared" si="22"/>
        <v>0</v>
      </c>
      <c r="V179" s="415">
        <f>SUM('Z1 - Chêne sessile'!AQ163*'Z1 - Chêne sessile'!$F$21,'Z1 - Feuillus divers'!AQ163*'Z1 - Feuillus divers'!$F$21,'Z2 - Douglas'!AQ163*'Z2 - Douglas'!$F$21,'Z2 - Mélèze'!AQ163*'Z2 - Mélèze'!$F$21,'Z3 - Tilleul à petites feuilles'!AQ163*'Z3 - Tilleul à petites feuilles'!$F$21,'Z4 - Peuplier'!AQ163*'Z4 - Peuplier'!$F$21)</f>
        <v>0</v>
      </c>
      <c r="W179" s="415">
        <f>SUM('Z1 - Chêne sessile'!AR163*'Z1 - Chêne sessile'!$F$21,'Z1 - Feuillus divers'!AR163*'Z1 - Feuillus divers'!$F$21,'Z2 - Douglas'!AR163*'Z2 - Douglas'!$F$21,'Z2 - Mélèze'!AR163*'Z2 - Mélèze'!$F$21,'Z3 - Tilleul à petites feuilles'!AR163*'Z3 - Tilleul à petites feuilles'!$F$21,'Z4 - Peuplier'!AR163*'Z4 - Peuplier'!$F$21)</f>
        <v>0</v>
      </c>
      <c r="X179" s="415">
        <f>SUM('Z1 - Chêne sessile'!AS163*'Z1 - Chêne sessile'!$F$21,'Z1 - Feuillus divers'!AS163*'Z1 - Feuillus divers'!$F$21,'Z2 - Douglas'!AS163*'Z2 - Douglas'!$F$21,'Z2 - Mélèze'!AS163*'Z2 - Mélèze'!$F$21,'Z3 - Tilleul à petites feuilles'!AS163*'Z3 - Tilleul à petites feuilles'!$F$21,'Z4 - Peuplier'!AS163*'Z4 - Peuplier'!$F$21)</f>
        <v>0</v>
      </c>
      <c r="Y179" s="415">
        <f>SUM('Z1 - Chêne sessile'!AT163*'Z1 - Chêne sessile'!$F$21,'Z1 - Feuillus divers'!AT163*'Z1 - Feuillus divers'!$F$21,'Z2 - Douglas'!AT163*'Z2 - Douglas'!$F$21,'Z2 - Mélèze'!AT163*'Z2 - Mélèze'!$F$21,'Z3 - Tilleul à petites feuilles'!AT163*'Z3 - Tilleul à petites feuilles'!$F$21,'Z4 - Peuplier'!AT163*'Z4 - Peuplier'!$F$21)</f>
        <v>0</v>
      </c>
      <c r="Z179" s="416">
        <f t="shared" si="23"/>
        <v>0</v>
      </c>
      <c r="AA179" s="417">
        <f t="shared" si="24"/>
        <v>0</v>
      </c>
      <c r="AB179" s="416"/>
      <c r="AC179" s="416"/>
    </row>
    <row r="180" spans="2:29" x14ac:dyDescent="0.25">
      <c r="B180" s="244" t="s">
        <v>67</v>
      </c>
      <c r="C180" s="4">
        <v>0.43</v>
      </c>
      <c r="D180" s="261" t="s">
        <v>222</v>
      </c>
      <c r="E180" s="469">
        <v>50</v>
      </c>
      <c r="F180" s="470">
        <f>IF(Tableau14582[[#This Row],[Type]]="Feuillus",11*1.25,15.5*1.25)</f>
        <v>13.75</v>
      </c>
      <c r="G180" s="469">
        <v>10</v>
      </c>
      <c r="M180"/>
      <c r="N180" s="121">
        <v>159</v>
      </c>
      <c r="O180" s="402"/>
      <c r="P180" s="403"/>
      <c r="Q180" s="347">
        <f t="shared" si="25"/>
        <v>222.5</v>
      </c>
      <c r="R180" s="403">
        <f t="shared" si="21"/>
        <v>26.7</v>
      </c>
      <c r="S180" s="403">
        <f>$L$11*(1+$L$7)^N180*'Récapitulatif des résultats'!$I$11</f>
        <v>97.9</v>
      </c>
      <c r="T180" s="404"/>
      <c r="U180" s="414">
        <f t="shared" si="22"/>
        <v>0</v>
      </c>
      <c r="V180" s="415">
        <f>SUM('Z1 - Chêne sessile'!AQ164*'Z1 - Chêne sessile'!$F$21,'Z1 - Feuillus divers'!AQ164*'Z1 - Feuillus divers'!$F$21,'Z2 - Douglas'!AQ164*'Z2 - Douglas'!$F$21,'Z2 - Mélèze'!AQ164*'Z2 - Mélèze'!$F$21,'Z3 - Tilleul à petites feuilles'!AQ164*'Z3 - Tilleul à petites feuilles'!$F$21,'Z4 - Peuplier'!AQ164*'Z4 - Peuplier'!$F$21)</f>
        <v>0</v>
      </c>
      <c r="W180" s="415">
        <f>SUM('Z1 - Chêne sessile'!AR164*'Z1 - Chêne sessile'!$F$21,'Z1 - Feuillus divers'!AR164*'Z1 - Feuillus divers'!$F$21,'Z2 - Douglas'!AR164*'Z2 - Douglas'!$F$21,'Z2 - Mélèze'!AR164*'Z2 - Mélèze'!$F$21,'Z3 - Tilleul à petites feuilles'!AR164*'Z3 - Tilleul à petites feuilles'!$F$21,'Z4 - Peuplier'!AR164*'Z4 - Peuplier'!$F$21)</f>
        <v>0</v>
      </c>
      <c r="X180" s="415">
        <f>SUM('Z1 - Chêne sessile'!AS164*'Z1 - Chêne sessile'!$F$21,'Z1 - Feuillus divers'!AS164*'Z1 - Feuillus divers'!$F$21,'Z2 - Douglas'!AS164*'Z2 - Douglas'!$F$21,'Z2 - Mélèze'!AS164*'Z2 - Mélèze'!$F$21,'Z3 - Tilleul à petites feuilles'!AS164*'Z3 - Tilleul à petites feuilles'!$F$21,'Z4 - Peuplier'!AS164*'Z4 - Peuplier'!$F$21)</f>
        <v>0</v>
      </c>
      <c r="Y180" s="415">
        <f>SUM('Z1 - Chêne sessile'!AT164*'Z1 - Chêne sessile'!$F$21,'Z1 - Feuillus divers'!AT164*'Z1 - Feuillus divers'!$F$21,'Z2 - Douglas'!AT164*'Z2 - Douglas'!$F$21,'Z2 - Mélèze'!AT164*'Z2 - Mélèze'!$F$21,'Z3 - Tilleul à petites feuilles'!AT164*'Z3 - Tilleul à petites feuilles'!$F$21,'Z4 - Peuplier'!AT164*'Z4 - Peuplier'!$F$21)</f>
        <v>0</v>
      </c>
      <c r="Z180" s="416">
        <f t="shared" si="23"/>
        <v>0</v>
      </c>
      <c r="AA180" s="417">
        <f t="shared" si="24"/>
        <v>0</v>
      </c>
      <c r="AB180" s="416"/>
      <c r="AC180" s="416"/>
    </row>
    <row r="181" spans="2:29" x14ac:dyDescent="0.25">
      <c r="B181" s="244" t="s">
        <v>68</v>
      </c>
      <c r="C181" s="4">
        <v>0.38</v>
      </c>
      <c r="D181" s="261" t="s">
        <v>222</v>
      </c>
      <c r="E181" s="469">
        <v>25</v>
      </c>
      <c r="F181" s="470">
        <f>IF(Tableau14582[[#This Row],[Type]]="Feuillus",11*1.25,15.5*1.25)</f>
        <v>13.75</v>
      </c>
      <c r="G181" s="469">
        <v>10</v>
      </c>
      <c r="M181"/>
      <c r="N181" s="121">
        <v>160</v>
      </c>
      <c r="O181" s="402"/>
      <c r="P181" s="403"/>
      <c r="Q181" s="347">
        <f t="shared" si="25"/>
        <v>222.5</v>
      </c>
      <c r="R181" s="403">
        <f t="shared" si="21"/>
        <v>26.7</v>
      </c>
      <c r="S181" s="403">
        <f>$L$11*(1+$L$7)^N181*'Récapitulatif des résultats'!$I$11</f>
        <v>97.9</v>
      </c>
      <c r="T181" s="404"/>
      <c r="U181" s="414">
        <f t="shared" si="22"/>
        <v>0</v>
      </c>
      <c r="V181" s="415">
        <f>SUM('Z1 - Chêne sessile'!AQ165*'Z1 - Chêne sessile'!$F$21,'Z1 - Feuillus divers'!AQ165*'Z1 - Feuillus divers'!$F$21,'Z2 - Douglas'!AQ165*'Z2 - Douglas'!$F$21,'Z2 - Mélèze'!AQ165*'Z2 - Mélèze'!$F$21,'Z3 - Tilleul à petites feuilles'!AQ165*'Z3 - Tilleul à petites feuilles'!$F$21,'Z4 - Peuplier'!AQ165*'Z4 - Peuplier'!$F$21)</f>
        <v>0</v>
      </c>
      <c r="W181" s="415">
        <f>SUM('Z1 - Chêne sessile'!AR165*'Z1 - Chêne sessile'!$F$21,'Z1 - Feuillus divers'!AR165*'Z1 - Feuillus divers'!$F$21,'Z2 - Douglas'!AR165*'Z2 - Douglas'!$F$21,'Z2 - Mélèze'!AR165*'Z2 - Mélèze'!$F$21,'Z3 - Tilleul à petites feuilles'!AR165*'Z3 - Tilleul à petites feuilles'!$F$21,'Z4 - Peuplier'!AR165*'Z4 - Peuplier'!$F$21)</f>
        <v>0</v>
      </c>
      <c r="X181" s="415">
        <f>SUM('Z1 - Chêne sessile'!AS165*'Z1 - Chêne sessile'!$F$21,'Z1 - Feuillus divers'!AS165*'Z1 - Feuillus divers'!$F$21,'Z2 - Douglas'!AS165*'Z2 - Douglas'!$F$21,'Z2 - Mélèze'!AS165*'Z2 - Mélèze'!$F$21,'Z3 - Tilleul à petites feuilles'!AS165*'Z3 - Tilleul à petites feuilles'!$F$21,'Z4 - Peuplier'!AS165*'Z4 - Peuplier'!$F$21)</f>
        <v>0</v>
      </c>
      <c r="Y181" s="415">
        <f>SUM('Z1 - Chêne sessile'!AT165*'Z1 - Chêne sessile'!$F$21,'Z1 - Feuillus divers'!AT165*'Z1 - Feuillus divers'!$F$21,'Z2 - Douglas'!AT165*'Z2 - Douglas'!$F$21,'Z2 - Mélèze'!AT165*'Z2 - Mélèze'!$F$21,'Z3 - Tilleul à petites feuilles'!AT165*'Z3 - Tilleul à petites feuilles'!$F$21,'Z4 - Peuplier'!AT165*'Z4 - Peuplier'!$F$21)</f>
        <v>0</v>
      </c>
      <c r="Z181" s="416">
        <f t="shared" si="23"/>
        <v>0</v>
      </c>
      <c r="AA181" s="417">
        <f t="shared" si="24"/>
        <v>0</v>
      </c>
      <c r="AB181" s="416"/>
      <c r="AC181" s="416"/>
    </row>
    <row r="182" spans="2:29" x14ac:dyDescent="0.25">
      <c r="B182" s="246" t="s">
        <v>69</v>
      </c>
      <c r="C182" s="3">
        <v>0.42</v>
      </c>
      <c r="D182" s="261" t="s">
        <v>223</v>
      </c>
      <c r="E182" s="469">
        <v>44</v>
      </c>
      <c r="F182" s="470">
        <f>IF(Tableau14582[[#This Row],[Type]]="Feuillus",11*1.25,15.5*1.25)</f>
        <v>19.375</v>
      </c>
      <c r="G182" s="469">
        <v>10</v>
      </c>
      <c r="M182"/>
      <c r="N182" s="121">
        <v>161</v>
      </c>
      <c r="O182" s="402"/>
      <c r="P182" s="403"/>
      <c r="Q182" s="347">
        <f t="shared" si="25"/>
        <v>222.5</v>
      </c>
      <c r="R182" s="403">
        <f t="shared" si="21"/>
        <v>26.7</v>
      </c>
      <c r="S182" s="403">
        <f>$L$11*(1+$L$7)^N182*'Récapitulatif des résultats'!$I$11</f>
        <v>97.9</v>
      </c>
      <c r="T182" s="404"/>
      <c r="U182" s="414">
        <f t="shared" si="22"/>
        <v>0</v>
      </c>
      <c r="V182" s="415">
        <f>SUM('Z1 - Chêne sessile'!AQ166*'Z1 - Chêne sessile'!$F$21,'Z1 - Feuillus divers'!AQ166*'Z1 - Feuillus divers'!$F$21,'Z2 - Douglas'!AQ166*'Z2 - Douglas'!$F$21,'Z2 - Mélèze'!AQ166*'Z2 - Mélèze'!$F$21,'Z3 - Tilleul à petites feuilles'!AQ166*'Z3 - Tilleul à petites feuilles'!$F$21,'Z4 - Peuplier'!AQ166*'Z4 - Peuplier'!$F$21)</f>
        <v>0</v>
      </c>
      <c r="W182" s="415">
        <f>SUM('Z1 - Chêne sessile'!AR166*'Z1 - Chêne sessile'!$F$21,'Z1 - Feuillus divers'!AR166*'Z1 - Feuillus divers'!$F$21,'Z2 - Douglas'!AR166*'Z2 - Douglas'!$F$21,'Z2 - Mélèze'!AR166*'Z2 - Mélèze'!$F$21,'Z3 - Tilleul à petites feuilles'!AR166*'Z3 - Tilleul à petites feuilles'!$F$21,'Z4 - Peuplier'!AR166*'Z4 - Peuplier'!$F$21)</f>
        <v>0</v>
      </c>
      <c r="X182" s="415">
        <f>SUM('Z1 - Chêne sessile'!AS166*'Z1 - Chêne sessile'!$F$21,'Z1 - Feuillus divers'!AS166*'Z1 - Feuillus divers'!$F$21,'Z2 - Douglas'!AS166*'Z2 - Douglas'!$F$21,'Z2 - Mélèze'!AS166*'Z2 - Mélèze'!$F$21,'Z3 - Tilleul à petites feuilles'!AS166*'Z3 - Tilleul à petites feuilles'!$F$21,'Z4 - Peuplier'!AS166*'Z4 - Peuplier'!$F$21)</f>
        <v>0</v>
      </c>
      <c r="Y182" s="415">
        <f>SUM('Z1 - Chêne sessile'!AT166*'Z1 - Chêne sessile'!$F$21,'Z1 - Feuillus divers'!AT166*'Z1 - Feuillus divers'!$F$21,'Z2 - Douglas'!AT166*'Z2 - Douglas'!$F$21,'Z2 - Mélèze'!AT166*'Z2 - Mélèze'!$F$21,'Z3 - Tilleul à petites feuilles'!AT166*'Z3 - Tilleul à petites feuilles'!$F$21,'Z4 - Peuplier'!AT166*'Z4 - Peuplier'!$F$21)</f>
        <v>0</v>
      </c>
      <c r="Z182" s="416">
        <f t="shared" si="23"/>
        <v>0</v>
      </c>
      <c r="AA182" s="417">
        <f t="shared" si="24"/>
        <v>0</v>
      </c>
      <c r="AB182" s="416"/>
      <c r="AC182" s="416"/>
    </row>
    <row r="183" spans="2:29" x14ac:dyDescent="0.25">
      <c r="B183" s="246" t="s">
        <v>70</v>
      </c>
      <c r="C183" s="3">
        <v>0.56999999999999995</v>
      </c>
      <c r="D183" s="261" t="s">
        <v>222</v>
      </c>
      <c r="E183" s="471">
        <v>50</v>
      </c>
      <c r="F183" s="470">
        <f>IF(Tableau14582[[#This Row],[Type]]="Feuillus",11*1.25,15.5*1.25)</f>
        <v>13.75</v>
      </c>
      <c r="G183" s="469">
        <v>10</v>
      </c>
      <c r="M183"/>
      <c r="N183" s="121">
        <v>162</v>
      </c>
      <c r="O183" s="402"/>
      <c r="P183" s="403"/>
      <c r="Q183" s="347">
        <f t="shared" si="25"/>
        <v>222.5</v>
      </c>
      <c r="R183" s="403">
        <f t="shared" si="21"/>
        <v>26.7</v>
      </c>
      <c r="S183" s="403">
        <f>$L$11*(1+$L$7)^N183*'Récapitulatif des résultats'!$I$11</f>
        <v>97.9</v>
      </c>
      <c r="T183" s="404"/>
      <c r="U183" s="414">
        <f t="shared" si="22"/>
        <v>0</v>
      </c>
      <c r="V183" s="415">
        <f>SUM('Z1 - Chêne sessile'!AQ167*'Z1 - Chêne sessile'!$F$21,'Z1 - Feuillus divers'!AQ167*'Z1 - Feuillus divers'!$F$21,'Z2 - Douglas'!AQ167*'Z2 - Douglas'!$F$21,'Z2 - Mélèze'!AQ167*'Z2 - Mélèze'!$F$21,'Z3 - Tilleul à petites feuilles'!AQ167*'Z3 - Tilleul à petites feuilles'!$F$21,'Z4 - Peuplier'!AQ167*'Z4 - Peuplier'!$F$21)</f>
        <v>0</v>
      </c>
      <c r="W183" s="415">
        <f>SUM('Z1 - Chêne sessile'!AR167*'Z1 - Chêne sessile'!$F$21,'Z1 - Feuillus divers'!AR167*'Z1 - Feuillus divers'!$F$21,'Z2 - Douglas'!AR167*'Z2 - Douglas'!$F$21,'Z2 - Mélèze'!AR167*'Z2 - Mélèze'!$F$21,'Z3 - Tilleul à petites feuilles'!AR167*'Z3 - Tilleul à petites feuilles'!$F$21,'Z4 - Peuplier'!AR167*'Z4 - Peuplier'!$F$21)</f>
        <v>0</v>
      </c>
      <c r="X183" s="415">
        <f>SUM('Z1 - Chêne sessile'!AS167*'Z1 - Chêne sessile'!$F$21,'Z1 - Feuillus divers'!AS167*'Z1 - Feuillus divers'!$F$21,'Z2 - Douglas'!AS167*'Z2 - Douglas'!$F$21,'Z2 - Mélèze'!AS167*'Z2 - Mélèze'!$F$21,'Z3 - Tilleul à petites feuilles'!AS167*'Z3 - Tilleul à petites feuilles'!$F$21,'Z4 - Peuplier'!AS167*'Z4 - Peuplier'!$F$21)</f>
        <v>0</v>
      </c>
      <c r="Y183" s="415">
        <f>SUM('Z1 - Chêne sessile'!AT167*'Z1 - Chêne sessile'!$F$21,'Z1 - Feuillus divers'!AT167*'Z1 - Feuillus divers'!$F$21,'Z2 - Douglas'!AT167*'Z2 - Douglas'!$F$21,'Z2 - Mélèze'!AT167*'Z2 - Mélèze'!$F$21,'Z3 - Tilleul à petites feuilles'!AT167*'Z3 - Tilleul à petites feuilles'!$F$21,'Z4 - Peuplier'!AT167*'Z4 - Peuplier'!$F$21)</f>
        <v>0</v>
      </c>
      <c r="Z183" s="416">
        <f t="shared" si="23"/>
        <v>0</v>
      </c>
      <c r="AA183" s="417">
        <f t="shared" si="24"/>
        <v>0</v>
      </c>
      <c r="AB183" s="416"/>
      <c r="AC183" s="416"/>
    </row>
    <row r="184" spans="2:29" x14ac:dyDescent="0.25">
      <c r="B184" s="246" t="s">
        <v>71</v>
      </c>
      <c r="C184" s="3">
        <v>0.54</v>
      </c>
      <c r="D184" s="261"/>
      <c r="E184" s="469">
        <v>60</v>
      </c>
      <c r="F184" s="469"/>
      <c r="G184" s="469">
        <v>10</v>
      </c>
      <c r="M184"/>
      <c r="N184" s="121">
        <v>163</v>
      </c>
      <c r="O184" s="402"/>
      <c r="P184" s="403"/>
      <c r="Q184" s="347">
        <f t="shared" si="25"/>
        <v>222.5</v>
      </c>
      <c r="R184" s="403">
        <f t="shared" si="21"/>
        <v>26.7</v>
      </c>
      <c r="S184" s="403">
        <f>$L$11*(1+$L$7)^N184*'Récapitulatif des résultats'!$I$11</f>
        <v>97.9</v>
      </c>
      <c r="T184" s="404"/>
      <c r="U184" s="414">
        <f t="shared" si="22"/>
        <v>0</v>
      </c>
      <c r="V184" s="415">
        <f>SUM('Z1 - Chêne sessile'!AQ168*'Z1 - Chêne sessile'!$F$21,'Z1 - Feuillus divers'!AQ168*'Z1 - Feuillus divers'!$F$21,'Z2 - Douglas'!AQ168*'Z2 - Douglas'!$F$21,'Z2 - Mélèze'!AQ168*'Z2 - Mélèze'!$F$21,'Z3 - Tilleul à petites feuilles'!AQ168*'Z3 - Tilleul à petites feuilles'!$F$21,'Z4 - Peuplier'!AQ168*'Z4 - Peuplier'!$F$21)</f>
        <v>0</v>
      </c>
      <c r="W184" s="415">
        <f>SUM('Z1 - Chêne sessile'!AR168*'Z1 - Chêne sessile'!$F$21,'Z1 - Feuillus divers'!AR168*'Z1 - Feuillus divers'!$F$21,'Z2 - Douglas'!AR168*'Z2 - Douglas'!$F$21,'Z2 - Mélèze'!AR168*'Z2 - Mélèze'!$F$21,'Z3 - Tilleul à petites feuilles'!AR168*'Z3 - Tilleul à petites feuilles'!$F$21,'Z4 - Peuplier'!AR168*'Z4 - Peuplier'!$F$21)</f>
        <v>0</v>
      </c>
      <c r="X184" s="415">
        <f>SUM('Z1 - Chêne sessile'!AS168*'Z1 - Chêne sessile'!$F$21,'Z1 - Feuillus divers'!AS168*'Z1 - Feuillus divers'!$F$21,'Z2 - Douglas'!AS168*'Z2 - Douglas'!$F$21,'Z2 - Mélèze'!AS168*'Z2 - Mélèze'!$F$21,'Z3 - Tilleul à petites feuilles'!AS168*'Z3 - Tilleul à petites feuilles'!$F$21,'Z4 - Peuplier'!AS168*'Z4 - Peuplier'!$F$21)</f>
        <v>0</v>
      </c>
      <c r="Y184" s="415">
        <f>SUM('Z1 - Chêne sessile'!AT168*'Z1 - Chêne sessile'!$F$21,'Z1 - Feuillus divers'!AT168*'Z1 - Feuillus divers'!$F$21,'Z2 - Douglas'!AT168*'Z2 - Douglas'!$F$21,'Z2 - Mélèze'!AT168*'Z2 - Mélèze'!$F$21,'Z3 - Tilleul à petites feuilles'!AT168*'Z3 - Tilleul à petites feuilles'!$F$21,'Z4 - Peuplier'!AT168*'Z4 - Peuplier'!$F$21)</f>
        <v>0</v>
      </c>
      <c r="Z184" s="416">
        <f t="shared" si="23"/>
        <v>0</v>
      </c>
      <c r="AA184" s="417">
        <f t="shared" si="24"/>
        <v>0</v>
      </c>
      <c r="AB184" s="416"/>
      <c r="AC184" s="416"/>
    </row>
    <row r="185" spans="2:29" x14ac:dyDescent="0.25">
      <c r="M185"/>
      <c r="N185" s="121">
        <v>164</v>
      </c>
      <c r="O185" s="402"/>
      <c r="P185" s="403"/>
      <c r="Q185" s="347">
        <f t="shared" si="25"/>
        <v>222.5</v>
      </c>
      <c r="R185" s="403">
        <f t="shared" si="21"/>
        <v>26.7</v>
      </c>
      <c r="S185" s="403">
        <f>$L$11*(1+$L$7)^N185*'Récapitulatif des résultats'!$I$11</f>
        <v>97.9</v>
      </c>
      <c r="T185" s="404"/>
      <c r="U185" s="414">
        <f t="shared" si="22"/>
        <v>0</v>
      </c>
      <c r="V185" s="415">
        <f>SUM('Z1 - Chêne sessile'!AQ169*'Z1 - Chêne sessile'!$F$21,'Z1 - Feuillus divers'!AQ169*'Z1 - Feuillus divers'!$F$21,'Z2 - Douglas'!AQ169*'Z2 - Douglas'!$F$21,'Z2 - Mélèze'!AQ169*'Z2 - Mélèze'!$F$21,'Z3 - Tilleul à petites feuilles'!AQ169*'Z3 - Tilleul à petites feuilles'!$F$21,'Z4 - Peuplier'!AQ169*'Z4 - Peuplier'!$F$21)</f>
        <v>0</v>
      </c>
      <c r="W185" s="415">
        <f>SUM('Z1 - Chêne sessile'!AR169*'Z1 - Chêne sessile'!$F$21,'Z1 - Feuillus divers'!AR169*'Z1 - Feuillus divers'!$F$21,'Z2 - Douglas'!AR169*'Z2 - Douglas'!$F$21,'Z2 - Mélèze'!AR169*'Z2 - Mélèze'!$F$21,'Z3 - Tilleul à petites feuilles'!AR169*'Z3 - Tilleul à petites feuilles'!$F$21,'Z4 - Peuplier'!AR169*'Z4 - Peuplier'!$F$21)</f>
        <v>0</v>
      </c>
      <c r="X185" s="415">
        <f>SUM('Z1 - Chêne sessile'!AS169*'Z1 - Chêne sessile'!$F$21,'Z1 - Feuillus divers'!AS169*'Z1 - Feuillus divers'!$F$21,'Z2 - Douglas'!AS169*'Z2 - Douglas'!$F$21,'Z2 - Mélèze'!AS169*'Z2 - Mélèze'!$F$21,'Z3 - Tilleul à petites feuilles'!AS169*'Z3 - Tilleul à petites feuilles'!$F$21,'Z4 - Peuplier'!AS169*'Z4 - Peuplier'!$F$21)</f>
        <v>0</v>
      </c>
      <c r="Y185" s="415">
        <f>SUM('Z1 - Chêne sessile'!AT169*'Z1 - Chêne sessile'!$F$21,'Z1 - Feuillus divers'!AT169*'Z1 - Feuillus divers'!$F$21,'Z2 - Douglas'!AT169*'Z2 - Douglas'!$F$21,'Z2 - Mélèze'!AT169*'Z2 - Mélèze'!$F$21,'Z3 - Tilleul à petites feuilles'!AT169*'Z3 - Tilleul à petites feuilles'!$F$21,'Z4 - Peuplier'!AT169*'Z4 - Peuplier'!$F$21)</f>
        <v>0</v>
      </c>
      <c r="Z185" s="416">
        <f t="shared" si="23"/>
        <v>0</v>
      </c>
      <c r="AA185" s="417">
        <f t="shared" si="24"/>
        <v>0</v>
      </c>
      <c r="AB185" s="416"/>
      <c r="AC185" s="416"/>
    </row>
    <row r="186" spans="2:29" x14ac:dyDescent="0.25">
      <c r="B186" t="s">
        <v>286</v>
      </c>
      <c r="N186" s="121">
        <v>165</v>
      </c>
      <c r="O186" s="402"/>
      <c r="P186" s="403"/>
      <c r="Q186" s="347">
        <f t="shared" si="25"/>
        <v>222.5</v>
      </c>
      <c r="R186" s="403">
        <f t="shared" si="21"/>
        <v>26.7</v>
      </c>
      <c r="S186" s="403">
        <f>$L$11*(1+$L$7)^N186*'Récapitulatif des résultats'!$I$11</f>
        <v>97.9</v>
      </c>
      <c r="T186" s="404"/>
      <c r="U186" s="414">
        <f t="shared" si="22"/>
        <v>0</v>
      </c>
      <c r="V186" s="415">
        <f>SUM('Z1 - Chêne sessile'!AQ170*'Z1 - Chêne sessile'!$F$21,'Z1 - Feuillus divers'!AQ170*'Z1 - Feuillus divers'!$F$21,'Z2 - Douglas'!AQ170*'Z2 - Douglas'!$F$21,'Z2 - Mélèze'!AQ170*'Z2 - Mélèze'!$F$21,'Z3 - Tilleul à petites feuilles'!AQ170*'Z3 - Tilleul à petites feuilles'!$F$21,'Z4 - Peuplier'!AQ170*'Z4 - Peuplier'!$F$21)</f>
        <v>0</v>
      </c>
      <c r="W186" s="415">
        <f>SUM('Z1 - Chêne sessile'!AR170*'Z1 - Chêne sessile'!$F$21,'Z1 - Feuillus divers'!AR170*'Z1 - Feuillus divers'!$F$21,'Z2 - Douglas'!AR170*'Z2 - Douglas'!$F$21,'Z2 - Mélèze'!AR170*'Z2 - Mélèze'!$F$21,'Z3 - Tilleul à petites feuilles'!AR170*'Z3 - Tilleul à petites feuilles'!$F$21,'Z4 - Peuplier'!AR170*'Z4 - Peuplier'!$F$21)</f>
        <v>0</v>
      </c>
      <c r="X186" s="415">
        <f>SUM('Z1 - Chêne sessile'!AS170*'Z1 - Chêne sessile'!$F$21,'Z1 - Feuillus divers'!AS170*'Z1 - Feuillus divers'!$F$21,'Z2 - Douglas'!AS170*'Z2 - Douglas'!$F$21,'Z2 - Mélèze'!AS170*'Z2 - Mélèze'!$F$21,'Z3 - Tilleul à petites feuilles'!AS170*'Z3 - Tilleul à petites feuilles'!$F$21,'Z4 - Peuplier'!AS170*'Z4 - Peuplier'!$F$21)</f>
        <v>0</v>
      </c>
      <c r="Y186" s="415">
        <f>SUM('Z1 - Chêne sessile'!AT170*'Z1 - Chêne sessile'!$F$21,'Z1 - Feuillus divers'!AT170*'Z1 - Feuillus divers'!$F$21,'Z2 - Douglas'!AT170*'Z2 - Douglas'!$F$21,'Z2 - Mélèze'!AT170*'Z2 - Mélèze'!$F$21,'Z3 - Tilleul à petites feuilles'!AT170*'Z3 - Tilleul à petites feuilles'!$F$21,'Z4 - Peuplier'!AT170*'Z4 - Peuplier'!$F$21)</f>
        <v>0</v>
      </c>
      <c r="Z186" s="416">
        <f t="shared" si="23"/>
        <v>0</v>
      </c>
      <c r="AA186" s="417">
        <f t="shared" si="24"/>
        <v>0</v>
      </c>
      <c r="AB186" s="416"/>
      <c r="AC186" s="416"/>
    </row>
    <row r="187" spans="2:29" x14ac:dyDescent="0.25">
      <c r="B187" t="s">
        <v>287</v>
      </c>
      <c r="N187" s="121">
        <v>166</v>
      </c>
      <c r="O187" s="402"/>
      <c r="P187" s="403"/>
      <c r="Q187" s="347">
        <f t="shared" si="25"/>
        <v>222.5</v>
      </c>
      <c r="R187" s="403">
        <f t="shared" si="21"/>
        <v>26.7</v>
      </c>
      <c r="S187" s="403">
        <f>$L$11*(1+$L$7)^N187*'Récapitulatif des résultats'!$I$11</f>
        <v>97.9</v>
      </c>
      <c r="T187" s="404"/>
      <c r="U187" s="414">
        <f t="shared" si="22"/>
        <v>0</v>
      </c>
      <c r="V187" s="415">
        <f>SUM('Z1 - Chêne sessile'!AQ171*'Z1 - Chêne sessile'!$F$21,'Z1 - Feuillus divers'!AQ171*'Z1 - Feuillus divers'!$F$21,'Z2 - Douglas'!AQ171*'Z2 - Douglas'!$F$21,'Z2 - Mélèze'!AQ171*'Z2 - Mélèze'!$F$21,'Z3 - Tilleul à petites feuilles'!AQ171*'Z3 - Tilleul à petites feuilles'!$F$21,'Z4 - Peuplier'!AQ171*'Z4 - Peuplier'!$F$21)</f>
        <v>0</v>
      </c>
      <c r="W187" s="415">
        <f>SUM('Z1 - Chêne sessile'!AR171*'Z1 - Chêne sessile'!$F$21,'Z1 - Feuillus divers'!AR171*'Z1 - Feuillus divers'!$F$21,'Z2 - Douglas'!AR171*'Z2 - Douglas'!$F$21,'Z2 - Mélèze'!AR171*'Z2 - Mélèze'!$F$21,'Z3 - Tilleul à petites feuilles'!AR171*'Z3 - Tilleul à petites feuilles'!$F$21,'Z4 - Peuplier'!AR171*'Z4 - Peuplier'!$F$21)</f>
        <v>0</v>
      </c>
      <c r="X187" s="415">
        <f>SUM('Z1 - Chêne sessile'!AS171*'Z1 - Chêne sessile'!$F$21,'Z1 - Feuillus divers'!AS171*'Z1 - Feuillus divers'!$F$21,'Z2 - Douglas'!AS171*'Z2 - Douglas'!$F$21,'Z2 - Mélèze'!AS171*'Z2 - Mélèze'!$F$21,'Z3 - Tilleul à petites feuilles'!AS171*'Z3 - Tilleul à petites feuilles'!$F$21,'Z4 - Peuplier'!AS171*'Z4 - Peuplier'!$F$21)</f>
        <v>0</v>
      </c>
      <c r="Y187" s="415">
        <f>SUM('Z1 - Chêne sessile'!AT171*'Z1 - Chêne sessile'!$F$21,'Z1 - Feuillus divers'!AT171*'Z1 - Feuillus divers'!$F$21,'Z2 - Douglas'!AT171*'Z2 - Douglas'!$F$21,'Z2 - Mélèze'!AT171*'Z2 - Mélèze'!$F$21,'Z3 - Tilleul à petites feuilles'!AT171*'Z3 - Tilleul à petites feuilles'!$F$21,'Z4 - Peuplier'!AT171*'Z4 - Peuplier'!$F$21)</f>
        <v>0</v>
      </c>
      <c r="Z187" s="416">
        <f t="shared" si="23"/>
        <v>0</v>
      </c>
      <c r="AA187" s="417">
        <f t="shared" si="24"/>
        <v>0</v>
      </c>
      <c r="AB187" s="416"/>
      <c r="AC187" s="416"/>
    </row>
    <row r="188" spans="2:29" x14ac:dyDescent="0.25">
      <c r="B188" t="s">
        <v>288</v>
      </c>
      <c r="N188" s="121">
        <v>167</v>
      </c>
      <c r="O188" s="402"/>
      <c r="P188" s="403"/>
      <c r="Q188" s="347">
        <f t="shared" si="25"/>
        <v>222.5</v>
      </c>
      <c r="R188" s="403">
        <f t="shared" si="21"/>
        <v>26.7</v>
      </c>
      <c r="S188" s="403">
        <f>$L$11*(1+$L$7)^N188*'Récapitulatif des résultats'!$I$11</f>
        <v>97.9</v>
      </c>
      <c r="T188" s="404"/>
      <c r="U188" s="414">
        <f t="shared" si="22"/>
        <v>0</v>
      </c>
      <c r="V188" s="415">
        <f>SUM('Z1 - Chêne sessile'!AQ172*'Z1 - Chêne sessile'!$F$21,'Z1 - Feuillus divers'!AQ172*'Z1 - Feuillus divers'!$F$21,'Z2 - Douglas'!AQ172*'Z2 - Douglas'!$F$21,'Z2 - Mélèze'!AQ172*'Z2 - Mélèze'!$F$21,'Z3 - Tilleul à petites feuilles'!AQ172*'Z3 - Tilleul à petites feuilles'!$F$21,'Z4 - Peuplier'!AQ172*'Z4 - Peuplier'!$F$21)</f>
        <v>0</v>
      </c>
      <c r="W188" s="415">
        <f>SUM('Z1 - Chêne sessile'!AR172*'Z1 - Chêne sessile'!$F$21,'Z1 - Feuillus divers'!AR172*'Z1 - Feuillus divers'!$F$21,'Z2 - Douglas'!AR172*'Z2 - Douglas'!$F$21,'Z2 - Mélèze'!AR172*'Z2 - Mélèze'!$F$21,'Z3 - Tilleul à petites feuilles'!AR172*'Z3 - Tilleul à petites feuilles'!$F$21,'Z4 - Peuplier'!AR172*'Z4 - Peuplier'!$F$21)</f>
        <v>0</v>
      </c>
      <c r="X188" s="415">
        <f>SUM('Z1 - Chêne sessile'!AS172*'Z1 - Chêne sessile'!$F$21,'Z1 - Feuillus divers'!AS172*'Z1 - Feuillus divers'!$F$21,'Z2 - Douglas'!AS172*'Z2 - Douglas'!$F$21,'Z2 - Mélèze'!AS172*'Z2 - Mélèze'!$F$21,'Z3 - Tilleul à petites feuilles'!AS172*'Z3 - Tilleul à petites feuilles'!$F$21,'Z4 - Peuplier'!AS172*'Z4 - Peuplier'!$F$21)</f>
        <v>0</v>
      </c>
      <c r="Y188" s="415">
        <f>SUM('Z1 - Chêne sessile'!AT172*'Z1 - Chêne sessile'!$F$21,'Z1 - Feuillus divers'!AT172*'Z1 - Feuillus divers'!$F$21,'Z2 - Douglas'!AT172*'Z2 - Douglas'!$F$21,'Z2 - Mélèze'!AT172*'Z2 - Mélèze'!$F$21,'Z3 - Tilleul à petites feuilles'!AT172*'Z3 - Tilleul à petites feuilles'!$F$21,'Z4 - Peuplier'!AT172*'Z4 - Peuplier'!$F$21)</f>
        <v>0</v>
      </c>
      <c r="Z188" s="416">
        <f t="shared" si="23"/>
        <v>0</v>
      </c>
      <c r="AA188" s="417">
        <f t="shared" si="24"/>
        <v>0</v>
      </c>
      <c r="AB188" s="416"/>
      <c r="AC188" s="416"/>
    </row>
    <row r="189" spans="2:29" x14ac:dyDescent="0.25">
      <c r="B189" t="s">
        <v>289</v>
      </c>
      <c r="N189" s="121">
        <v>168</v>
      </c>
      <c r="O189" s="402"/>
      <c r="P189" s="403"/>
      <c r="Q189" s="347">
        <f t="shared" si="25"/>
        <v>222.5</v>
      </c>
      <c r="R189" s="403">
        <f t="shared" si="21"/>
        <v>26.7</v>
      </c>
      <c r="S189" s="403">
        <f>$L$11*(1+$L$7)^N189*'Récapitulatif des résultats'!$I$11</f>
        <v>97.9</v>
      </c>
      <c r="T189" s="404"/>
      <c r="U189" s="414">
        <f t="shared" si="22"/>
        <v>0</v>
      </c>
      <c r="V189" s="415">
        <f>SUM('Z1 - Chêne sessile'!AQ173*'Z1 - Chêne sessile'!$F$21,'Z1 - Feuillus divers'!AQ173*'Z1 - Feuillus divers'!$F$21,'Z2 - Douglas'!AQ173*'Z2 - Douglas'!$F$21,'Z2 - Mélèze'!AQ173*'Z2 - Mélèze'!$F$21,'Z3 - Tilleul à petites feuilles'!AQ173*'Z3 - Tilleul à petites feuilles'!$F$21,'Z4 - Peuplier'!AQ173*'Z4 - Peuplier'!$F$21)</f>
        <v>0</v>
      </c>
      <c r="W189" s="415">
        <f>SUM('Z1 - Chêne sessile'!AR173*'Z1 - Chêne sessile'!$F$21,'Z1 - Feuillus divers'!AR173*'Z1 - Feuillus divers'!$F$21,'Z2 - Douglas'!AR173*'Z2 - Douglas'!$F$21,'Z2 - Mélèze'!AR173*'Z2 - Mélèze'!$F$21,'Z3 - Tilleul à petites feuilles'!AR173*'Z3 - Tilleul à petites feuilles'!$F$21,'Z4 - Peuplier'!AR173*'Z4 - Peuplier'!$F$21)</f>
        <v>0</v>
      </c>
      <c r="X189" s="415">
        <f>SUM('Z1 - Chêne sessile'!AS173*'Z1 - Chêne sessile'!$F$21,'Z1 - Feuillus divers'!AS173*'Z1 - Feuillus divers'!$F$21,'Z2 - Douglas'!AS173*'Z2 - Douglas'!$F$21,'Z2 - Mélèze'!AS173*'Z2 - Mélèze'!$F$21,'Z3 - Tilleul à petites feuilles'!AS173*'Z3 - Tilleul à petites feuilles'!$F$21,'Z4 - Peuplier'!AS173*'Z4 - Peuplier'!$F$21)</f>
        <v>0</v>
      </c>
      <c r="Y189" s="415">
        <f>SUM('Z1 - Chêne sessile'!AT173*'Z1 - Chêne sessile'!$F$21,'Z1 - Feuillus divers'!AT173*'Z1 - Feuillus divers'!$F$21,'Z2 - Douglas'!AT173*'Z2 - Douglas'!$F$21,'Z2 - Mélèze'!AT173*'Z2 - Mélèze'!$F$21,'Z3 - Tilleul à petites feuilles'!AT173*'Z3 - Tilleul à petites feuilles'!$F$21,'Z4 - Peuplier'!AT173*'Z4 - Peuplier'!$F$21)</f>
        <v>0</v>
      </c>
      <c r="Z189" s="416">
        <f t="shared" si="23"/>
        <v>0</v>
      </c>
      <c r="AA189" s="417">
        <f t="shared" si="24"/>
        <v>0</v>
      </c>
      <c r="AB189" s="416"/>
      <c r="AC189" s="416"/>
    </row>
    <row r="190" spans="2:29" x14ac:dyDescent="0.25">
      <c r="B190" t="s">
        <v>290</v>
      </c>
      <c r="N190" s="121">
        <v>169</v>
      </c>
      <c r="O190" s="402"/>
      <c r="P190" s="403"/>
      <c r="Q190" s="347">
        <f t="shared" si="25"/>
        <v>222.5</v>
      </c>
      <c r="R190" s="403">
        <f t="shared" si="21"/>
        <v>26.7</v>
      </c>
      <c r="S190" s="403">
        <f>$L$11*(1+$L$7)^N190*'Récapitulatif des résultats'!$I$11</f>
        <v>97.9</v>
      </c>
      <c r="T190" s="404"/>
      <c r="U190" s="414">
        <f t="shared" si="22"/>
        <v>0</v>
      </c>
      <c r="V190" s="415">
        <f>SUM('Z1 - Chêne sessile'!AQ174*'Z1 - Chêne sessile'!$F$21,'Z1 - Feuillus divers'!AQ174*'Z1 - Feuillus divers'!$F$21,'Z2 - Douglas'!AQ174*'Z2 - Douglas'!$F$21,'Z2 - Mélèze'!AQ174*'Z2 - Mélèze'!$F$21,'Z3 - Tilleul à petites feuilles'!AQ174*'Z3 - Tilleul à petites feuilles'!$F$21,'Z4 - Peuplier'!AQ174*'Z4 - Peuplier'!$F$21)</f>
        <v>0</v>
      </c>
      <c r="W190" s="415">
        <f>SUM('Z1 - Chêne sessile'!AR174*'Z1 - Chêne sessile'!$F$21,'Z1 - Feuillus divers'!AR174*'Z1 - Feuillus divers'!$F$21,'Z2 - Douglas'!AR174*'Z2 - Douglas'!$F$21,'Z2 - Mélèze'!AR174*'Z2 - Mélèze'!$F$21,'Z3 - Tilleul à petites feuilles'!AR174*'Z3 - Tilleul à petites feuilles'!$F$21,'Z4 - Peuplier'!AR174*'Z4 - Peuplier'!$F$21)</f>
        <v>0</v>
      </c>
      <c r="X190" s="415">
        <f>SUM('Z1 - Chêne sessile'!AS174*'Z1 - Chêne sessile'!$F$21,'Z1 - Feuillus divers'!AS174*'Z1 - Feuillus divers'!$F$21,'Z2 - Douglas'!AS174*'Z2 - Douglas'!$F$21,'Z2 - Mélèze'!AS174*'Z2 - Mélèze'!$F$21,'Z3 - Tilleul à petites feuilles'!AS174*'Z3 - Tilleul à petites feuilles'!$F$21,'Z4 - Peuplier'!AS174*'Z4 - Peuplier'!$F$21)</f>
        <v>0</v>
      </c>
      <c r="Y190" s="415">
        <f>SUM('Z1 - Chêne sessile'!AT174*'Z1 - Chêne sessile'!$F$21,'Z1 - Feuillus divers'!AT174*'Z1 - Feuillus divers'!$F$21,'Z2 - Douglas'!AT174*'Z2 - Douglas'!$F$21,'Z2 - Mélèze'!AT174*'Z2 - Mélèze'!$F$21,'Z3 - Tilleul à petites feuilles'!AT174*'Z3 - Tilleul à petites feuilles'!$F$21,'Z4 - Peuplier'!AT174*'Z4 - Peuplier'!$F$21)</f>
        <v>0</v>
      </c>
      <c r="Z190" s="416">
        <f t="shared" si="23"/>
        <v>0</v>
      </c>
      <c r="AA190" s="417">
        <f t="shared" si="24"/>
        <v>0</v>
      </c>
      <c r="AB190" s="416"/>
      <c r="AC190" s="416"/>
    </row>
    <row r="191" spans="2:29" x14ac:dyDescent="0.25">
      <c r="B191" t="s">
        <v>291</v>
      </c>
      <c r="N191" s="121">
        <v>170</v>
      </c>
      <c r="O191" s="402"/>
      <c r="P191" s="403"/>
      <c r="Q191" s="347">
        <f t="shared" si="25"/>
        <v>222.5</v>
      </c>
      <c r="R191" s="403">
        <f t="shared" si="21"/>
        <v>26.7</v>
      </c>
      <c r="S191" s="403">
        <f>$L$11*(1+$L$7)^N191*'Récapitulatif des résultats'!$I$11</f>
        <v>97.9</v>
      </c>
      <c r="T191" s="404"/>
      <c r="U191" s="414">
        <f t="shared" si="22"/>
        <v>0</v>
      </c>
      <c r="V191" s="415">
        <f>SUM('Z1 - Chêne sessile'!AQ175*'Z1 - Chêne sessile'!$F$21,'Z1 - Feuillus divers'!AQ175*'Z1 - Feuillus divers'!$F$21,'Z2 - Douglas'!AQ175*'Z2 - Douglas'!$F$21,'Z2 - Mélèze'!AQ175*'Z2 - Mélèze'!$F$21,'Z3 - Tilleul à petites feuilles'!AQ175*'Z3 - Tilleul à petites feuilles'!$F$21,'Z4 - Peuplier'!AQ175*'Z4 - Peuplier'!$F$21)</f>
        <v>0</v>
      </c>
      <c r="W191" s="415">
        <f>SUM('Z1 - Chêne sessile'!AR175*'Z1 - Chêne sessile'!$F$21,'Z1 - Feuillus divers'!AR175*'Z1 - Feuillus divers'!$F$21,'Z2 - Douglas'!AR175*'Z2 - Douglas'!$F$21,'Z2 - Mélèze'!AR175*'Z2 - Mélèze'!$F$21,'Z3 - Tilleul à petites feuilles'!AR175*'Z3 - Tilleul à petites feuilles'!$F$21,'Z4 - Peuplier'!AR175*'Z4 - Peuplier'!$F$21)</f>
        <v>0</v>
      </c>
      <c r="X191" s="415">
        <f>SUM('Z1 - Chêne sessile'!AS175*'Z1 - Chêne sessile'!$F$21,'Z1 - Feuillus divers'!AS175*'Z1 - Feuillus divers'!$F$21,'Z2 - Douglas'!AS175*'Z2 - Douglas'!$F$21,'Z2 - Mélèze'!AS175*'Z2 - Mélèze'!$F$21,'Z3 - Tilleul à petites feuilles'!AS175*'Z3 - Tilleul à petites feuilles'!$F$21,'Z4 - Peuplier'!AS175*'Z4 - Peuplier'!$F$21)</f>
        <v>0</v>
      </c>
      <c r="Y191" s="415">
        <f>SUM('Z1 - Chêne sessile'!AT175*'Z1 - Chêne sessile'!$F$21,'Z1 - Feuillus divers'!AT175*'Z1 - Feuillus divers'!$F$21,'Z2 - Douglas'!AT175*'Z2 - Douglas'!$F$21,'Z2 - Mélèze'!AT175*'Z2 - Mélèze'!$F$21,'Z3 - Tilleul à petites feuilles'!AT175*'Z3 - Tilleul à petites feuilles'!$F$21,'Z4 - Peuplier'!AT175*'Z4 - Peuplier'!$F$21)</f>
        <v>0</v>
      </c>
      <c r="Z191" s="416">
        <f t="shared" si="23"/>
        <v>0</v>
      </c>
      <c r="AA191" s="417">
        <f t="shared" si="24"/>
        <v>0</v>
      </c>
      <c r="AB191" s="416"/>
      <c r="AC191" s="416"/>
    </row>
    <row r="192" spans="2:29" x14ac:dyDescent="0.25">
      <c r="B192" t="s">
        <v>292</v>
      </c>
      <c r="N192" s="121">
        <v>171</v>
      </c>
      <c r="O192" s="402"/>
      <c r="P192" s="403"/>
      <c r="Q192" s="347">
        <f t="shared" si="25"/>
        <v>222.5</v>
      </c>
      <c r="R192" s="403">
        <f t="shared" si="21"/>
        <v>26.7</v>
      </c>
      <c r="S192" s="403">
        <f>$L$11*(1+$L$7)^N192*'Récapitulatif des résultats'!$I$11</f>
        <v>97.9</v>
      </c>
      <c r="T192" s="404"/>
      <c r="U192" s="414">
        <f t="shared" si="22"/>
        <v>0</v>
      </c>
      <c r="V192" s="415">
        <f>SUM('Z1 - Chêne sessile'!AQ176*'Z1 - Chêne sessile'!$F$21,'Z1 - Feuillus divers'!AQ176*'Z1 - Feuillus divers'!$F$21,'Z2 - Douglas'!AQ176*'Z2 - Douglas'!$F$21,'Z2 - Mélèze'!AQ176*'Z2 - Mélèze'!$F$21,'Z3 - Tilleul à petites feuilles'!AQ176*'Z3 - Tilleul à petites feuilles'!$F$21,'Z4 - Peuplier'!AQ176*'Z4 - Peuplier'!$F$21)</f>
        <v>0</v>
      </c>
      <c r="W192" s="415">
        <f>SUM('Z1 - Chêne sessile'!AR176*'Z1 - Chêne sessile'!$F$21,'Z1 - Feuillus divers'!AR176*'Z1 - Feuillus divers'!$F$21,'Z2 - Douglas'!AR176*'Z2 - Douglas'!$F$21,'Z2 - Mélèze'!AR176*'Z2 - Mélèze'!$F$21,'Z3 - Tilleul à petites feuilles'!AR176*'Z3 - Tilleul à petites feuilles'!$F$21,'Z4 - Peuplier'!AR176*'Z4 - Peuplier'!$F$21)</f>
        <v>0</v>
      </c>
      <c r="X192" s="415">
        <f>SUM('Z1 - Chêne sessile'!AS176*'Z1 - Chêne sessile'!$F$21,'Z1 - Feuillus divers'!AS176*'Z1 - Feuillus divers'!$F$21,'Z2 - Douglas'!AS176*'Z2 - Douglas'!$F$21,'Z2 - Mélèze'!AS176*'Z2 - Mélèze'!$F$21,'Z3 - Tilleul à petites feuilles'!AS176*'Z3 - Tilleul à petites feuilles'!$F$21,'Z4 - Peuplier'!AS176*'Z4 - Peuplier'!$F$21)</f>
        <v>0</v>
      </c>
      <c r="Y192" s="415">
        <f>SUM('Z1 - Chêne sessile'!AT176*'Z1 - Chêne sessile'!$F$21,'Z1 - Feuillus divers'!AT176*'Z1 - Feuillus divers'!$F$21,'Z2 - Douglas'!AT176*'Z2 - Douglas'!$F$21,'Z2 - Mélèze'!AT176*'Z2 - Mélèze'!$F$21,'Z3 - Tilleul à petites feuilles'!AT176*'Z3 - Tilleul à petites feuilles'!$F$21,'Z4 - Peuplier'!AT176*'Z4 - Peuplier'!$F$21)</f>
        <v>0</v>
      </c>
      <c r="Z192" s="416">
        <f t="shared" si="23"/>
        <v>0</v>
      </c>
      <c r="AA192" s="417">
        <f t="shared" si="24"/>
        <v>0</v>
      </c>
      <c r="AB192" s="416"/>
      <c r="AC192" s="416"/>
    </row>
    <row r="193" spans="14:29" x14ac:dyDescent="0.25">
      <c r="N193" s="121">
        <v>172</v>
      </c>
      <c r="O193" s="402"/>
      <c r="P193" s="403"/>
      <c r="Q193" s="347">
        <f t="shared" si="25"/>
        <v>222.5</v>
      </c>
      <c r="R193" s="403">
        <f t="shared" si="21"/>
        <v>26.7</v>
      </c>
      <c r="S193" s="403">
        <f>$L$11*(1+$L$7)^N193*'Récapitulatif des résultats'!$I$11</f>
        <v>97.9</v>
      </c>
      <c r="T193" s="404"/>
      <c r="U193" s="414">
        <f t="shared" si="22"/>
        <v>0</v>
      </c>
      <c r="V193" s="415">
        <f>SUM('Z1 - Chêne sessile'!AQ177*'Z1 - Chêne sessile'!$F$21,'Z1 - Feuillus divers'!AQ177*'Z1 - Feuillus divers'!$F$21,'Z2 - Douglas'!AQ177*'Z2 - Douglas'!$F$21,'Z2 - Mélèze'!AQ177*'Z2 - Mélèze'!$F$21,'Z3 - Tilleul à petites feuilles'!AQ177*'Z3 - Tilleul à petites feuilles'!$F$21,'Z4 - Peuplier'!AQ177*'Z4 - Peuplier'!$F$21)</f>
        <v>0</v>
      </c>
      <c r="W193" s="415">
        <f>SUM('Z1 - Chêne sessile'!AR177*'Z1 - Chêne sessile'!$F$21,'Z1 - Feuillus divers'!AR177*'Z1 - Feuillus divers'!$F$21,'Z2 - Douglas'!AR177*'Z2 - Douglas'!$F$21,'Z2 - Mélèze'!AR177*'Z2 - Mélèze'!$F$21,'Z3 - Tilleul à petites feuilles'!AR177*'Z3 - Tilleul à petites feuilles'!$F$21,'Z4 - Peuplier'!AR177*'Z4 - Peuplier'!$F$21)</f>
        <v>0</v>
      </c>
      <c r="X193" s="415">
        <f>SUM('Z1 - Chêne sessile'!AS177*'Z1 - Chêne sessile'!$F$21,'Z1 - Feuillus divers'!AS177*'Z1 - Feuillus divers'!$F$21,'Z2 - Douglas'!AS177*'Z2 - Douglas'!$F$21,'Z2 - Mélèze'!AS177*'Z2 - Mélèze'!$F$21,'Z3 - Tilleul à petites feuilles'!AS177*'Z3 - Tilleul à petites feuilles'!$F$21,'Z4 - Peuplier'!AS177*'Z4 - Peuplier'!$F$21)</f>
        <v>0</v>
      </c>
      <c r="Y193" s="415">
        <f>SUM('Z1 - Chêne sessile'!AT177*'Z1 - Chêne sessile'!$F$21,'Z1 - Feuillus divers'!AT177*'Z1 - Feuillus divers'!$F$21,'Z2 - Douglas'!AT177*'Z2 - Douglas'!$F$21,'Z2 - Mélèze'!AT177*'Z2 - Mélèze'!$F$21,'Z3 - Tilleul à petites feuilles'!AT177*'Z3 - Tilleul à petites feuilles'!$F$21,'Z4 - Peuplier'!AT177*'Z4 - Peuplier'!$F$21)</f>
        <v>0</v>
      </c>
      <c r="Z193" s="416">
        <f t="shared" si="23"/>
        <v>0</v>
      </c>
      <c r="AA193" s="417">
        <f t="shared" si="24"/>
        <v>0</v>
      </c>
      <c r="AB193" s="416"/>
      <c r="AC193" s="416"/>
    </row>
    <row r="194" spans="14:29" x14ac:dyDescent="0.25">
      <c r="N194" s="121">
        <v>173</v>
      </c>
      <c r="O194" s="402"/>
      <c r="P194" s="403"/>
      <c r="Q194" s="347">
        <f t="shared" si="25"/>
        <v>222.5</v>
      </c>
      <c r="R194" s="403">
        <f t="shared" si="21"/>
        <v>26.7</v>
      </c>
      <c r="S194" s="403">
        <f>$L$11*(1+$L$7)^N194*'Récapitulatif des résultats'!$I$11</f>
        <v>97.9</v>
      </c>
      <c r="T194" s="404"/>
      <c r="U194" s="414">
        <f t="shared" si="22"/>
        <v>0</v>
      </c>
      <c r="V194" s="415">
        <f>SUM('Z1 - Chêne sessile'!AQ178*'Z1 - Chêne sessile'!$F$21,'Z1 - Feuillus divers'!AQ178*'Z1 - Feuillus divers'!$F$21,'Z2 - Douglas'!AQ178*'Z2 - Douglas'!$F$21,'Z2 - Mélèze'!AQ178*'Z2 - Mélèze'!$F$21,'Z3 - Tilleul à petites feuilles'!AQ178*'Z3 - Tilleul à petites feuilles'!$F$21,'Z4 - Peuplier'!AQ178*'Z4 - Peuplier'!$F$21)</f>
        <v>0</v>
      </c>
      <c r="W194" s="415">
        <f>SUM('Z1 - Chêne sessile'!AR178*'Z1 - Chêne sessile'!$F$21,'Z1 - Feuillus divers'!AR178*'Z1 - Feuillus divers'!$F$21,'Z2 - Douglas'!AR178*'Z2 - Douglas'!$F$21,'Z2 - Mélèze'!AR178*'Z2 - Mélèze'!$F$21,'Z3 - Tilleul à petites feuilles'!AR178*'Z3 - Tilleul à petites feuilles'!$F$21,'Z4 - Peuplier'!AR178*'Z4 - Peuplier'!$F$21)</f>
        <v>0</v>
      </c>
      <c r="X194" s="415">
        <f>SUM('Z1 - Chêne sessile'!AS178*'Z1 - Chêne sessile'!$F$21,'Z1 - Feuillus divers'!AS178*'Z1 - Feuillus divers'!$F$21,'Z2 - Douglas'!AS178*'Z2 - Douglas'!$F$21,'Z2 - Mélèze'!AS178*'Z2 - Mélèze'!$F$21,'Z3 - Tilleul à petites feuilles'!AS178*'Z3 - Tilleul à petites feuilles'!$F$21,'Z4 - Peuplier'!AS178*'Z4 - Peuplier'!$F$21)</f>
        <v>0</v>
      </c>
      <c r="Y194" s="415">
        <f>SUM('Z1 - Chêne sessile'!AT178*'Z1 - Chêne sessile'!$F$21,'Z1 - Feuillus divers'!AT178*'Z1 - Feuillus divers'!$F$21,'Z2 - Douglas'!AT178*'Z2 - Douglas'!$F$21,'Z2 - Mélèze'!AT178*'Z2 - Mélèze'!$F$21,'Z3 - Tilleul à petites feuilles'!AT178*'Z3 - Tilleul à petites feuilles'!$F$21,'Z4 - Peuplier'!AT178*'Z4 - Peuplier'!$F$21)</f>
        <v>0</v>
      </c>
      <c r="Z194" s="416">
        <f t="shared" si="23"/>
        <v>0</v>
      </c>
      <c r="AA194" s="417">
        <f t="shared" si="24"/>
        <v>0</v>
      </c>
      <c r="AB194" s="416"/>
      <c r="AC194" s="416"/>
    </row>
    <row r="195" spans="14:29" x14ac:dyDescent="0.25">
      <c r="N195" s="121">
        <v>174</v>
      </c>
      <c r="O195" s="402"/>
      <c r="P195" s="403"/>
      <c r="Q195" s="347">
        <f t="shared" si="25"/>
        <v>222.5</v>
      </c>
      <c r="R195" s="403">
        <f t="shared" si="21"/>
        <v>26.7</v>
      </c>
      <c r="S195" s="403">
        <f>$L$11*(1+$L$7)^N195*'Récapitulatif des résultats'!$I$11</f>
        <v>97.9</v>
      </c>
      <c r="T195" s="404"/>
      <c r="U195" s="414">
        <f t="shared" si="22"/>
        <v>0</v>
      </c>
      <c r="V195" s="415">
        <f>SUM('Z1 - Chêne sessile'!AQ179*'Z1 - Chêne sessile'!$F$21,'Z1 - Feuillus divers'!AQ179*'Z1 - Feuillus divers'!$F$21,'Z2 - Douglas'!AQ179*'Z2 - Douglas'!$F$21,'Z2 - Mélèze'!AQ179*'Z2 - Mélèze'!$F$21,'Z3 - Tilleul à petites feuilles'!AQ179*'Z3 - Tilleul à petites feuilles'!$F$21,'Z4 - Peuplier'!AQ179*'Z4 - Peuplier'!$F$21)</f>
        <v>0</v>
      </c>
      <c r="W195" s="415">
        <f>SUM('Z1 - Chêne sessile'!AR179*'Z1 - Chêne sessile'!$F$21,'Z1 - Feuillus divers'!AR179*'Z1 - Feuillus divers'!$F$21,'Z2 - Douglas'!AR179*'Z2 - Douglas'!$F$21,'Z2 - Mélèze'!AR179*'Z2 - Mélèze'!$F$21,'Z3 - Tilleul à petites feuilles'!AR179*'Z3 - Tilleul à petites feuilles'!$F$21,'Z4 - Peuplier'!AR179*'Z4 - Peuplier'!$F$21)</f>
        <v>0</v>
      </c>
      <c r="X195" s="415">
        <f>SUM('Z1 - Chêne sessile'!AS179*'Z1 - Chêne sessile'!$F$21,'Z1 - Feuillus divers'!AS179*'Z1 - Feuillus divers'!$F$21,'Z2 - Douglas'!AS179*'Z2 - Douglas'!$F$21,'Z2 - Mélèze'!AS179*'Z2 - Mélèze'!$F$21,'Z3 - Tilleul à petites feuilles'!AS179*'Z3 - Tilleul à petites feuilles'!$F$21,'Z4 - Peuplier'!AS179*'Z4 - Peuplier'!$F$21)</f>
        <v>0</v>
      </c>
      <c r="Y195" s="415">
        <f>SUM('Z1 - Chêne sessile'!AT179*'Z1 - Chêne sessile'!$F$21,'Z1 - Feuillus divers'!AT179*'Z1 - Feuillus divers'!$F$21,'Z2 - Douglas'!AT179*'Z2 - Douglas'!$F$21,'Z2 - Mélèze'!AT179*'Z2 - Mélèze'!$F$21,'Z3 - Tilleul à petites feuilles'!AT179*'Z3 - Tilleul à petites feuilles'!$F$21,'Z4 - Peuplier'!AT179*'Z4 - Peuplier'!$F$21)</f>
        <v>0</v>
      </c>
      <c r="Z195" s="416">
        <f t="shared" si="23"/>
        <v>0</v>
      </c>
      <c r="AA195" s="417">
        <f t="shared" si="24"/>
        <v>0</v>
      </c>
      <c r="AB195" s="416"/>
      <c r="AC195" s="416"/>
    </row>
    <row r="196" spans="14:29" x14ac:dyDescent="0.25">
      <c r="N196" s="121">
        <v>175</v>
      </c>
      <c r="O196" s="402"/>
      <c r="P196" s="403"/>
      <c r="Q196" s="347">
        <f t="shared" si="25"/>
        <v>222.5</v>
      </c>
      <c r="R196" s="403">
        <f t="shared" si="21"/>
        <v>26.7</v>
      </c>
      <c r="S196" s="403">
        <f>$L$11*(1+$L$7)^N196*'Récapitulatif des résultats'!$I$11</f>
        <v>97.9</v>
      </c>
      <c r="T196" s="404"/>
      <c r="U196" s="414">
        <f t="shared" si="22"/>
        <v>0</v>
      </c>
      <c r="V196" s="415">
        <f>SUM('Z1 - Chêne sessile'!AQ180*'Z1 - Chêne sessile'!$F$21,'Z1 - Feuillus divers'!AQ180*'Z1 - Feuillus divers'!$F$21,'Z2 - Douglas'!AQ180*'Z2 - Douglas'!$F$21,'Z2 - Mélèze'!AQ180*'Z2 - Mélèze'!$F$21,'Z3 - Tilleul à petites feuilles'!AQ180*'Z3 - Tilleul à petites feuilles'!$F$21,'Z4 - Peuplier'!AQ180*'Z4 - Peuplier'!$F$21)</f>
        <v>0</v>
      </c>
      <c r="W196" s="415">
        <f>SUM('Z1 - Chêne sessile'!AR180*'Z1 - Chêne sessile'!$F$21,'Z1 - Feuillus divers'!AR180*'Z1 - Feuillus divers'!$F$21,'Z2 - Douglas'!AR180*'Z2 - Douglas'!$F$21,'Z2 - Mélèze'!AR180*'Z2 - Mélèze'!$F$21,'Z3 - Tilleul à petites feuilles'!AR180*'Z3 - Tilleul à petites feuilles'!$F$21,'Z4 - Peuplier'!AR180*'Z4 - Peuplier'!$F$21)</f>
        <v>0</v>
      </c>
      <c r="X196" s="415">
        <f>SUM('Z1 - Chêne sessile'!AS180*'Z1 - Chêne sessile'!$F$21,'Z1 - Feuillus divers'!AS180*'Z1 - Feuillus divers'!$F$21,'Z2 - Douglas'!AS180*'Z2 - Douglas'!$F$21,'Z2 - Mélèze'!AS180*'Z2 - Mélèze'!$F$21,'Z3 - Tilleul à petites feuilles'!AS180*'Z3 - Tilleul à petites feuilles'!$F$21,'Z4 - Peuplier'!AS180*'Z4 - Peuplier'!$F$21)</f>
        <v>0</v>
      </c>
      <c r="Y196" s="415">
        <f>SUM('Z1 - Chêne sessile'!AT180*'Z1 - Chêne sessile'!$F$21,'Z1 - Feuillus divers'!AT180*'Z1 - Feuillus divers'!$F$21,'Z2 - Douglas'!AT180*'Z2 - Douglas'!$F$21,'Z2 - Mélèze'!AT180*'Z2 - Mélèze'!$F$21,'Z3 - Tilleul à petites feuilles'!AT180*'Z3 - Tilleul à petites feuilles'!$F$21,'Z4 - Peuplier'!AT180*'Z4 - Peuplier'!$F$21)</f>
        <v>0</v>
      </c>
      <c r="Z196" s="416">
        <f t="shared" si="23"/>
        <v>0</v>
      </c>
      <c r="AA196" s="417">
        <f t="shared" si="24"/>
        <v>0</v>
      </c>
      <c r="AB196" s="416"/>
      <c r="AC196" s="416"/>
    </row>
    <row r="197" spans="14:29" x14ac:dyDescent="0.25">
      <c r="N197" s="121">
        <v>176</v>
      </c>
      <c r="O197" s="402"/>
      <c r="P197" s="403"/>
      <c r="Q197" s="347">
        <f t="shared" si="25"/>
        <v>222.5</v>
      </c>
      <c r="R197" s="403">
        <f t="shared" si="21"/>
        <v>26.7</v>
      </c>
      <c r="S197" s="403">
        <f>$L$11*(1+$L$7)^N197*'Récapitulatif des résultats'!$I$11</f>
        <v>97.9</v>
      </c>
      <c r="T197" s="404"/>
      <c r="U197" s="414">
        <f t="shared" si="22"/>
        <v>0</v>
      </c>
      <c r="V197" s="415">
        <f>SUM('Z1 - Chêne sessile'!AQ181*'Z1 - Chêne sessile'!$F$21,'Z1 - Feuillus divers'!AQ181*'Z1 - Feuillus divers'!$F$21,'Z2 - Douglas'!AQ181*'Z2 - Douglas'!$F$21,'Z2 - Mélèze'!AQ181*'Z2 - Mélèze'!$F$21,'Z3 - Tilleul à petites feuilles'!AQ181*'Z3 - Tilleul à petites feuilles'!$F$21,'Z4 - Peuplier'!AQ181*'Z4 - Peuplier'!$F$21)</f>
        <v>0</v>
      </c>
      <c r="W197" s="415">
        <f>SUM('Z1 - Chêne sessile'!AR181*'Z1 - Chêne sessile'!$F$21,'Z1 - Feuillus divers'!AR181*'Z1 - Feuillus divers'!$F$21,'Z2 - Douglas'!AR181*'Z2 - Douglas'!$F$21,'Z2 - Mélèze'!AR181*'Z2 - Mélèze'!$F$21,'Z3 - Tilleul à petites feuilles'!AR181*'Z3 - Tilleul à petites feuilles'!$F$21,'Z4 - Peuplier'!AR181*'Z4 - Peuplier'!$F$21)</f>
        <v>0</v>
      </c>
      <c r="X197" s="415">
        <f>SUM('Z1 - Chêne sessile'!AS181*'Z1 - Chêne sessile'!$F$21,'Z1 - Feuillus divers'!AS181*'Z1 - Feuillus divers'!$F$21,'Z2 - Douglas'!AS181*'Z2 - Douglas'!$F$21,'Z2 - Mélèze'!AS181*'Z2 - Mélèze'!$F$21,'Z3 - Tilleul à petites feuilles'!AS181*'Z3 - Tilleul à petites feuilles'!$F$21,'Z4 - Peuplier'!AS181*'Z4 - Peuplier'!$F$21)</f>
        <v>0</v>
      </c>
      <c r="Y197" s="415">
        <f>SUM('Z1 - Chêne sessile'!AT181*'Z1 - Chêne sessile'!$F$21,'Z1 - Feuillus divers'!AT181*'Z1 - Feuillus divers'!$F$21,'Z2 - Douglas'!AT181*'Z2 - Douglas'!$F$21,'Z2 - Mélèze'!AT181*'Z2 - Mélèze'!$F$21,'Z3 - Tilleul à petites feuilles'!AT181*'Z3 - Tilleul à petites feuilles'!$F$21,'Z4 - Peuplier'!AT181*'Z4 - Peuplier'!$F$21)</f>
        <v>0</v>
      </c>
      <c r="Z197" s="416">
        <f t="shared" si="23"/>
        <v>0</v>
      </c>
      <c r="AA197" s="417">
        <f t="shared" si="24"/>
        <v>0</v>
      </c>
      <c r="AB197" s="416"/>
      <c r="AC197" s="416"/>
    </row>
    <row r="198" spans="14:29" x14ac:dyDescent="0.25">
      <c r="N198" s="121">
        <v>177</v>
      </c>
      <c r="O198" s="402"/>
      <c r="P198" s="403"/>
      <c r="Q198" s="347">
        <f t="shared" si="25"/>
        <v>222.5</v>
      </c>
      <c r="R198" s="403">
        <f t="shared" si="21"/>
        <v>26.7</v>
      </c>
      <c r="S198" s="403">
        <f>$L$11*(1+$L$7)^N198*'Récapitulatif des résultats'!$I$11</f>
        <v>97.9</v>
      </c>
      <c r="T198" s="404"/>
      <c r="U198" s="414">
        <f t="shared" si="22"/>
        <v>0</v>
      </c>
      <c r="V198" s="415">
        <f>SUM('Z1 - Chêne sessile'!AQ182*'Z1 - Chêne sessile'!$F$21,'Z1 - Feuillus divers'!AQ182*'Z1 - Feuillus divers'!$F$21,'Z2 - Douglas'!AQ182*'Z2 - Douglas'!$F$21,'Z2 - Mélèze'!AQ182*'Z2 - Mélèze'!$F$21,'Z3 - Tilleul à petites feuilles'!AQ182*'Z3 - Tilleul à petites feuilles'!$F$21,'Z4 - Peuplier'!AQ182*'Z4 - Peuplier'!$F$21)</f>
        <v>0</v>
      </c>
      <c r="W198" s="415">
        <f>SUM('Z1 - Chêne sessile'!AR182*'Z1 - Chêne sessile'!$F$21,'Z1 - Feuillus divers'!AR182*'Z1 - Feuillus divers'!$F$21,'Z2 - Douglas'!AR182*'Z2 - Douglas'!$F$21,'Z2 - Mélèze'!AR182*'Z2 - Mélèze'!$F$21,'Z3 - Tilleul à petites feuilles'!AR182*'Z3 - Tilleul à petites feuilles'!$F$21,'Z4 - Peuplier'!AR182*'Z4 - Peuplier'!$F$21)</f>
        <v>0</v>
      </c>
      <c r="X198" s="415">
        <f>SUM('Z1 - Chêne sessile'!AS182*'Z1 - Chêne sessile'!$F$21,'Z1 - Feuillus divers'!AS182*'Z1 - Feuillus divers'!$F$21,'Z2 - Douglas'!AS182*'Z2 - Douglas'!$F$21,'Z2 - Mélèze'!AS182*'Z2 - Mélèze'!$F$21,'Z3 - Tilleul à petites feuilles'!AS182*'Z3 - Tilleul à petites feuilles'!$F$21,'Z4 - Peuplier'!AS182*'Z4 - Peuplier'!$F$21)</f>
        <v>0</v>
      </c>
      <c r="Y198" s="415">
        <f>SUM('Z1 - Chêne sessile'!AT182*'Z1 - Chêne sessile'!$F$21,'Z1 - Feuillus divers'!AT182*'Z1 - Feuillus divers'!$F$21,'Z2 - Douglas'!AT182*'Z2 - Douglas'!$F$21,'Z2 - Mélèze'!AT182*'Z2 - Mélèze'!$F$21,'Z3 - Tilleul à petites feuilles'!AT182*'Z3 - Tilleul à petites feuilles'!$F$21,'Z4 - Peuplier'!AT182*'Z4 - Peuplier'!$F$21)</f>
        <v>0</v>
      </c>
      <c r="Z198" s="416">
        <f t="shared" si="23"/>
        <v>0</v>
      </c>
      <c r="AA198" s="417">
        <f t="shared" si="24"/>
        <v>0</v>
      </c>
      <c r="AB198" s="416"/>
      <c r="AC198" s="416"/>
    </row>
    <row r="199" spans="14:29" x14ac:dyDescent="0.25">
      <c r="N199" s="121">
        <v>178</v>
      </c>
      <c r="O199" s="402"/>
      <c r="P199" s="403"/>
      <c r="Q199" s="347">
        <f t="shared" si="25"/>
        <v>222.5</v>
      </c>
      <c r="R199" s="403">
        <f t="shared" si="21"/>
        <v>26.7</v>
      </c>
      <c r="S199" s="403">
        <f>$L$11*(1+$L$7)^N199*'Récapitulatif des résultats'!$I$11</f>
        <v>97.9</v>
      </c>
      <c r="T199" s="404"/>
      <c r="U199" s="414">
        <f t="shared" si="22"/>
        <v>0</v>
      </c>
      <c r="V199" s="415">
        <f>SUM('Z1 - Chêne sessile'!AQ183*'Z1 - Chêne sessile'!$F$21,'Z1 - Feuillus divers'!AQ183*'Z1 - Feuillus divers'!$F$21,'Z2 - Douglas'!AQ183*'Z2 - Douglas'!$F$21,'Z2 - Mélèze'!AQ183*'Z2 - Mélèze'!$F$21,'Z3 - Tilleul à petites feuilles'!AQ183*'Z3 - Tilleul à petites feuilles'!$F$21,'Z4 - Peuplier'!AQ183*'Z4 - Peuplier'!$F$21)</f>
        <v>0</v>
      </c>
      <c r="W199" s="415">
        <f>SUM('Z1 - Chêne sessile'!AR183*'Z1 - Chêne sessile'!$F$21,'Z1 - Feuillus divers'!AR183*'Z1 - Feuillus divers'!$F$21,'Z2 - Douglas'!AR183*'Z2 - Douglas'!$F$21,'Z2 - Mélèze'!AR183*'Z2 - Mélèze'!$F$21,'Z3 - Tilleul à petites feuilles'!AR183*'Z3 - Tilleul à petites feuilles'!$F$21,'Z4 - Peuplier'!AR183*'Z4 - Peuplier'!$F$21)</f>
        <v>0</v>
      </c>
      <c r="X199" s="415">
        <f>SUM('Z1 - Chêne sessile'!AS183*'Z1 - Chêne sessile'!$F$21,'Z1 - Feuillus divers'!AS183*'Z1 - Feuillus divers'!$F$21,'Z2 - Douglas'!AS183*'Z2 - Douglas'!$F$21,'Z2 - Mélèze'!AS183*'Z2 - Mélèze'!$F$21,'Z3 - Tilleul à petites feuilles'!AS183*'Z3 - Tilleul à petites feuilles'!$F$21,'Z4 - Peuplier'!AS183*'Z4 - Peuplier'!$F$21)</f>
        <v>0</v>
      </c>
      <c r="Y199" s="415">
        <f>SUM('Z1 - Chêne sessile'!AT183*'Z1 - Chêne sessile'!$F$21,'Z1 - Feuillus divers'!AT183*'Z1 - Feuillus divers'!$F$21,'Z2 - Douglas'!AT183*'Z2 - Douglas'!$F$21,'Z2 - Mélèze'!AT183*'Z2 - Mélèze'!$F$21,'Z3 - Tilleul à petites feuilles'!AT183*'Z3 - Tilleul à petites feuilles'!$F$21,'Z4 - Peuplier'!AT183*'Z4 - Peuplier'!$F$21)</f>
        <v>0</v>
      </c>
      <c r="Z199" s="416">
        <f t="shared" si="23"/>
        <v>0</v>
      </c>
      <c r="AA199" s="417">
        <f t="shared" si="24"/>
        <v>0</v>
      </c>
      <c r="AB199" s="416"/>
      <c r="AC199" s="416"/>
    </row>
    <row r="200" spans="14:29" x14ac:dyDescent="0.25">
      <c r="N200" s="121">
        <v>179</v>
      </c>
      <c r="O200" s="402"/>
      <c r="P200" s="403"/>
      <c r="Q200" s="347">
        <f t="shared" si="25"/>
        <v>222.5</v>
      </c>
      <c r="R200" s="403">
        <f t="shared" si="21"/>
        <v>26.7</v>
      </c>
      <c r="S200" s="403">
        <f>$L$11*(1+$L$7)^N200*'Récapitulatif des résultats'!$I$11</f>
        <v>97.9</v>
      </c>
      <c r="T200" s="404"/>
      <c r="U200" s="414">
        <f t="shared" si="22"/>
        <v>0</v>
      </c>
      <c r="V200" s="415">
        <f>SUM('Z1 - Chêne sessile'!AQ184*'Z1 - Chêne sessile'!$F$21,'Z1 - Feuillus divers'!AQ184*'Z1 - Feuillus divers'!$F$21,'Z2 - Douglas'!AQ184*'Z2 - Douglas'!$F$21,'Z2 - Mélèze'!AQ184*'Z2 - Mélèze'!$F$21,'Z3 - Tilleul à petites feuilles'!AQ184*'Z3 - Tilleul à petites feuilles'!$F$21,'Z4 - Peuplier'!AQ184*'Z4 - Peuplier'!$F$21)</f>
        <v>0</v>
      </c>
      <c r="W200" s="415">
        <f>SUM('Z1 - Chêne sessile'!AR184*'Z1 - Chêne sessile'!$F$21,'Z1 - Feuillus divers'!AR184*'Z1 - Feuillus divers'!$F$21,'Z2 - Douglas'!AR184*'Z2 - Douglas'!$F$21,'Z2 - Mélèze'!AR184*'Z2 - Mélèze'!$F$21,'Z3 - Tilleul à petites feuilles'!AR184*'Z3 - Tilleul à petites feuilles'!$F$21,'Z4 - Peuplier'!AR184*'Z4 - Peuplier'!$F$21)</f>
        <v>0</v>
      </c>
      <c r="X200" s="415">
        <f>SUM('Z1 - Chêne sessile'!AS184*'Z1 - Chêne sessile'!$F$21,'Z1 - Feuillus divers'!AS184*'Z1 - Feuillus divers'!$F$21,'Z2 - Douglas'!AS184*'Z2 - Douglas'!$F$21,'Z2 - Mélèze'!AS184*'Z2 - Mélèze'!$F$21,'Z3 - Tilleul à petites feuilles'!AS184*'Z3 - Tilleul à petites feuilles'!$F$21,'Z4 - Peuplier'!AS184*'Z4 - Peuplier'!$F$21)</f>
        <v>0</v>
      </c>
      <c r="Y200" s="415">
        <f>SUM('Z1 - Chêne sessile'!AT184*'Z1 - Chêne sessile'!$F$21,'Z1 - Feuillus divers'!AT184*'Z1 - Feuillus divers'!$F$21,'Z2 - Douglas'!AT184*'Z2 - Douglas'!$F$21,'Z2 - Mélèze'!AT184*'Z2 - Mélèze'!$F$21,'Z3 - Tilleul à petites feuilles'!AT184*'Z3 - Tilleul à petites feuilles'!$F$21,'Z4 - Peuplier'!AT184*'Z4 - Peuplier'!$F$21)</f>
        <v>0</v>
      </c>
      <c r="Z200" s="416">
        <f t="shared" si="23"/>
        <v>0</v>
      </c>
      <c r="AA200" s="417">
        <f t="shared" si="24"/>
        <v>0</v>
      </c>
      <c r="AB200" s="416"/>
      <c r="AC200" s="416"/>
    </row>
    <row r="201" spans="14:29" x14ac:dyDescent="0.25">
      <c r="N201" s="121">
        <v>180</v>
      </c>
      <c r="O201" s="402"/>
      <c r="P201" s="403"/>
      <c r="Q201" s="347">
        <f t="shared" si="25"/>
        <v>222.5</v>
      </c>
      <c r="R201" s="403">
        <f t="shared" si="21"/>
        <v>26.7</v>
      </c>
      <c r="S201" s="403">
        <f>$L$11*(1+$L$7)^N201*'Récapitulatif des résultats'!$I$11</f>
        <v>97.9</v>
      </c>
      <c r="T201" s="404"/>
      <c r="U201" s="414">
        <f t="shared" si="22"/>
        <v>0</v>
      </c>
      <c r="V201" s="415">
        <f>SUM('Z1 - Chêne sessile'!AQ185*'Z1 - Chêne sessile'!$F$21,'Z1 - Feuillus divers'!AQ185*'Z1 - Feuillus divers'!$F$21,'Z2 - Douglas'!AQ185*'Z2 - Douglas'!$F$21,'Z2 - Mélèze'!AQ185*'Z2 - Mélèze'!$F$21,'Z3 - Tilleul à petites feuilles'!AQ185*'Z3 - Tilleul à petites feuilles'!$F$21,'Z4 - Peuplier'!AQ185*'Z4 - Peuplier'!$F$21)</f>
        <v>0</v>
      </c>
      <c r="W201" s="415">
        <f>SUM('Z1 - Chêne sessile'!AR185*'Z1 - Chêne sessile'!$F$21,'Z1 - Feuillus divers'!AR185*'Z1 - Feuillus divers'!$F$21,'Z2 - Douglas'!AR185*'Z2 - Douglas'!$F$21,'Z2 - Mélèze'!AR185*'Z2 - Mélèze'!$F$21,'Z3 - Tilleul à petites feuilles'!AR185*'Z3 - Tilleul à petites feuilles'!$F$21,'Z4 - Peuplier'!AR185*'Z4 - Peuplier'!$F$21)</f>
        <v>0</v>
      </c>
      <c r="X201" s="415">
        <f>SUM('Z1 - Chêne sessile'!AS185*'Z1 - Chêne sessile'!$F$21,'Z1 - Feuillus divers'!AS185*'Z1 - Feuillus divers'!$F$21,'Z2 - Douglas'!AS185*'Z2 - Douglas'!$F$21,'Z2 - Mélèze'!AS185*'Z2 - Mélèze'!$F$21,'Z3 - Tilleul à petites feuilles'!AS185*'Z3 - Tilleul à petites feuilles'!$F$21,'Z4 - Peuplier'!AS185*'Z4 - Peuplier'!$F$21)</f>
        <v>0</v>
      </c>
      <c r="Y201" s="415">
        <f>SUM('Z1 - Chêne sessile'!AT185*'Z1 - Chêne sessile'!$F$21,'Z1 - Feuillus divers'!AT185*'Z1 - Feuillus divers'!$F$21,'Z2 - Douglas'!AT185*'Z2 - Douglas'!$F$21,'Z2 - Mélèze'!AT185*'Z2 - Mélèze'!$F$21,'Z3 - Tilleul à petites feuilles'!AT185*'Z3 - Tilleul à petites feuilles'!$F$21,'Z4 - Peuplier'!AT185*'Z4 - Peuplier'!$F$21)</f>
        <v>0</v>
      </c>
      <c r="Z201" s="416">
        <f t="shared" si="23"/>
        <v>0</v>
      </c>
      <c r="AA201" s="417">
        <f t="shared" si="24"/>
        <v>0</v>
      </c>
      <c r="AB201" s="416"/>
      <c r="AC201" s="416"/>
    </row>
    <row r="202" spans="14:29" x14ac:dyDescent="0.25">
      <c r="N202" s="121">
        <v>181</v>
      </c>
      <c r="O202" s="402"/>
      <c r="P202" s="403"/>
      <c r="Q202" s="347">
        <f t="shared" si="25"/>
        <v>222.5</v>
      </c>
      <c r="R202" s="403">
        <f t="shared" si="21"/>
        <v>26.7</v>
      </c>
      <c r="S202" s="403">
        <f>$L$11*(1+$L$7)^N202*'Récapitulatif des résultats'!$I$11</f>
        <v>97.9</v>
      </c>
      <c r="T202" s="404"/>
      <c r="U202" s="414">
        <f t="shared" si="22"/>
        <v>0</v>
      </c>
      <c r="V202" s="415">
        <f>SUM('Z1 - Chêne sessile'!AQ186*'Z1 - Chêne sessile'!$F$21,'Z1 - Feuillus divers'!AQ186*'Z1 - Feuillus divers'!$F$21,'Z2 - Douglas'!AQ186*'Z2 - Douglas'!$F$21,'Z2 - Mélèze'!AQ186*'Z2 - Mélèze'!$F$21,'Z3 - Tilleul à petites feuilles'!AQ186*'Z3 - Tilleul à petites feuilles'!$F$21,'Z4 - Peuplier'!AQ186*'Z4 - Peuplier'!$F$21)</f>
        <v>0</v>
      </c>
      <c r="W202" s="415">
        <f>SUM('Z1 - Chêne sessile'!AR186*'Z1 - Chêne sessile'!$F$21,'Z1 - Feuillus divers'!AR186*'Z1 - Feuillus divers'!$F$21,'Z2 - Douglas'!AR186*'Z2 - Douglas'!$F$21,'Z2 - Mélèze'!AR186*'Z2 - Mélèze'!$F$21,'Z3 - Tilleul à petites feuilles'!AR186*'Z3 - Tilleul à petites feuilles'!$F$21,'Z4 - Peuplier'!AR186*'Z4 - Peuplier'!$F$21)</f>
        <v>0</v>
      </c>
      <c r="X202" s="415">
        <f>SUM('Z1 - Chêne sessile'!AS186*'Z1 - Chêne sessile'!$F$21,'Z1 - Feuillus divers'!AS186*'Z1 - Feuillus divers'!$F$21,'Z2 - Douglas'!AS186*'Z2 - Douglas'!$F$21,'Z2 - Mélèze'!AS186*'Z2 - Mélèze'!$F$21,'Z3 - Tilleul à petites feuilles'!AS186*'Z3 - Tilleul à petites feuilles'!$F$21,'Z4 - Peuplier'!AS186*'Z4 - Peuplier'!$F$21)</f>
        <v>0</v>
      </c>
      <c r="Y202" s="415">
        <f>SUM('Z1 - Chêne sessile'!AT186*'Z1 - Chêne sessile'!$F$21,'Z1 - Feuillus divers'!AT186*'Z1 - Feuillus divers'!$F$21,'Z2 - Douglas'!AT186*'Z2 - Douglas'!$F$21,'Z2 - Mélèze'!AT186*'Z2 - Mélèze'!$F$21,'Z3 - Tilleul à petites feuilles'!AT186*'Z3 - Tilleul à petites feuilles'!$F$21,'Z4 - Peuplier'!AT186*'Z4 - Peuplier'!$F$21)</f>
        <v>0</v>
      </c>
      <c r="Z202" s="416">
        <f t="shared" si="23"/>
        <v>0</v>
      </c>
      <c r="AA202" s="417">
        <f t="shared" si="24"/>
        <v>0</v>
      </c>
      <c r="AB202" s="416"/>
      <c r="AC202" s="416"/>
    </row>
    <row r="203" spans="14:29" x14ac:dyDescent="0.25">
      <c r="N203" s="121">
        <v>182</v>
      </c>
      <c r="O203" s="402"/>
      <c r="P203" s="403"/>
      <c r="Q203" s="347">
        <f t="shared" si="25"/>
        <v>222.5</v>
      </c>
      <c r="R203" s="403">
        <f t="shared" si="21"/>
        <v>26.7</v>
      </c>
      <c r="S203" s="403">
        <f>$L$11*(1+$L$7)^N203*'Récapitulatif des résultats'!$I$11</f>
        <v>97.9</v>
      </c>
      <c r="T203" s="404"/>
      <c r="U203" s="414">
        <f t="shared" si="22"/>
        <v>0</v>
      </c>
      <c r="V203" s="415">
        <f>SUM('Z1 - Chêne sessile'!AQ187*'Z1 - Chêne sessile'!$F$21,'Z1 - Feuillus divers'!AQ187*'Z1 - Feuillus divers'!$F$21,'Z2 - Douglas'!AQ187*'Z2 - Douglas'!$F$21,'Z2 - Mélèze'!AQ187*'Z2 - Mélèze'!$F$21,'Z3 - Tilleul à petites feuilles'!AQ187*'Z3 - Tilleul à petites feuilles'!$F$21,'Z4 - Peuplier'!AQ187*'Z4 - Peuplier'!$F$21)</f>
        <v>0</v>
      </c>
      <c r="W203" s="415">
        <f>SUM('Z1 - Chêne sessile'!AR187*'Z1 - Chêne sessile'!$F$21,'Z1 - Feuillus divers'!AR187*'Z1 - Feuillus divers'!$F$21,'Z2 - Douglas'!AR187*'Z2 - Douglas'!$F$21,'Z2 - Mélèze'!AR187*'Z2 - Mélèze'!$F$21,'Z3 - Tilleul à petites feuilles'!AR187*'Z3 - Tilleul à petites feuilles'!$F$21,'Z4 - Peuplier'!AR187*'Z4 - Peuplier'!$F$21)</f>
        <v>0</v>
      </c>
      <c r="X203" s="415">
        <f>SUM('Z1 - Chêne sessile'!AS187*'Z1 - Chêne sessile'!$F$21,'Z1 - Feuillus divers'!AS187*'Z1 - Feuillus divers'!$F$21,'Z2 - Douglas'!AS187*'Z2 - Douglas'!$F$21,'Z2 - Mélèze'!AS187*'Z2 - Mélèze'!$F$21,'Z3 - Tilleul à petites feuilles'!AS187*'Z3 - Tilleul à petites feuilles'!$F$21,'Z4 - Peuplier'!AS187*'Z4 - Peuplier'!$F$21)</f>
        <v>0</v>
      </c>
      <c r="Y203" s="415">
        <f>SUM('Z1 - Chêne sessile'!AT187*'Z1 - Chêne sessile'!$F$21,'Z1 - Feuillus divers'!AT187*'Z1 - Feuillus divers'!$F$21,'Z2 - Douglas'!AT187*'Z2 - Douglas'!$F$21,'Z2 - Mélèze'!AT187*'Z2 - Mélèze'!$F$21,'Z3 - Tilleul à petites feuilles'!AT187*'Z3 - Tilleul à petites feuilles'!$F$21,'Z4 - Peuplier'!AT187*'Z4 - Peuplier'!$F$21)</f>
        <v>0</v>
      </c>
      <c r="Z203" s="416">
        <f t="shared" si="23"/>
        <v>0</v>
      </c>
      <c r="AA203" s="417">
        <f t="shared" si="24"/>
        <v>0</v>
      </c>
      <c r="AB203" s="416"/>
      <c r="AC203" s="416"/>
    </row>
    <row r="204" spans="14:29" x14ac:dyDescent="0.25">
      <c r="N204" s="121">
        <v>183</v>
      </c>
      <c r="O204" s="402"/>
      <c r="P204" s="403"/>
      <c r="Q204" s="347">
        <f t="shared" si="25"/>
        <v>222.5</v>
      </c>
      <c r="R204" s="403">
        <f t="shared" si="21"/>
        <v>26.7</v>
      </c>
      <c r="S204" s="403">
        <f>$L$11*(1+$L$7)^N204*'Récapitulatif des résultats'!$I$11</f>
        <v>97.9</v>
      </c>
      <c r="T204" s="404"/>
      <c r="U204" s="414">
        <f t="shared" si="22"/>
        <v>0</v>
      </c>
      <c r="V204" s="415">
        <f>SUM('Z1 - Chêne sessile'!AQ188*'Z1 - Chêne sessile'!$F$21,'Z1 - Feuillus divers'!AQ188*'Z1 - Feuillus divers'!$F$21,'Z2 - Douglas'!AQ188*'Z2 - Douglas'!$F$21,'Z2 - Mélèze'!AQ188*'Z2 - Mélèze'!$F$21,'Z3 - Tilleul à petites feuilles'!AQ188*'Z3 - Tilleul à petites feuilles'!$F$21,'Z4 - Peuplier'!AQ188*'Z4 - Peuplier'!$F$21)</f>
        <v>0</v>
      </c>
      <c r="W204" s="415">
        <f>SUM('Z1 - Chêne sessile'!AR188*'Z1 - Chêne sessile'!$F$21,'Z1 - Feuillus divers'!AR188*'Z1 - Feuillus divers'!$F$21,'Z2 - Douglas'!AR188*'Z2 - Douglas'!$F$21,'Z2 - Mélèze'!AR188*'Z2 - Mélèze'!$F$21,'Z3 - Tilleul à petites feuilles'!AR188*'Z3 - Tilleul à petites feuilles'!$F$21,'Z4 - Peuplier'!AR188*'Z4 - Peuplier'!$F$21)</f>
        <v>0</v>
      </c>
      <c r="X204" s="415">
        <f>SUM('Z1 - Chêne sessile'!AS188*'Z1 - Chêne sessile'!$F$21,'Z1 - Feuillus divers'!AS188*'Z1 - Feuillus divers'!$F$21,'Z2 - Douglas'!AS188*'Z2 - Douglas'!$F$21,'Z2 - Mélèze'!AS188*'Z2 - Mélèze'!$F$21,'Z3 - Tilleul à petites feuilles'!AS188*'Z3 - Tilleul à petites feuilles'!$F$21,'Z4 - Peuplier'!AS188*'Z4 - Peuplier'!$F$21)</f>
        <v>0</v>
      </c>
      <c r="Y204" s="415">
        <f>SUM('Z1 - Chêne sessile'!AT188*'Z1 - Chêne sessile'!$F$21,'Z1 - Feuillus divers'!AT188*'Z1 - Feuillus divers'!$F$21,'Z2 - Douglas'!AT188*'Z2 - Douglas'!$F$21,'Z2 - Mélèze'!AT188*'Z2 - Mélèze'!$F$21,'Z3 - Tilleul à petites feuilles'!AT188*'Z3 - Tilleul à petites feuilles'!$F$21,'Z4 - Peuplier'!AT188*'Z4 - Peuplier'!$F$21)</f>
        <v>0</v>
      </c>
      <c r="Z204" s="416">
        <f t="shared" si="23"/>
        <v>0</v>
      </c>
      <c r="AA204" s="417">
        <f t="shared" si="24"/>
        <v>0</v>
      </c>
      <c r="AB204" s="416"/>
      <c r="AC204" s="416"/>
    </row>
    <row r="205" spans="14:29" x14ac:dyDescent="0.25">
      <c r="N205" s="121">
        <v>184</v>
      </c>
      <c r="O205" s="402"/>
      <c r="P205" s="403"/>
      <c r="Q205" s="347">
        <f t="shared" si="25"/>
        <v>222.5</v>
      </c>
      <c r="R205" s="403">
        <f t="shared" si="21"/>
        <v>26.7</v>
      </c>
      <c r="S205" s="403">
        <f>$L$11*(1+$L$7)^N205*'Récapitulatif des résultats'!$I$11</f>
        <v>97.9</v>
      </c>
      <c r="T205" s="404"/>
      <c r="U205" s="414">
        <f t="shared" si="22"/>
        <v>0</v>
      </c>
      <c r="V205" s="415">
        <f>SUM('Z1 - Chêne sessile'!AQ189*'Z1 - Chêne sessile'!$F$21,'Z1 - Feuillus divers'!AQ189*'Z1 - Feuillus divers'!$F$21,'Z2 - Douglas'!AQ189*'Z2 - Douglas'!$F$21,'Z2 - Mélèze'!AQ189*'Z2 - Mélèze'!$F$21,'Z3 - Tilleul à petites feuilles'!AQ189*'Z3 - Tilleul à petites feuilles'!$F$21,'Z4 - Peuplier'!AQ189*'Z4 - Peuplier'!$F$21)</f>
        <v>0</v>
      </c>
      <c r="W205" s="415">
        <f>SUM('Z1 - Chêne sessile'!AR189*'Z1 - Chêne sessile'!$F$21,'Z1 - Feuillus divers'!AR189*'Z1 - Feuillus divers'!$F$21,'Z2 - Douglas'!AR189*'Z2 - Douglas'!$F$21,'Z2 - Mélèze'!AR189*'Z2 - Mélèze'!$F$21,'Z3 - Tilleul à petites feuilles'!AR189*'Z3 - Tilleul à petites feuilles'!$F$21,'Z4 - Peuplier'!AR189*'Z4 - Peuplier'!$F$21)</f>
        <v>0</v>
      </c>
      <c r="X205" s="415">
        <f>SUM('Z1 - Chêne sessile'!AS189*'Z1 - Chêne sessile'!$F$21,'Z1 - Feuillus divers'!AS189*'Z1 - Feuillus divers'!$F$21,'Z2 - Douglas'!AS189*'Z2 - Douglas'!$F$21,'Z2 - Mélèze'!AS189*'Z2 - Mélèze'!$F$21,'Z3 - Tilleul à petites feuilles'!AS189*'Z3 - Tilleul à petites feuilles'!$F$21,'Z4 - Peuplier'!AS189*'Z4 - Peuplier'!$F$21)</f>
        <v>0</v>
      </c>
      <c r="Y205" s="415">
        <f>SUM('Z1 - Chêne sessile'!AT189*'Z1 - Chêne sessile'!$F$21,'Z1 - Feuillus divers'!AT189*'Z1 - Feuillus divers'!$F$21,'Z2 - Douglas'!AT189*'Z2 - Douglas'!$F$21,'Z2 - Mélèze'!AT189*'Z2 - Mélèze'!$F$21,'Z3 - Tilleul à petites feuilles'!AT189*'Z3 - Tilleul à petites feuilles'!$F$21,'Z4 - Peuplier'!AT189*'Z4 - Peuplier'!$F$21)</f>
        <v>0</v>
      </c>
      <c r="Z205" s="416">
        <f t="shared" si="23"/>
        <v>0</v>
      </c>
      <c r="AA205" s="417">
        <f t="shared" si="24"/>
        <v>0</v>
      </c>
      <c r="AB205" s="416"/>
      <c r="AC205" s="416"/>
    </row>
    <row r="206" spans="14:29" x14ac:dyDescent="0.25">
      <c r="N206" s="121">
        <v>185</v>
      </c>
      <c r="O206" s="402"/>
      <c r="P206" s="403"/>
      <c r="Q206" s="347">
        <f t="shared" si="25"/>
        <v>222.5</v>
      </c>
      <c r="R206" s="403">
        <f t="shared" si="21"/>
        <v>26.7</v>
      </c>
      <c r="S206" s="403">
        <f>$L$11*(1+$L$7)^N206*'Récapitulatif des résultats'!$I$11</f>
        <v>97.9</v>
      </c>
      <c r="T206" s="404"/>
      <c r="U206" s="414">
        <f t="shared" si="22"/>
        <v>0</v>
      </c>
      <c r="V206" s="415">
        <f>SUM('Z1 - Chêne sessile'!AQ190*'Z1 - Chêne sessile'!$F$21,'Z1 - Feuillus divers'!AQ190*'Z1 - Feuillus divers'!$F$21,'Z2 - Douglas'!AQ190*'Z2 - Douglas'!$F$21,'Z2 - Mélèze'!AQ190*'Z2 - Mélèze'!$F$21,'Z3 - Tilleul à petites feuilles'!AQ190*'Z3 - Tilleul à petites feuilles'!$F$21,'Z4 - Peuplier'!AQ190*'Z4 - Peuplier'!$F$21)</f>
        <v>0</v>
      </c>
      <c r="W206" s="415">
        <f>SUM('Z1 - Chêne sessile'!AR190*'Z1 - Chêne sessile'!$F$21,'Z1 - Feuillus divers'!AR190*'Z1 - Feuillus divers'!$F$21,'Z2 - Douglas'!AR190*'Z2 - Douglas'!$F$21,'Z2 - Mélèze'!AR190*'Z2 - Mélèze'!$F$21,'Z3 - Tilleul à petites feuilles'!AR190*'Z3 - Tilleul à petites feuilles'!$F$21,'Z4 - Peuplier'!AR190*'Z4 - Peuplier'!$F$21)</f>
        <v>0</v>
      </c>
      <c r="X206" s="415">
        <f>SUM('Z1 - Chêne sessile'!AS190*'Z1 - Chêne sessile'!$F$21,'Z1 - Feuillus divers'!AS190*'Z1 - Feuillus divers'!$F$21,'Z2 - Douglas'!AS190*'Z2 - Douglas'!$F$21,'Z2 - Mélèze'!AS190*'Z2 - Mélèze'!$F$21,'Z3 - Tilleul à petites feuilles'!AS190*'Z3 - Tilleul à petites feuilles'!$F$21,'Z4 - Peuplier'!AS190*'Z4 - Peuplier'!$F$21)</f>
        <v>0</v>
      </c>
      <c r="Y206" s="415">
        <f>SUM('Z1 - Chêne sessile'!AT190*'Z1 - Chêne sessile'!$F$21,'Z1 - Feuillus divers'!AT190*'Z1 - Feuillus divers'!$F$21,'Z2 - Douglas'!AT190*'Z2 - Douglas'!$F$21,'Z2 - Mélèze'!AT190*'Z2 - Mélèze'!$F$21,'Z3 - Tilleul à petites feuilles'!AT190*'Z3 - Tilleul à petites feuilles'!$F$21,'Z4 - Peuplier'!AT190*'Z4 - Peuplier'!$F$21)</f>
        <v>0</v>
      </c>
      <c r="Z206" s="416">
        <f t="shared" si="23"/>
        <v>0</v>
      </c>
      <c r="AA206" s="417">
        <f t="shared" si="24"/>
        <v>0</v>
      </c>
      <c r="AB206" s="416"/>
      <c r="AC206" s="416"/>
    </row>
    <row r="207" spans="14:29" x14ac:dyDescent="0.25">
      <c r="N207" s="121">
        <v>186</v>
      </c>
      <c r="O207" s="402"/>
      <c r="P207" s="403"/>
      <c r="Q207" s="347">
        <f t="shared" si="25"/>
        <v>222.5</v>
      </c>
      <c r="R207" s="403">
        <f t="shared" si="21"/>
        <v>26.7</v>
      </c>
      <c r="S207" s="403">
        <f>$L$11*(1+$L$7)^N207*'Récapitulatif des résultats'!$I$11</f>
        <v>97.9</v>
      </c>
      <c r="T207" s="404"/>
      <c r="U207" s="414">
        <f t="shared" si="22"/>
        <v>0</v>
      </c>
      <c r="V207" s="415">
        <f>SUM('Z1 - Chêne sessile'!AQ191*'Z1 - Chêne sessile'!$F$21,'Z1 - Feuillus divers'!AQ191*'Z1 - Feuillus divers'!$F$21,'Z2 - Douglas'!AQ191*'Z2 - Douglas'!$F$21,'Z2 - Mélèze'!AQ191*'Z2 - Mélèze'!$F$21,'Z3 - Tilleul à petites feuilles'!AQ191*'Z3 - Tilleul à petites feuilles'!$F$21,'Z4 - Peuplier'!AQ191*'Z4 - Peuplier'!$F$21)</f>
        <v>0</v>
      </c>
      <c r="W207" s="415">
        <f>SUM('Z1 - Chêne sessile'!AR191*'Z1 - Chêne sessile'!$F$21,'Z1 - Feuillus divers'!AR191*'Z1 - Feuillus divers'!$F$21,'Z2 - Douglas'!AR191*'Z2 - Douglas'!$F$21,'Z2 - Mélèze'!AR191*'Z2 - Mélèze'!$F$21,'Z3 - Tilleul à petites feuilles'!AR191*'Z3 - Tilleul à petites feuilles'!$F$21,'Z4 - Peuplier'!AR191*'Z4 - Peuplier'!$F$21)</f>
        <v>0</v>
      </c>
      <c r="X207" s="415">
        <f>SUM('Z1 - Chêne sessile'!AS191*'Z1 - Chêne sessile'!$F$21,'Z1 - Feuillus divers'!AS191*'Z1 - Feuillus divers'!$F$21,'Z2 - Douglas'!AS191*'Z2 - Douglas'!$F$21,'Z2 - Mélèze'!AS191*'Z2 - Mélèze'!$F$21,'Z3 - Tilleul à petites feuilles'!AS191*'Z3 - Tilleul à petites feuilles'!$F$21,'Z4 - Peuplier'!AS191*'Z4 - Peuplier'!$F$21)</f>
        <v>0</v>
      </c>
      <c r="Y207" s="415">
        <f>SUM('Z1 - Chêne sessile'!AT191*'Z1 - Chêne sessile'!$F$21,'Z1 - Feuillus divers'!AT191*'Z1 - Feuillus divers'!$F$21,'Z2 - Douglas'!AT191*'Z2 - Douglas'!$F$21,'Z2 - Mélèze'!AT191*'Z2 - Mélèze'!$F$21,'Z3 - Tilleul à petites feuilles'!AT191*'Z3 - Tilleul à petites feuilles'!$F$21,'Z4 - Peuplier'!AT191*'Z4 - Peuplier'!$F$21)</f>
        <v>0</v>
      </c>
      <c r="Z207" s="416">
        <f t="shared" si="23"/>
        <v>0</v>
      </c>
      <c r="AA207" s="417">
        <f t="shared" si="24"/>
        <v>0</v>
      </c>
      <c r="AB207" s="416"/>
      <c r="AC207" s="416"/>
    </row>
    <row r="208" spans="14:29" x14ac:dyDescent="0.25">
      <c r="N208" s="121">
        <v>187</v>
      </c>
      <c r="O208" s="402"/>
      <c r="P208" s="403"/>
      <c r="Q208" s="347">
        <f t="shared" si="25"/>
        <v>222.5</v>
      </c>
      <c r="R208" s="403">
        <f t="shared" si="21"/>
        <v>26.7</v>
      </c>
      <c r="S208" s="403">
        <f>$L$11*(1+$L$7)^N208*'Récapitulatif des résultats'!$I$11</f>
        <v>97.9</v>
      </c>
      <c r="T208" s="404"/>
      <c r="U208" s="414">
        <f t="shared" si="22"/>
        <v>0</v>
      </c>
      <c r="V208" s="415">
        <f>SUM('Z1 - Chêne sessile'!AQ192*'Z1 - Chêne sessile'!$F$21,'Z1 - Feuillus divers'!AQ192*'Z1 - Feuillus divers'!$F$21,'Z2 - Douglas'!AQ192*'Z2 - Douglas'!$F$21,'Z2 - Mélèze'!AQ192*'Z2 - Mélèze'!$F$21,'Z3 - Tilleul à petites feuilles'!AQ192*'Z3 - Tilleul à petites feuilles'!$F$21,'Z4 - Peuplier'!AQ192*'Z4 - Peuplier'!$F$21)</f>
        <v>0</v>
      </c>
      <c r="W208" s="415">
        <f>SUM('Z1 - Chêne sessile'!AR192*'Z1 - Chêne sessile'!$F$21,'Z1 - Feuillus divers'!AR192*'Z1 - Feuillus divers'!$F$21,'Z2 - Douglas'!AR192*'Z2 - Douglas'!$F$21,'Z2 - Mélèze'!AR192*'Z2 - Mélèze'!$F$21,'Z3 - Tilleul à petites feuilles'!AR192*'Z3 - Tilleul à petites feuilles'!$F$21,'Z4 - Peuplier'!AR192*'Z4 - Peuplier'!$F$21)</f>
        <v>0</v>
      </c>
      <c r="X208" s="415">
        <f>SUM('Z1 - Chêne sessile'!AS192*'Z1 - Chêne sessile'!$F$21,'Z1 - Feuillus divers'!AS192*'Z1 - Feuillus divers'!$F$21,'Z2 - Douglas'!AS192*'Z2 - Douglas'!$F$21,'Z2 - Mélèze'!AS192*'Z2 - Mélèze'!$F$21,'Z3 - Tilleul à petites feuilles'!AS192*'Z3 - Tilleul à petites feuilles'!$F$21,'Z4 - Peuplier'!AS192*'Z4 - Peuplier'!$F$21)</f>
        <v>0</v>
      </c>
      <c r="Y208" s="415">
        <f>SUM('Z1 - Chêne sessile'!AT192*'Z1 - Chêne sessile'!$F$21,'Z1 - Feuillus divers'!AT192*'Z1 - Feuillus divers'!$F$21,'Z2 - Douglas'!AT192*'Z2 - Douglas'!$F$21,'Z2 - Mélèze'!AT192*'Z2 - Mélèze'!$F$21,'Z3 - Tilleul à petites feuilles'!AT192*'Z3 - Tilleul à petites feuilles'!$F$21,'Z4 - Peuplier'!AT192*'Z4 - Peuplier'!$F$21)</f>
        <v>0</v>
      </c>
      <c r="Z208" s="416">
        <f t="shared" si="23"/>
        <v>0</v>
      </c>
      <c r="AA208" s="417">
        <f t="shared" si="24"/>
        <v>0</v>
      </c>
      <c r="AB208" s="416"/>
      <c r="AC208" s="416"/>
    </row>
    <row r="209" spans="14:29" x14ac:dyDescent="0.25">
      <c r="N209" s="121">
        <v>188</v>
      </c>
      <c r="O209" s="402"/>
      <c r="P209" s="403"/>
      <c r="Q209" s="347">
        <f t="shared" si="25"/>
        <v>222.5</v>
      </c>
      <c r="R209" s="403">
        <f t="shared" si="21"/>
        <v>26.7</v>
      </c>
      <c r="S209" s="403">
        <f>$L$11*(1+$L$7)^N209*'Récapitulatif des résultats'!$I$11</f>
        <v>97.9</v>
      </c>
      <c r="T209" s="404"/>
      <c r="U209" s="414">
        <f t="shared" si="22"/>
        <v>0</v>
      </c>
      <c r="V209" s="415">
        <f>SUM('Z1 - Chêne sessile'!AQ193*'Z1 - Chêne sessile'!$F$21,'Z1 - Feuillus divers'!AQ193*'Z1 - Feuillus divers'!$F$21,'Z2 - Douglas'!AQ193*'Z2 - Douglas'!$F$21,'Z2 - Mélèze'!AQ193*'Z2 - Mélèze'!$F$21,'Z3 - Tilleul à petites feuilles'!AQ193*'Z3 - Tilleul à petites feuilles'!$F$21,'Z4 - Peuplier'!AQ193*'Z4 - Peuplier'!$F$21)</f>
        <v>0</v>
      </c>
      <c r="W209" s="415">
        <f>SUM('Z1 - Chêne sessile'!AR193*'Z1 - Chêne sessile'!$F$21,'Z1 - Feuillus divers'!AR193*'Z1 - Feuillus divers'!$F$21,'Z2 - Douglas'!AR193*'Z2 - Douglas'!$F$21,'Z2 - Mélèze'!AR193*'Z2 - Mélèze'!$F$21,'Z3 - Tilleul à petites feuilles'!AR193*'Z3 - Tilleul à petites feuilles'!$F$21,'Z4 - Peuplier'!AR193*'Z4 - Peuplier'!$F$21)</f>
        <v>0</v>
      </c>
      <c r="X209" s="415">
        <f>SUM('Z1 - Chêne sessile'!AS193*'Z1 - Chêne sessile'!$F$21,'Z1 - Feuillus divers'!AS193*'Z1 - Feuillus divers'!$F$21,'Z2 - Douglas'!AS193*'Z2 - Douglas'!$F$21,'Z2 - Mélèze'!AS193*'Z2 - Mélèze'!$F$21,'Z3 - Tilleul à petites feuilles'!AS193*'Z3 - Tilleul à petites feuilles'!$F$21,'Z4 - Peuplier'!AS193*'Z4 - Peuplier'!$F$21)</f>
        <v>0</v>
      </c>
      <c r="Y209" s="415">
        <f>SUM('Z1 - Chêne sessile'!AT193*'Z1 - Chêne sessile'!$F$21,'Z1 - Feuillus divers'!AT193*'Z1 - Feuillus divers'!$F$21,'Z2 - Douglas'!AT193*'Z2 - Douglas'!$F$21,'Z2 - Mélèze'!AT193*'Z2 - Mélèze'!$F$21,'Z3 - Tilleul à petites feuilles'!AT193*'Z3 - Tilleul à petites feuilles'!$F$21,'Z4 - Peuplier'!AT193*'Z4 - Peuplier'!$F$21)</f>
        <v>0</v>
      </c>
      <c r="Z209" s="416">
        <f t="shared" si="23"/>
        <v>0</v>
      </c>
      <c r="AA209" s="417">
        <f t="shared" si="24"/>
        <v>0</v>
      </c>
      <c r="AB209" s="416"/>
      <c r="AC209" s="416"/>
    </row>
    <row r="210" spans="14:29" x14ac:dyDescent="0.25">
      <c r="N210" s="121">
        <v>189</v>
      </c>
      <c r="O210" s="402"/>
      <c r="P210" s="403"/>
      <c r="Q210" s="347">
        <f t="shared" si="25"/>
        <v>222.5</v>
      </c>
      <c r="R210" s="403">
        <f t="shared" si="21"/>
        <v>26.7</v>
      </c>
      <c r="S210" s="403">
        <f>$L$11*(1+$L$7)^N210*'Récapitulatif des résultats'!$I$11</f>
        <v>97.9</v>
      </c>
      <c r="T210" s="404"/>
      <c r="U210" s="414">
        <f t="shared" si="22"/>
        <v>0</v>
      </c>
      <c r="V210" s="415">
        <f>SUM('Z1 - Chêne sessile'!AQ194*'Z1 - Chêne sessile'!$F$21,'Z1 - Feuillus divers'!AQ194*'Z1 - Feuillus divers'!$F$21,'Z2 - Douglas'!AQ194*'Z2 - Douglas'!$F$21,'Z2 - Mélèze'!AQ194*'Z2 - Mélèze'!$F$21,'Z3 - Tilleul à petites feuilles'!AQ194*'Z3 - Tilleul à petites feuilles'!$F$21,'Z4 - Peuplier'!AQ194*'Z4 - Peuplier'!$F$21)</f>
        <v>0</v>
      </c>
      <c r="W210" s="415">
        <f>SUM('Z1 - Chêne sessile'!AR194*'Z1 - Chêne sessile'!$F$21,'Z1 - Feuillus divers'!AR194*'Z1 - Feuillus divers'!$F$21,'Z2 - Douglas'!AR194*'Z2 - Douglas'!$F$21,'Z2 - Mélèze'!AR194*'Z2 - Mélèze'!$F$21,'Z3 - Tilleul à petites feuilles'!AR194*'Z3 - Tilleul à petites feuilles'!$F$21,'Z4 - Peuplier'!AR194*'Z4 - Peuplier'!$F$21)</f>
        <v>0</v>
      </c>
      <c r="X210" s="415">
        <f>SUM('Z1 - Chêne sessile'!AS194*'Z1 - Chêne sessile'!$F$21,'Z1 - Feuillus divers'!AS194*'Z1 - Feuillus divers'!$F$21,'Z2 - Douglas'!AS194*'Z2 - Douglas'!$F$21,'Z2 - Mélèze'!AS194*'Z2 - Mélèze'!$F$21,'Z3 - Tilleul à petites feuilles'!AS194*'Z3 - Tilleul à petites feuilles'!$F$21,'Z4 - Peuplier'!AS194*'Z4 - Peuplier'!$F$21)</f>
        <v>0</v>
      </c>
      <c r="Y210" s="415">
        <f>SUM('Z1 - Chêne sessile'!AT194*'Z1 - Chêne sessile'!$F$21,'Z1 - Feuillus divers'!AT194*'Z1 - Feuillus divers'!$F$21,'Z2 - Douglas'!AT194*'Z2 - Douglas'!$F$21,'Z2 - Mélèze'!AT194*'Z2 - Mélèze'!$F$21,'Z3 - Tilleul à petites feuilles'!AT194*'Z3 - Tilleul à petites feuilles'!$F$21,'Z4 - Peuplier'!AT194*'Z4 - Peuplier'!$F$21)</f>
        <v>0</v>
      </c>
      <c r="Z210" s="416">
        <f t="shared" si="23"/>
        <v>0</v>
      </c>
      <c r="AA210" s="417">
        <f t="shared" si="24"/>
        <v>0</v>
      </c>
      <c r="AB210" s="416"/>
      <c r="AC210" s="416"/>
    </row>
    <row r="211" spans="14:29" x14ac:dyDescent="0.25">
      <c r="N211" s="121">
        <v>190</v>
      </c>
      <c r="O211" s="402"/>
      <c r="P211" s="403"/>
      <c r="Q211" s="347">
        <f t="shared" si="25"/>
        <v>222.5</v>
      </c>
      <c r="R211" s="403">
        <f t="shared" si="21"/>
        <v>26.7</v>
      </c>
      <c r="S211" s="403">
        <f>$L$11*(1+$L$7)^N211*'Récapitulatif des résultats'!$I$11</f>
        <v>97.9</v>
      </c>
      <c r="T211" s="404"/>
      <c r="U211" s="414">
        <f t="shared" si="22"/>
        <v>0</v>
      </c>
      <c r="V211" s="415">
        <f>SUM('Z1 - Chêne sessile'!AQ195*'Z1 - Chêne sessile'!$F$21,'Z1 - Feuillus divers'!AQ195*'Z1 - Feuillus divers'!$F$21,'Z2 - Douglas'!AQ195*'Z2 - Douglas'!$F$21,'Z2 - Mélèze'!AQ195*'Z2 - Mélèze'!$F$21,'Z3 - Tilleul à petites feuilles'!AQ195*'Z3 - Tilleul à petites feuilles'!$F$21,'Z4 - Peuplier'!AQ195*'Z4 - Peuplier'!$F$21)</f>
        <v>0</v>
      </c>
      <c r="W211" s="415">
        <f>SUM('Z1 - Chêne sessile'!AR195*'Z1 - Chêne sessile'!$F$21,'Z1 - Feuillus divers'!AR195*'Z1 - Feuillus divers'!$F$21,'Z2 - Douglas'!AR195*'Z2 - Douglas'!$F$21,'Z2 - Mélèze'!AR195*'Z2 - Mélèze'!$F$21,'Z3 - Tilleul à petites feuilles'!AR195*'Z3 - Tilleul à petites feuilles'!$F$21,'Z4 - Peuplier'!AR195*'Z4 - Peuplier'!$F$21)</f>
        <v>0</v>
      </c>
      <c r="X211" s="415">
        <f>SUM('Z1 - Chêne sessile'!AS195*'Z1 - Chêne sessile'!$F$21,'Z1 - Feuillus divers'!AS195*'Z1 - Feuillus divers'!$F$21,'Z2 - Douglas'!AS195*'Z2 - Douglas'!$F$21,'Z2 - Mélèze'!AS195*'Z2 - Mélèze'!$F$21,'Z3 - Tilleul à petites feuilles'!AS195*'Z3 - Tilleul à petites feuilles'!$F$21,'Z4 - Peuplier'!AS195*'Z4 - Peuplier'!$F$21)</f>
        <v>0</v>
      </c>
      <c r="Y211" s="415">
        <f>SUM('Z1 - Chêne sessile'!AT195*'Z1 - Chêne sessile'!$F$21,'Z1 - Feuillus divers'!AT195*'Z1 - Feuillus divers'!$F$21,'Z2 - Douglas'!AT195*'Z2 - Douglas'!$F$21,'Z2 - Mélèze'!AT195*'Z2 - Mélèze'!$F$21,'Z3 - Tilleul à petites feuilles'!AT195*'Z3 - Tilleul à petites feuilles'!$F$21,'Z4 - Peuplier'!AT195*'Z4 - Peuplier'!$F$21)</f>
        <v>0</v>
      </c>
      <c r="Z211" s="416">
        <f t="shared" si="23"/>
        <v>0</v>
      </c>
      <c r="AA211" s="417">
        <f t="shared" si="24"/>
        <v>0</v>
      </c>
      <c r="AB211" s="416"/>
      <c r="AC211" s="416"/>
    </row>
    <row r="212" spans="14:29" x14ac:dyDescent="0.25">
      <c r="N212" s="121">
        <v>191</v>
      </c>
      <c r="O212" s="402"/>
      <c r="P212" s="403"/>
      <c r="Q212" s="347">
        <f t="shared" si="25"/>
        <v>222.5</v>
      </c>
      <c r="R212" s="403">
        <f t="shared" si="21"/>
        <v>26.7</v>
      </c>
      <c r="S212" s="403">
        <f>$L$11*(1+$L$7)^N212*'Récapitulatif des résultats'!$I$11</f>
        <v>97.9</v>
      </c>
      <c r="T212" s="404"/>
      <c r="U212" s="414">
        <f t="shared" si="22"/>
        <v>0</v>
      </c>
      <c r="V212" s="415">
        <f>SUM('Z1 - Chêne sessile'!AQ196*'Z1 - Chêne sessile'!$F$21,'Z1 - Feuillus divers'!AQ196*'Z1 - Feuillus divers'!$F$21,'Z2 - Douglas'!AQ196*'Z2 - Douglas'!$F$21,'Z2 - Mélèze'!AQ196*'Z2 - Mélèze'!$F$21,'Z3 - Tilleul à petites feuilles'!AQ196*'Z3 - Tilleul à petites feuilles'!$F$21,'Z4 - Peuplier'!AQ196*'Z4 - Peuplier'!$F$21)</f>
        <v>0</v>
      </c>
      <c r="W212" s="415">
        <f>SUM('Z1 - Chêne sessile'!AR196*'Z1 - Chêne sessile'!$F$21,'Z1 - Feuillus divers'!AR196*'Z1 - Feuillus divers'!$F$21,'Z2 - Douglas'!AR196*'Z2 - Douglas'!$F$21,'Z2 - Mélèze'!AR196*'Z2 - Mélèze'!$F$21,'Z3 - Tilleul à petites feuilles'!AR196*'Z3 - Tilleul à petites feuilles'!$F$21,'Z4 - Peuplier'!AR196*'Z4 - Peuplier'!$F$21)</f>
        <v>0</v>
      </c>
      <c r="X212" s="415">
        <f>SUM('Z1 - Chêne sessile'!AS196*'Z1 - Chêne sessile'!$F$21,'Z1 - Feuillus divers'!AS196*'Z1 - Feuillus divers'!$F$21,'Z2 - Douglas'!AS196*'Z2 - Douglas'!$F$21,'Z2 - Mélèze'!AS196*'Z2 - Mélèze'!$F$21,'Z3 - Tilleul à petites feuilles'!AS196*'Z3 - Tilleul à petites feuilles'!$F$21,'Z4 - Peuplier'!AS196*'Z4 - Peuplier'!$F$21)</f>
        <v>0</v>
      </c>
      <c r="Y212" s="415">
        <f>SUM('Z1 - Chêne sessile'!AT196*'Z1 - Chêne sessile'!$F$21,'Z1 - Feuillus divers'!AT196*'Z1 - Feuillus divers'!$F$21,'Z2 - Douglas'!AT196*'Z2 - Douglas'!$F$21,'Z2 - Mélèze'!AT196*'Z2 - Mélèze'!$F$21,'Z3 - Tilleul à petites feuilles'!AT196*'Z3 - Tilleul à petites feuilles'!$F$21,'Z4 - Peuplier'!AT196*'Z4 - Peuplier'!$F$21)</f>
        <v>0</v>
      </c>
      <c r="Z212" s="416">
        <f t="shared" si="23"/>
        <v>0</v>
      </c>
      <c r="AA212" s="417">
        <f t="shared" si="24"/>
        <v>0</v>
      </c>
      <c r="AB212" s="416"/>
      <c r="AC212" s="416"/>
    </row>
    <row r="213" spans="14:29" x14ac:dyDescent="0.25">
      <c r="N213" s="121">
        <v>192</v>
      </c>
      <c r="O213" s="402"/>
      <c r="P213" s="403"/>
      <c r="Q213" s="347">
        <f t="shared" si="25"/>
        <v>222.5</v>
      </c>
      <c r="R213" s="403">
        <f t="shared" ref="R213:R221" si="26">$L$9*SUM(O213:Q213)</f>
        <v>26.7</v>
      </c>
      <c r="S213" s="403">
        <f>$L$11*(1+$L$7)^N213*'Récapitulatif des résultats'!$I$11</f>
        <v>97.9</v>
      </c>
      <c r="T213" s="404"/>
      <c r="U213" s="414">
        <f t="shared" ref="U213:U221" si="27">SUM(V213:Y213)</f>
        <v>0</v>
      </c>
      <c r="V213" s="415">
        <f>SUM('Z1 - Chêne sessile'!AQ197*'Z1 - Chêne sessile'!$F$21,'Z1 - Feuillus divers'!AQ197*'Z1 - Feuillus divers'!$F$21,'Z2 - Douglas'!AQ197*'Z2 - Douglas'!$F$21,'Z2 - Mélèze'!AQ197*'Z2 - Mélèze'!$F$21,'Z3 - Tilleul à petites feuilles'!AQ197*'Z3 - Tilleul à petites feuilles'!$F$21,'Z4 - Peuplier'!AQ197*'Z4 - Peuplier'!$F$21)</f>
        <v>0</v>
      </c>
      <c r="W213" s="415">
        <f>SUM('Z1 - Chêne sessile'!AR197*'Z1 - Chêne sessile'!$F$21,'Z1 - Feuillus divers'!AR197*'Z1 - Feuillus divers'!$F$21,'Z2 - Douglas'!AR197*'Z2 - Douglas'!$F$21,'Z2 - Mélèze'!AR197*'Z2 - Mélèze'!$F$21,'Z3 - Tilleul à petites feuilles'!AR197*'Z3 - Tilleul à petites feuilles'!$F$21,'Z4 - Peuplier'!AR197*'Z4 - Peuplier'!$F$21)</f>
        <v>0</v>
      </c>
      <c r="X213" s="415">
        <f>SUM('Z1 - Chêne sessile'!AS197*'Z1 - Chêne sessile'!$F$21,'Z1 - Feuillus divers'!AS197*'Z1 - Feuillus divers'!$F$21,'Z2 - Douglas'!AS197*'Z2 - Douglas'!$F$21,'Z2 - Mélèze'!AS197*'Z2 - Mélèze'!$F$21,'Z3 - Tilleul à petites feuilles'!AS197*'Z3 - Tilleul à petites feuilles'!$F$21,'Z4 - Peuplier'!AS197*'Z4 - Peuplier'!$F$21)</f>
        <v>0</v>
      </c>
      <c r="Y213" s="415">
        <f>SUM('Z1 - Chêne sessile'!AT197*'Z1 - Chêne sessile'!$F$21,'Z1 - Feuillus divers'!AT197*'Z1 - Feuillus divers'!$F$21,'Z2 - Douglas'!AT197*'Z2 - Douglas'!$F$21,'Z2 - Mélèze'!AT197*'Z2 - Mélèze'!$F$21,'Z3 - Tilleul à petites feuilles'!AT197*'Z3 - Tilleul à petites feuilles'!$F$21,'Z4 - Peuplier'!AT197*'Z4 - Peuplier'!$F$21)</f>
        <v>0</v>
      </c>
      <c r="Z213" s="416">
        <f t="shared" ref="Z213:Z221" si="28">SUMIF(B$23:B$115,N213,L$23:L$115)</f>
        <v>0</v>
      </c>
      <c r="AA213" s="417">
        <f t="shared" ref="AA213:AA221" si="29">IF(N213&lt;=$L$5,(Z213-SUM(O213:T213))/((1+4.5%)^N213),)</f>
        <v>0</v>
      </c>
      <c r="AB213" s="416"/>
      <c r="AC213" s="416"/>
    </row>
    <row r="214" spans="14:29" x14ac:dyDescent="0.25">
      <c r="N214" s="121">
        <v>193</v>
      </c>
      <c r="O214" s="402"/>
      <c r="P214" s="403"/>
      <c r="Q214" s="347">
        <f t="shared" si="25"/>
        <v>222.5</v>
      </c>
      <c r="R214" s="403">
        <f t="shared" si="26"/>
        <v>26.7</v>
      </c>
      <c r="S214" s="403">
        <f>$L$11*(1+$L$7)^N214*'Récapitulatif des résultats'!$I$11</f>
        <v>97.9</v>
      </c>
      <c r="T214" s="404"/>
      <c r="U214" s="414">
        <f t="shared" si="27"/>
        <v>0</v>
      </c>
      <c r="V214" s="415">
        <f>SUM('Z1 - Chêne sessile'!AQ198*'Z1 - Chêne sessile'!$F$21,'Z1 - Feuillus divers'!AQ198*'Z1 - Feuillus divers'!$F$21,'Z2 - Douglas'!AQ198*'Z2 - Douglas'!$F$21,'Z2 - Mélèze'!AQ198*'Z2 - Mélèze'!$F$21,'Z3 - Tilleul à petites feuilles'!AQ198*'Z3 - Tilleul à petites feuilles'!$F$21,'Z4 - Peuplier'!AQ198*'Z4 - Peuplier'!$F$21)</f>
        <v>0</v>
      </c>
      <c r="W214" s="415">
        <f>SUM('Z1 - Chêne sessile'!AR198*'Z1 - Chêne sessile'!$F$21,'Z1 - Feuillus divers'!AR198*'Z1 - Feuillus divers'!$F$21,'Z2 - Douglas'!AR198*'Z2 - Douglas'!$F$21,'Z2 - Mélèze'!AR198*'Z2 - Mélèze'!$F$21,'Z3 - Tilleul à petites feuilles'!AR198*'Z3 - Tilleul à petites feuilles'!$F$21,'Z4 - Peuplier'!AR198*'Z4 - Peuplier'!$F$21)</f>
        <v>0</v>
      </c>
      <c r="X214" s="415">
        <f>SUM('Z1 - Chêne sessile'!AS198*'Z1 - Chêne sessile'!$F$21,'Z1 - Feuillus divers'!AS198*'Z1 - Feuillus divers'!$F$21,'Z2 - Douglas'!AS198*'Z2 - Douglas'!$F$21,'Z2 - Mélèze'!AS198*'Z2 - Mélèze'!$F$21,'Z3 - Tilleul à petites feuilles'!AS198*'Z3 - Tilleul à petites feuilles'!$F$21,'Z4 - Peuplier'!AS198*'Z4 - Peuplier'!$F$21)</f>
        <v>0</v>
      </c>
      <c r="Y214" s="415">
        <f>SUM('Z1 - Chêne sessile'!AT198*'Z1 - Chêne sessile'!$F$21,'Z1 - Feuillus divers'!AT198*'Z1 - Feuillus divers'!$F$21,'Z2 - Douglas'!AT198*'Z2 - Douglas'!$F$21,'Z2 - Mélèze'!AT198*'Z2 - Mélèze'!$F$21,'Z3 - Tilleul à petites feuilles'!AT198*'Z3 - Tilleul à petites feuilles'!$F$21,'Z4 - Peuplier'!AT198*'Z4 - Peuplier'!$F$21)</f>
        <v>0</v>
      </c>
      <c r="Z214" s="416">
        <f t="shared" si="28"/>
        <v>0</v>
      </c>
      <c r="AA214" s="417">
        <f t="shared" si="29"/>
        <v>0</v>
      </c>
      <c r="AB214" s="416"/>
      <c r="AC214" s="416"/>
    </row>
    <row r="215" spans="14:29" x14ac:dyDescent="0.25">
      <c r="N215" s="121">
        <v>194</v>
      </c>
      <c r="O215" s="402"/>
      <c r="P215" s="403"/>
      <c r="Q215" s="347">
        <f t="shared" si="25"/>
        <v>222.5</v>
      </c>
      <c r="R215" s="403">
        <f t="shared" si="26"/>
        <v>26.7</v>
      </c>
      <c r="S215" s="403">
        <f>$L$11*(1+$L$7)^N215*'Récapitulatif des résultats'!$I$11</f>
        <v>97.9</v>
      </c>
      <c r="T215" s="404"/>
      <c r="U215" s="414">
        <f t="shared" si="27"/>
        <v>0</v>
      </c>
      <c r="V215" s="415">
        <f>SUM('Z1 - Chêne sessile'!AQ199*'Z1 - Chêne sessile'!$F$21,'Z1 - Feuillus divers'!AQ199*'Z1 - Feuillus divers'!$F$21,'Z2 - Douglas'!AQ199*'Z2 - Douglas'!$F$21,'Z2 - Mélèze'!AQ199*'Z2 - Mélèze'!$F$21,'Z3 - Tilleul à petites feuilles'!AQ199*'Z3 - Tilleul à petites feuilles'!$F$21,'Z4 - Peuplier'!AQ199*'Z4 - Peuplier'!$F$21)</f>
        <v>0</v>
      </c>
      <c r="W215" s="415">
        <f>SUM('Z1 - Chêne sessile'!AR199*'Z1 - Chêne sessile'!$F$21,'Z1 - Feuillus divers'!AR199*'Z1 - Feuillus divers'!$F$21,'Z2 - Douglas'!AR199*'Z2 - Douglas'!$F$21,'Z2 - Mélèze'!AR199*'Z2 - Mélèze'!$F$21,'Z3 - Tilleul à petites feuilles'!AR199*'Z3 - Tilleul à petites feuilles'!$F$21,'Z4 - Peuplier'!AR199*'Z4 - Peuplier'!$F$21)</f>
        <v>0</v>
      </c>
      <c r="X215" s="415">
        <f>SUM('Z1 - Chêne sessile'!AS199*'Z1 - Chêne sessile'!$F$21,'Z1 - Feuillus divers'!AS199*'Z1 - Feuillus divers'!$F$21,'Z2 - Douglas'!AS199*'Z2 - Douglas'!$F$21,'Z2 - Mélèze'!AS199*'Z2 - Mélèze'!$F$21,'Z3 - Tilleul à petites feuilles'!AS199*'Z3 - Tilleul à petites feuilles'!$F$21,'Z4 - Peuplier'!AS199*'Z4 - Peuplier'!$F$21)</f>
        <v>0</v>
      </c>
      <c r="Y215" s="415">
        <f>SUM('Z1 - Chêne sessile'!AT199*'Z1 - Chêne sessile'!$F$21,'Z1 - Feuillus divers'!AT199*'Z1 - Feuillus divers'!$F$21,'Z2 - Douglas'!AT199*'Z2 - Douglas'!$F$21,'Z2 - Mélèze'!AT199*'Z2 - Mélèze'!$F$21,'Z3 - Tilleul à petites feuilles'!AT199*'Z3 - Tilleul à petites feuilles'!$F$21,'Z4 - Peuplier'!AT199*'Z4 - Peuplier'!$F$21)</f>
        <v>0</v>
      </c>
      <c r="Z215" s="416">
        <f t="shared" si="28"/>
        <v>0</v>
      </c>
      <c r="AA215" s="417">
        <f t="shared" si="29"/>
        <v>0</v>
      </c>
      <c r="AB215" s="416"/>
      <c r="AC215" s="416"/>
    </row>
    <row r="216" spans="14:29" x14ac:dyDescent="0.25">
      <c r="N216" s="121">
        <v>195</v>
      </c>
      <c r="O216" s="402"/>
      <c r="P216" s="403"/>
      <c r="Q216" s="347">
        <f t="shared" si="25"/>
        <v>222.5</v>
      </c>
      <c r="R216" s="403">
        <f t="shared" si="26"/>
        <v>26.7</v>
      </c>
      <c r="S216" s="403">
        <f>$L$11*(1+$L$7)^N216*'Récapitulatif des résultats'!$I$11</f>
        <v>97.9</v>
      </c>
      <c r="T216" s="404"/>
      <c r="U216" s="414">
        <f t="shared" si="27"/>
        <v>0</v>
      </c>
      <c r="V216" s="415">
        <f>SUM('Z1 - Chêne sessile'!AQ200*'Z1 - Chêne sessile'!$F$21,'Z1 - Feuillus divers'!AQ200*'Z1 - Feuillus divers'!$F$21,'Z2 - Douglas'!AQ200*'Z2 - Douglas'!$F$21,'Z2 - Mélèze'!AQ200*'Z2 - Mélèze'!$F$21,'Z3 - Tilleul à petites feuilles'!AQ200*'Z3 - Tilleul à petites feuilles'!$F$21,'Z4 - Peuplier'!AQ200*'Z4 - Peuplier'!$F$21)</f>
        <v>0</v>
      </c>
      <c r="W216" s="415">
        <f>SUM('Z1 - Chêne sessile'!AR200*'Z1 - Chêne sessile'!$F$21,'Z1 - Feuillus divers'!AR200*'Z1 - Feuillus divers'!$F$21,'Z2 - Douglas'!AR200*'Z2 - Douglas'!$F$21,'Z2 - Mélèze'!AR200*'Z2 - Mélèze'!$F$21,'Z3 - Tilleul à petites feuilles'!AR200*'Z3 - Tilleul à petites feuilles'!$F$21,'Z4 - Peuplier'!AR200*'Z4 - Peuplier'!$F$21)</f>
        <v>0</v>
      </c>
      <c r="X216" s="415">
        <f>SUM('Z1 - Chêne sessile'!AS200*'Z1 - Chêne sessile'!$F$21,'Z1 - Feuillus divers'!AS200*'Z1 - Feuillus divers'!$F$21,'Z2 - Douglas'!AS200*'Z2 - Douglas'!$F$21,'Z2 - Mélèze'!AS200*'Z2 - Mélèze'!$F$21,'Z3 - Tilleul à petites feuilles'!AS200*'Z3 - Tilleul à petites feuilles'!$F$21,'Z4 - Peuplier'!AS200*'Z4 - Peuplier'!$F$21)</f>
        <v>0</v>
      </c>
      <c r="Y216" s="415">
        <f>SUM('Z1 - Chêne sessile'!AT200*'Z1 - Chêne sessile'!$F$21,'Z1 - Feuillus divers'!AT200*'Z1 - Feuillus divers'!$F$21,'Z2 - Douglas'!AT200*'Z2 - Douglas'!$F$21,'Z2 - Mélèze'!AT200*'Z2 - Mélèze'!$F$21,'Z3 - Tilleul à petites feuilles'!AT200*'Z3 - Tilleul à petites feuilles'!$F$21,'Z4 - Peuplier'!AT200*'Z4 - Peuplier'!$F$21)</f>
        <v>0</v>
      </c>
      <c r="Z216" s="416">
        <f t="shared" si="28"/>
        <v>0</v>
      </c>
      <c r="AA216" s="417">
        <f t="shared" si="29"/>
        <v>0</v>
      </c>
      <c r="AB216" s="416"/>
      <c r="AC216" s="416"/>
    </row>
    <row r="217" spans="14:29" x14ac:dyDescent="0.25">
      <c r="N217" s="121">
        <v>196</v>
      </c>
      <c r="O217" s="402"/>
      <c r="P217" s="403"/>
      <c r="Q217" s="347">
        <f t="shared" si="25"/>
        <v>222.5</v>
      </c>
      <c r="R217" s="403">
        <f t="shared" si="26"/>
        <v>26.7</v>
      </c>
      <c r="S217" s="403">
        <f>$L$11*(1+$L$7)^N217*'Récapitulatif des résultats'!$I$11</f>
        <v>97.9</v>
      </c>
      <c r="T217" s="404"/>
      <c r="U217" s="414">
        <f t="shared" si="27"/>
        <v>0</v>
      </c>
      <c r="V217" s="415">
        <f>SUM('Z1 - Chêne sessile'!AQ201*'Z1 - Chêne sessile'!$F$21,'Z1 - Feuillus divers'!AQ201*'Z1 - Feuillus divers'!$F$21,'Z2 - Douglas'!AQ201*'Z2 - Douglas'!$F$21,'Z2 - Mélèze'!AQ201*'Z2 - Mélèze'!$F$21,'Z3 - Tilleul à petites feuilles'!AQ201*'Z3 - Tilleul à petites feuilles'!$F$21,'Z4 - Peuplier'!AQ201*'Z4 - Peuplier'!$F$21)</f>
        <v>0</v>
      </c>
      <c r="W217" s="415">
        <f>SUM('Z1 - Chêne sessile'!AR201*'Z1 - Chêne sessile'!$F$21,'Z1 - Feuillus divers'!AR201*'Z1 - Feuillus divers'!$F$21,'Z2 - Douglas'!AR201*'Z2 - Douglas'!$F$21,'Z2 - Mélèze'!AR201*'Z2 - Mélèze'!$F$21,'Z3 - Tilleul à petites feuilles'!AR201*'Z3 - Tilleul à petites feuilles'!$F$21,'Z4 - Peuplier'!AR201*'Z4 - Peuplier'!$F$21)</f>
        <v>0</v>
      </c>
      <c r="X217" s="415">
        <f>SUM('Z1 - Chêne sessile'!AS201*'Z1 - Chêne sessile'!$F$21,'Z1 - Feuillus divers'!AS201*'Z1 - Feuillus divers'!$F$21,'Z2 - Douglas'!AS201*'Z2 - Douglas'!$F$21,'Z2 - Mélèze'!AS201*'Z2 - Mélèze'!$F$21,'Z3 - Tilleul à petites feuilles'!AS201*'Z3 - Tilleul à petites feuilles'!$F$21,'Z4 - Peuplier'!AS201*'Z4 - Peuplier'!$F$21)</f>
        <v>0</v>
      </c>
      <c r="Y217" s="415">
        <f>SUM('Z1 - Chêne sessile'!AT201*'Z1 - Chêne sessile'!$F$21,'Z1 - Feuillus divers'!AT201*'Z1 - Feuillus divers'!$F$21,'Z2 - Douglas'!AT201*'Z2 - Douglas'!$F$21,'Z2 - Mélèze'!AT201*'Z2 - Mélèze'!$F$21,'Z3 - Tilleul à petites feuilles'!AT201*'Z3 - Tilleul à petites feuilles'!$F$21,'Z4 - Peuplier'!AT201*'Z4 - Peuplier'!$F$21)</f>
        <v>0</v>
      </c>
      <c r="Z217" s="416">
        <f t="shared" si="28"/>
        <v>0</v>
      </c>
      <c r="AA217" s="417">
        <f t="shared" si="29"/>
        <v>0</v>
      </c>
      <c r="AB217" s="416"/>
      <c r="AC217" s="416"/>
    </row>
    <row r="218" spans="14:29" x14ac:dyDescent="0.25">
      <c r="N218" s="121">
        <v>197</v>
      </c>
      <c r="O218" s="402"/>
      <c r="P218" s="403"/>
      <c r="Q218" s="347">
        <f t="shared" si="25"/>
        <v>222.5</v>
      </c>
      <c r="R218" s="403">
        <f t="shared" si="26"/>
        <v>26.7</v>
      </c>
      <c r="S218" s="403">
        <f>$L$11*(1+$L$7)^N218*'Récapitulatif des résultats'!$I$11</f>
        <v>97.9</v>
      </c>
      <c r="T218" s="404"/>
      <c r="U218" s="414">
        <f t="shared" si="27"/>
        <v>0</v>
      </c>
      <c r="V218" s="415">
        <f>SUM('Z1 - Chêne sessile'!AQ202*'Z1 - Chêne sessile'!$F$21,'Z1 - Feuillus divers'!AQ202*'Z1 - Feuillus divers'!$F$21,'Z2 - Douglas'!AQ202*'Z2 - Douglas'!$F$21,'Z2 - Mélèze'!AQ202*'Z2 - Mélèze'!$F$21,'Z3 - Tilleul à petites feuilles'!AQ202*'Z3 - Tilleul à petites feuilles'!$F$21,'Z4 - Peuplier'!AQ202*'Z4 - Peuplier'!$F$21)</f>
        <v>0</v>
      </c>
      <c r="W218" s="415">
        <f>SUM('Z1 - Chêne sessile'!AR202*'Z1 - Chêne sessile'!$F$21,'Z1 - Feuillus divers'!AR202*'Z1 - Feuillus divers'!$F$21,'Z2 - Douglas'!AR202*'Z2 - Douglas'!$F$21,'Z2 - Mélèze'!AR202*'Z2 - Mélèze'!$F$21,'Z3 - Tilleul à petites feuilles'!AR202*'Z3 - Tilleul à petites feuilles'!$F$21,'Z4 - Peuplier'!AR202*'Z4 - Peuplier'!$F$21)</f>
        <v>0</v>
      </c>
      <c r="X218" s="415">
        <f>SUM('Z1 - Chêne sessile'!AS202*'Z1 - Chêne sessile'!$F$21,'Z1 - Feuillus divers'!AS202*'Z1 - Feuillus divers'!$F$21,'Z2 - Douglas'!AS202*'Z2 - Douglas'!$F$21,'Z2 - Mélèze'!AS202*'Z2 - Mélèze'!$F$21,'Z3 - Tilleul à petites feuilles'!AS202*'Z3 - Tilleul à petites feuilles'!$F$21,'Z4 - Peuplier'!AS202*'Z4 - Peuplier'!$F$21)</f>
        <v>0</v>
      </c>
      <c r="Y218" s="415">
        <f>SUM('Z1 - Chêne sessile'!AT202*'Z1 - Chêne sessile'!$F$21,'Z1 - Feuillus divers'!AT202*'Z1 - Feuillus divers'!$F$21,'Z2 - Douglas'!AT202*'Z2 - Douglas'!$F$21,'Z2 - Mélèze'!AT202*'Z2 - Mélèze'!$F$21,'Z3 - Tilleul à petites feuilles'!AT202*'Z3 - Tilleul à petites feuilles'!$F$21,'Z4 - Peuplier'!AT202*'Z4 - Peuplier'!$F$21)</f>
        <v>0</v>
      </c>
      <c r="Z218" s="416">
        <f t="shared" si="28"/>
        <v>0</v>
      </c>
      <c r="AA218" s="417">
        <f t="shared" si="29"/>
        <v>0</v>
      </c>
      <c r="AB218" s="416"/>
      <c r="AC218" s="416"/>
    </row>
    <row r="219" spans="14:29" x14ac:dyDescent="0.25">
      <c r="N219" s="121">
        <v>198</v>
      </c>
      <c r="O219" s="402"/>
      <c r="P219" s="403"/>
      <c r="Q219" s="347">
        <f t="shared" ref="Q219:Q253" si="30">$L$13*(1+$L$7)^N219*$L$6</f>
        <v>222.5</v>
      </c>
      <c r="R219" s="403">
        <f t="shared" si="26"/>
        <v>26.7</v>
      </c>
      <c r="S219" s="403">
        <f>$L$11*(1+$L$7)^N219*'Récapitulatif des résultats'!$I$11</f>
        <v>97.9</v>
      </c>
      <c r="T219" s="404"/>
      <c r="U219" s="414">
        <f t="shared" si="27"/>
        <v>0</v>
      </c>
      <c r="V219" s="415">
        <f>SUM('Z1 - Chêne sessile'!AQ203*'Z1 - Chêne sessile'!$F$21,'Z1 - Feuillus divers'!AQ203*'Z1 - Feuillus divers'!$F$21,'Z2 - Douglas'!AQ203*'Z2 - Douglas'!$F$21,'Z2 - Mélèze'!AQ203*'Z2 - Mélèze'!$F$21,'Z3 - Tilleul à petites feuilles'!AQ203*'Z3 - Tilleul à petites feuilles'!$F$21,'Z4 - Peuplier'!AQ203*'Z4 - Peuplier'!$F$21)</f>
        <v>0</v>
      </c>
      <c r="W219" s="415">
        <f>SUM('Z1 - Chêne sessile'!AR203*'Z1 - Chêne sessile'!$F$21,'Z1 - Feuillus divers'!AR203*'Z1 - Feuillus divers'!$F$21,'Z2 - Douglas'!AR203*'Z2 - Douglas'!$F$21,'Z2 - Mélèze'!AR203*'Z2 - Mélèze'!$F$21,'Z3 - Tilleul à petites feuilles'!AR203*'Z3 - Tilleul à petites feuilles'!$F$21,'Z4 - Peuplier'!AR203*'Z4 - Peuplier'!$F$21)</f>
        <v>0</v>
      </c>
      <c r="X219" s="415">
        <f>SUM('Z1 - Chêne sessile'!AS203*'Z1 - Chêne sessile'!$F$21,'Z1 - Feuillus divers'!AS203*'Z1 - Feuillus divers'!$F$21,'Z2 - Douglas'!AS203*'Z2 - Douglas'!$F$21,'Z2 - Mélèze'!AS203*'Z2 - Mélèze'!$F$21,'Z3 - Tilleul à petites feuilles'!AS203*'Z3 - Tilleul à petites feuilles'!$F$21,'Z4 - Peuplier'!AS203*'Z4 - Peuplier'!$F$21)</f>
        <v>0</v>
      </c>
      <c r="Y219" s="415">
        <f>SUM('Z1 - Chêne sessile'!AT203*'Z1 - Chêne sessile'!$F$21,'Z1 - Feuillus divers'!AT203*'Z1 - Feuillus divers'!$F$21,'Z2 - Douglas'!AT203*'Z2 - Douglas'!$F$21,'Z2 - Mélèze'!AT203*'Z2 - Mélèze'!$F$21,'Z3 - Tilleul à petites feuilles'!AT203*'Z3 - Tilleul à petites feuilles'!$F$21,'Z4 - Peuplier'!AT203*'Z4 - Peuplier'!$F$21)</f>
        <v>0</v>
      </c>
      <c r="Z219" s="416">
        <f t="shared" si="28"/>
        <v>0</v>
      </c>
      <c r="AA219" s="417">
        <f t="shared" si="29"/>
        <v>0</v>
      </c>
      <c r="AB219" s="416"/>
      <c r="AC219" s="416"/>
    </row>
    <row r="220" spans="14:29" x14ac:dyDescent="0.25">
      <c r="N220" s="121">
        <v>199</v>
      </c>
      <c r="O220" s="402"/>
      <c r="P220" s="403"/>
      <c r="Q220" s="347">
        <f t="shared" si="30"/>
        <v>222.5</v>
      </c>
      <c r="R220" s="403">
        <f t="shared" si="26"/>
        <v>26.7</v>
      </c>
      <c r="S220" s="403">
        <f>$L$11*(1+$L$7)^N220*'Récapitulatif des résultats'!$I$11</f>
        <v>97.9</v>
      </c>
      <c r="T220" s="404"/>
      <c r="U220" s="414">
        <f t="shared" si="27"/>
        <v>0</v>
      </c>
      <c r="V220" s="415">
        <f>SUM('Z1 - Chêne sessile'!AQ204*'Z1 - Chêne sessile'!$F$21,'Z1 - Feuillus divers'!AQ204*'Z1 - Feuillus divers'!$F$21,'Z2 - Douglas'!AQ204*'Z2 - Douglas'!$F$21,'Z2 - Mélèze'!AQ204*'Z2 - Mélèze'!$F$21,'Z3 - Tilleul à petites feuilles'!AQ204*'Z3 - Tilleul à petites feuilles'!$F$21,'Z4 - Peuplier'!AQ204*'Z4 - Peuplier'!$F$21)</f>
        <v>0</v>
      </c>
      <c r="W220" s="415">
        <f>SUM('Z1 - Chêne sessile'!AR204*'Z1 - Chêne sessile'!$F$21,'Z1 - Feuillus divers'!AR204*'Z1 - Feuillus divers'!$F$21,'Z2 - Douglas'!AR204*'Z2 - Douglas'!$F$21,'Z2 - Mélèze'!AR204*'Z2 - Mélèze'!$F$21,'Z3 - Tilleul à petites feuilles'!AR204*'Z3 - Tilleul à petites feuilles'!$F$21,'Z4 - Peuplier'!AR204*'Z4 - Peuplier'!$F$21)</f>
        <v>0</v>
      </c>
      <c r="X220" s="415">
        <f>SUM('Z1 - Chêne sessile'!AS204*'Z1 - Chêne sessile'!$F$21,'Z1 - Feuillus divers'!AS204*'Z1 - Feuillus divers'!$F$21,'Z2 - Douglas'!AS204*'Z2 - Douglas'!$F$21,'Z2 - Mélèze'!AS204*'Z2 - Mélèze'!$F$21,'Z3 - Tilleul à petites feuilles'!AS204*'Z3 - Tilleul à petites feuilles'!$F$21,'Z4 - Peuplier'!AS204*'Z4 - Peuplier'!$F$21)</f>
        <v>0</v>
      </c>
      <c r="Y220" s="415">
        <f>SUM('Z1 - Chêne sessile'!AT204*'Z1 - Chêne sessile'!$F$21,'Z1 - Feuillus divers'!AT204*'Z1 - Feuillus divers'!$F$21,'Z2 - Douglas'!AT204*'Z2 - Douglas'!$F$21,'Z2 - Mélèze'!AT204*'Z2 - Mélèze'!$F$21,'Z3 - Tilleul à petites feuilles'!AT204*'Z3 - Tilleul à petites feuilles'!$F$21,'Z4 - Peuplier'!AT204*'Z4 - Peuplier'!$F$21)</f>
        <v>0</v>
      </c>
      <c r="Z220" s="416">
        <f t="shared" si="28"/>
        <v>0</v>
      </c>
      <c r="AA220" s="417">
        <f t="shared" si="29"/>
        <v>0</v>
      </c>
      <c r="AB220" s="416"/>
      <c r="AC220" s="416"/>
    </row>
    <row r="221" spans="14:29" x14ac:dyDescent="0.25">
      <c r="N221" s="122">
        <v>200</v>
      </c>
      <c r="O221" s="472"/>
      <c r="P221" s="472"/>
      <c r="Q221" s="473">
        <f t="shared" si="30"/>
        <v>222.5</v>
      </c>
      <c r="R221" s="474">
        <f t="shared" si="26"/>
        <v>26.7</v>
      </c>
      <c r="S221" s="474">
        <f>$L$11*(1+$L$7)^N221*'Récapitulatif des résultats'!$I$11</f>
        <v>97.9</v>
      </c>
      <c r="T221" s="475"/>
      <c r="U221" s="476">
        <f t="shared" si="27"/>
        <v>0</v>
      </c>
      <c r="V221" s="477">
        <f>SUM('Z1 - Chêne sessile'!AQ205*'Z1 - Chêne sessile'!$F$21,'Z1 - Feuillus divers'!AQ205*'Z1 - Feuillus divers'!$F$21,'Z2 - Douglas'!AQ205*'Z2 - Douglas'!$F$21,'Z2 - Mélèze'!AQ205*'Z2 - Mélèze'!$F$21,'Z3 - Tilleul à petites feuilles'!AQ205*'Z3 - Tilleul à petites feuilles'!$F$21,'Z4 - Peuplier'!AQ205*'Z4 - Peuplier'!$F$21)</f>
        <v>0</v>
      </c>
      <c r="W221" s="477">
        <f>SUM('Z1 - Chêne sessile'!AR205*'Z1 - Chêne sessile'!$F$21,'Z1 - Feuillus divers'!AR205*'Z1 - Feuillus divers'!$F$21,'Z2 - Douglas'!AR205*'Z2 - Douglas'!$F$21,'Z2 - Mélèze'!AR205*'Z2 - Mélèze'!$F$21,'Z3 - Tilleul à petites feuilles'!AR205*'Z3 - Tilleul à petites feuilles'!$F$21,'Z4 - Peuplier'!AR205*'Z4 - Peuplier'!$F$21)</f>
        <v>0</v>
      </c>
      <c r="X221" s="477">
        <f>SUM('Z1 - Chêne sessile'!AS205*'Z1 - Chêne sessile'!$F$21,'Z1 - Feuillus divers'!AS205*'Z1 - Feuillus divers'!$F$21,'Z2 - Douglas'!AS205*'Z2 - Douglas'!$F$21,'Z2 - Mélèze'!AS205*'Z2 - Mélèze'!$F$21,'Z3 - Tilleul à petites feuilles'!AS205*'Z3 - Tilleul à petites feuilles'!$F$21,'Z4 - Peuplier'!AS205*'Z4 - Peuplier'!$F$21)</f>
        <v>0</v>
      </c>
      <c r="Y221" s="477">
        <f>SUM('Z1 - Chêne sessile'!AT205*'Z1 - Chêne sessile'!$F$21,'Z1 - Feuillus divers'!AT205*'Z1 - Feuillus divers'!$F$21,'Z2 - Douglas'!AT205*'Z2 - Douglas'!$F$21,'Z2 - Mélèze'!AT205*'Z2 - Mélèze'!$F$21,'Z3 - Tilleul à petites feuilles'!AT205*'Z3 - Tilleul à petites feuilles'!$F$21,'Z4 - Peuplier'!AT205*'Z4 - Peuplier'!$F$21)</f>
        <v>0</v>
      </c>
      <c r="Z221" s="478">
        <f t="shared" si="28"/>
        <v>0</v>
      </c>
      <c r="AA221" s="479">
        <f t="shared" si="29"/>
        <v>0</v>
      </c>
      <c r="AB221" s="416"/>
      <c r="AC221" s="416"/>
    </row>
  </sheetData>
  <mergeCells count="26">
    <mergeCell ref="B69:G69"/>
    <mergeCell ref="H69:K69"/>
    <mergeCell ref="B85:G85"/>
    <mergeCell ref="H85:K85"/>
    <mergeCell ref="B101:G101"/>
    <mergeCell ref="H101:K101"/>
    <mergeCell ref="B21:G21"/>
    <mergeCell ref="H21:K21"/>
    <mergeCell ref="B37:G37"/>
    <mergeCell ref="H37:K37"/>
    <mergeCell ref="A40:A48"/>
    <mergeCell ref="B53:G53"/>
    <mergeCell ref="H53:K53"/>
    <mergeCell ref="AC3:AE3"/>
    <mergeCell ref="C4:D4"/>
    <mergeCell ref="N18:AA18"/>
    <mergeCell ref="N19:N20"/>
    <mergeCell ref="O19:T19"/>
    <mergeCell ref="U19:Z19"/>
    <mergeCell ref="B20:L20"/>
    <mergeCell ref="I3:I14"/>
    <mergeCell ref="N3:P3"/>
    <mergeCell ref="Q3:S3"/>
    <mergeCell ref="T3:V3"/>
    <mergeCell ref="W3:Y3"/>
    <mergeCell ref="Z3:AB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51"/>
  <sheetViews>
    <sheetView topLeftCell="A124" zoomScale="85" zoomScaleNormal="85" zoomScalePageLayoutView="55" workbookViewId="0">
      <selection activeCell="D37" sqref="D37:F38"/>
    </sheetView>
  </sheetViews>
  <sheetFormatPr baseColWidth="10" defaultRowHeight="17.25" x14ac:dyDescent="0.35"/>
  <cols>
    <col min="1" max="1" width="11.42578125" style="18" customWidth="1"/>
    <col min="2" max="2" width="2" style="18" customWidth="1"/>
    <col min="3" max="17" width="14.5703125" style="18" customWidth="1"/>
    <col min="18" max="18" width="2.140625" style="18" customWidth="1"/>
    <col min="19" max="16384" width="11.42578125" style="18"/>
  </cols>
  <sheetData>
    <row r="1" spans="2:18" ht="18" thickBot="1" x14ac:dyDescent="0.4"/>
    <row r="2" spans="2:18" x14ac:dyDescent="0.3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35">
      <c r="B3" s="270" t="s">
        <v>193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2"/>
    </row>
    <row r="4" spans="2:18" ht="18" thickBot="1" x14ac:dyDescent="0.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3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35">
      <c r="B6" s="12"/>
      <c r="C6" s="20" t="s">
        <v>129</v>
      </c>
      <c r="G6"/>
      <c r="H6"/>
      <c r="I6"/>
      <c r="J6"/>
      <c r="K6"/>
      <c r="L6"/>
      <c r="M6"/>
      <c r="N6"/>
      <c r="O6"/>
      <c r="P6"/>
      <c r="Q6"/>
      <c r="R6" s="14"/>
    </row>
    <row r="7" spans="2:18" x14ac:dyDescent="0.3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35">
      <c r="B8" s="12"/>
      <c r="C8" s="75" t="s">
        <v>128</v>
      </c>
      <c r="D8" s="292" t="s">
        <v>230</v>
      </c>
      <c r="E8" s="292"/>
      <c r="F8" s="292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35">
      <c r="B9" s="12"/>
      <c r="D9" s="292"/>
      <c r="E9" s="292"/>
      <c r="F9" s="292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35">
      <c r="B10" s="12"/>
      <c r="C10" s="13"/>
      <c r="D10" s="292" t="s">
        <v>231</v>
      </c>
      <c r="E10" s="292"/>
      <c r="F10" s="29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35">
      <c r="B11" s="12"/>
      <c r="C11" s="13"/>
      <c r="D11" s="292"/>
      <c r="E11" s="292"/>
      <c r="F11" s="29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35">
      <c r="B12" s="12"/>
      <c r="C12" s="13"/>
      <c r="D12" s="292"/>
      <c r="E12" s="292"/>
      <c r="F12" s="29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x14ac:dyDescent="0.35">
      <c r="B13" s="12"/>
      <c r="C13" s="73" t="s">
        <v>127</v>
      </c>
      <c r="D13" s="264" t="s">
        <v>230</v>
      </c>
      <c r="E13" s="265"/>
      <c r="F13" s="265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35">
      <c r="B14" s="12"/>
      <c r="C14" s="13"/>
      <c r="D14" s="266"/>
      <c r="E14" s="266"/>
      <c r="F14" s="266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35">
      <c r="B15" s="12"/>
      <c r="C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35">
      <c r="B16" s="12"/>
      <c r="C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18" x14ac:dyDescent="0.35">
      <c r="B17" s="12"/>
      <c r="C17" s="7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18" x14ac:dyDescent="0.35">
      <c r="B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18" x14ac:dyDescent="0.35">
      <c r="B19" s="12"/>
      <c r="C19" s="7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18" x14ac:dyDescent="0.35">
      <c r="B20" s="12"/>
      <c r="C20" s="7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18" x14ac:dyDescent="0.3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18" x14ac:dyDescent="0.3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18" x14ac:dyDescent="0.3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18" x14ac:dyDescent="0.3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2:18" x14ac:dyDescent="0.35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/>
    </row>
    <row r="26" spans="2:18" x14ac:dyDescent="0.35">
      <c r="B26" s="12"/>
      <c r="C26" s="20" t="s">
        <v>228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2:18" ht="17.25" customHeight="1" x14ac:dyDescent="0.35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4"/>
    </row>
    <row r="28" spans="2:18" x14ac:dyDescent="0.35">
      <c r="B28" s="12"/>
      <c r="C28" s="75" t="s">
        <v>128</v>
      </c>
      <c r="D28" s="292" t="s">
        <v>229</v>
      </c>
      <c r="E28" s="292"/>
      <c r="F28" s="29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</row>
    <row r="29" spans="2:18" ht="17.25" customHeight="1" x14ac:dyDescent="0.35">
      <c r="B29" s="12"/>
      <c r="D29" s="292"/>
      <c r="E29" s="292"/>
      <c r="F29" s="29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</row>
    <row r="30" spans="2:18" ht="17.25" customHeight="1" x14ac:dyDescent="0.35">
      <c r="B30" s="12"/>
      <c r="C30" s="13"/>
      <c r="D30" s="292" t="s">
        <v>232</v>
      </c>
      <c r="E30" s="292"/>
      <c r="F30" s="29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</row>
    <row r="31" spans="2:18" x14ac:dyDescent="0.35">
      <c r="B31" s="12"/>
      <c r="C31" s="13"/>
      <c r="D31" s="292"/>
      <c r="E31" s="292"/>
      <c r="F31" s="29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</row>
    <row r="32" spans="2:18" ht="17.25" customHeight="1" x14ac:dyDescent="0.35">
      <c r="B32" s="12"/>
      <c r="C32" s="13"/>
      <c r="D32" s="292"/>
      <c r="E32" s="292"/>
      <c r="F32" s="29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4"/>
    </row>
    <row r="33" spans="1:27" x14ac:dyDescent="0.35">
      <c r="B33" s="12"/>
      <c r="C33" s="73" t="s">
        <v>127</v>
      </c>
      <c r="D33" s="293" t="s">
        <v>230</v>
      </c>
      <c r="E33" s="293"/>
      <c r="F33" s="29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4"/>
    </row>
    <row r="34" spans="1:27" x14ac:dyDescent="0.35">
      <c r="B34" s="12"/>
      <c r="C34" s="13"/>
      <c r="D34" s="293"/>
      <c r="E34" s="293"/>
      <c r="F34" s="29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</row>
    <row r="35" spans="1:27" x14ac:dyDescent="0.35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4"/>
    </row>
    <row r="36" spans="1:27" x14ac:dyDescent="0.35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</row>
    <row r="37" spans="1:27" x14ac:dyDescent="0.35">
      <c r="B37" s="12"/>
      <c r="C37" s="20"/>
      <c r="D37" s="293"/>
      <c r="E37" s="293"/>
      <c r="F37" s="29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</row>
    <row r="38" spans="1:27" x14ac:dyDescent="0.35">
      <c r="B38" s="12"/>
      <c r="C38" s="13"/>
      <c r="D38" s="293"/>
      <c r="E38" s="293"/>
      <c r="F38" s="29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</row>
    <row r="39" spans="1:27" x14ac:dyDescent="0.35">
      <c r="B39" s="12"/>
      <c r="C39" s="75"/>
      <c r="D39" s="1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</row>
    <row r="40" spans="1:27" x14ac:dyDescent="0.35">
      <c r="B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</row>
    <row r="41" spans="1:27" x14ac:dyDescent="0.35">
      <c r="B41" s="12"/>
      <c r="C41" s="13"/>
      <c r="D41"/>
      <c r="E41"/>
      <c r="F4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</row>
    <row r="42" spans="1:27" x14ac:dyDescent="0.35">
      <c r="B42" s="12"/>
      <c r="C42" s="13"/>
      <c r="D42"/>
      <c r="E42"/>
      <c r="F4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</row>
    <row r="43" spans="1:27" x14ac:dyDescent="0.35">
      <c r="B43" s="12"/>
      <c r="C43" s="13"/>
      <c r="D43"/>
      <c r="E43"/>
      <c r="F4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</row>
    <row r="44" spans="1:27" x14ac:dyDescent="0.35">
      <c r="B44" s="12"/>
      <c r="C44" s="73"/>
      <c r="D44" s="1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27" ht="18" thickBot="1" x14ac:dyDescent="0.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27" ht="18" thickBot="1" x14ac:dyDescent="0.4"/>
    <row r="47" spans="1:27" x14ac:dyDescent="0.3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27" x14ac:dyDescent="0.35">
      <c r="A48"/>
      <c r="B48" s="270" t="s">
        <v>193</v>
      </c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2"/>
      <c r="S48"/>
      <c r="T48"/>
      <c r="U48"/>
      <c r="V48"/>
      <c r="W48"/>
      <c r="X48"/>
      <c r="Y48"/>
      <c r="Z48"/>
      <c r="AA48"/>
    </row>
    <row r="49" spans="1:27" ht="18" thickBot="1" x14ac:dyDescent="0.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3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35">
      <c r="A51"/>
      <c r="B51" s="12"/>
      <c r="C51" s="74" t="s">
        <v>206</v>
      </c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3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35">
      <c r="A53"/>
      <c r="B53" s="12"/>
      <c r="C53" s="75" t="s">
        <v>128</v>
      </c>
      <c r="D53" s="292" t="s">
        <v>207</v>
      </c>
      <c r="E53" s="292"/>
      <c r="F53" s="292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35">
      <c r="A54"/>
      <c r="B54" s="12"/>
      <c r="D54" s="292"/>
      <c r="E54" s="292"/>
      <c r="F54" s="292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35">
      <c r="A55"/>
      <c r="B55" s="12"/>
      <c r="C55" s="13"/>
      <c r="D55" s="292" t="s">
        <v>208</v>
      </c>
      <c r="E55" s="292"/>
      <c r="F55" s="29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35">
      <c r="A56"/>
      <c r="B56" s="12"/>
      <c r="C56" s="13"/>
      <c r="D56" s="292"/>
      <c r="E56" s="292"/>
      <c r="F56" s="29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12"/>
      <c r="C57" s="13"/>
      <c r="D57" s="292"/>
      <c r="E57" s="292"/>
      <c r="F57" s="29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12"/>
      <c r="C58" s="73" t="s">
        <v>127</v>
      </c>
      <c r="D58" s="234" t="s">
        <v>201</v>
      </c>
      <c r="E58" s="248"/>
      <c r="F58" s="248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35">
      <c r="A59"/>
      <c r="B59" s="12"/>
      <c r="C59" s="13"/>
      <c r="D59" s="248"/>
      <c r="E59" s="248"/>
      <c r="F59" s="248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35">
      <c r="A60"/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3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35">
      <c r="A62"/>
      <c r="B62" s="12"/>
      <c r="C62" s="74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3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35">
      <c r="A64"/>
      <c r="B64" s="12"/>
      <c r="C64" s="7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35">
      <c r="A65"/>
      <c r="B65" s="12"/>
      <c r="C65" s="7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3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35">
      <c r="A70"/>
      <c r="B70" s="12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35">
      <c r="A71"/>
      <c r="B71" s="12"/>
      <c r="C71" s="20" t="s">
        <v>209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35">
      <c r="A72"/>
      <c r="B72" s="12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35">
      <c r="A73"/>
      <c r="B73" s="12"/>
      <c r="C73" s="75" t="s">
        <v>128</v>
      </c>
      <c r="D73" s="292" t="s">
        <v>210</v>
      </c>
      <c r="E73" s="292"/>
      <c r="F73" s="29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35">
      <c r="A74"/>
      <c r="B74" s="12"/>
      <c r="D74" s="292"/>
      <c r="E74" s="292"/>
      <c r="F74" s="29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35">
      <c r="A75"/>
      <c r="B75" s="12"/>
      <c r="C75" s="13"/>
      <c r="D75" s="292" t="s">
        <v>227</v>
      </c>
      <c r="E75" s="292"/>
      <c r="F75" s="29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35">
      <c r="A76"/>
      <c r="B76" s="12"/>
      <c r="C76" s="13"/>
      <c r="D76" s="292"/>
      <c r="E76" s="292"/>
      <c r="F76" s="29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35">
      <c r="A77"/>
      <c r="B77" s="12"/>
      <c r="C77" s="13"/>
      <c r="D77" s="292"/>
      <c r="E77" s="292"/>
      <c r="F77" s="292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35">
      <c r="A78"/>
      <c r="B78" s="12"/>
      <c r="C78" s="73" t="s">
        <v>127</v>
      </c>
      <c r="D78" s="249" t="s">
        <v>211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x14ac:dyDescent="0.35">
      <c r="A79"/>
      <c r="B79" s="12"/>
      <c r="C79" s="13"/>
      <c r="D79" s="1" t="s">
        <v>212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35">
      <c r="A80"/>
      <c r="B80" s="12"/>
      <c r="C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x14ac:dyDescent="0.3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 s="12"/>
      <c r="C82" s="20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3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35">
      <c r="A84"/>
      <c r="B84" s="12"/>
      <c r="C84" s="75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3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3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3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3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35">
      <c r="A89"/>
      <c r="B89" s="12"/>
      <c r="C89" s="7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" thickBot="1" x14ac:dyDescent="0.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" thickBo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3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35">
      <c r="A94"/>
      <c r="B94" s="270" t="s">
        <v>193</v>
      </c>
      <c r="C94" s="271"/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1"/>
      <c r="O94" s="271"/>
      <c r="P94" s="271"/>
      <c r="Q94" s="271"/>
      <c r="R94" s="272"/>
      <c r="S94"/>
      <c r="T94"/>
      <c r="U94"/>
      <c r="V94"/>
      <c r="W94"/>
      <c r="X94"/>
      <c r="Y94"/>
      <c r="Z94"/>
      <c r="AA94"/>
    </row>
    <row r="95" spans="1:27" ht="18" thickBot="1" x14ac:dyDescent="0.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35">
      <c r="A96"/>
      <c r="B96" s="12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35">
      <c r="A97"/>
      <c r="B97" s="12"/>
      <c r="C97" s="74" t="s">
        <v>202</v>
      </c>
      <c r="G97"/>
      <c r="H97"/>
      <c r="I97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35">
      <c r="A98"/>
      <c r="B98" s="12"/>
      <c r="G98"/>
      <c r="H98"/>
      <c r="I98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x14ac:dyDescent="0.35">
      <c r="A99"/>
      <c r="B99" s="12"/>
      <c r="C99" s="75" t="s">
        <v>128</v>
      </c>
      <c r="D99" s="292" t="s">
        <v>203</v>
      </c>
      <c r="E99" s="292"/>
      <c r="F99" s="292"/>
      <c r="G99"/>
      <c r="H99"/>
      <c r="I99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35">
      <c r="A100"/>
      <c r="B100" s="12"/>
      <c r="D100" s="292"/>
      <c r="E100" s="292"/>
      <c r="F100" s="292"/>
      <c r="G100"/>
      <c r="H100"/>
      <c r="I100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35">
      <c r="A101"/>
      <c r="B101" s="12"/>
      <c r="C101" s="13"/>
      <c r="D101" s="292" t="s">
        <v>204</v>
      </c>
      <c r="E101" s="292"/>
      <c r="F101" s="292"/>
      <c r="G101" s="13"/>
      <c r="H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35">
      <c r="A102"/>
      <c r="B102" s="12"/>
      <c r="C102" s="13"/>
      <c r="D102" s="292"/>
      <c r="E102" s="292"/>
      <c r="F102" s="29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35">
      <c r="A103"/>
      <c r="B103" s="12"/>
      <c r="C103" s="13"/>
      <c r="D103" s="292"/>
      <c r="E103" s="292"/>
      <c r="F103" s="29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35">
      <c r="A104"/>
      <c r="B104" s="12"/>
      <c r="C104" s="73" t="s">
        <v>127</v>
      </c>
      <c r="D104" s="292"/>
      <c r="E104" s="292"/>
      <c r="F104" s="29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35">
      <c r="A105"/>
      <c r="B105" s="12"/>
      <c r="C105" s="13"/>
      <c r="D105" s="234" t="s">
        <v>205</v>
      </c>
      <c r="E105" s="222"/>
      <c r="F105" s="22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35">
      <c r="A106"/>
      <c r="B106" s="12"/>
      <c r="C106" s="13"/>
      <c r="D106" s="234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35">
      <c r="A107"/>
      <c r="B107" s="12"/>
      <c r="C107" s="13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35">
      <c r="A108"/>
      <c r="B108" s="12"/>
      <c r="C108" s="74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35">
      <c r="A109"/>
      <c r="B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35">
      <c r="A110"/>
      <c r="B110" s="12"/>
      <c r="C110" s="75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35">
      <c r="A111"/>
      <c r="B111" s="12"/>
      <c r="C111" s="75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3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3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3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3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35">
      <c r="A116"/>
      <c r="B116" s="12"/>
      <c r="C116"/>
      <c r="D116"/>
      <c r="E116"/>
      <c r="F116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35">
      <c r="A117"/>
      <c r="B117" s="12"/>
      <c r="C117"/>
      <c r="D117"/>
      <c r="E117"/>
      <c r="F117"/>
      <c r="G117"/>
      <c r="H117"/>
      <c r="I117"/>
      <c r="J117" s="13"/>
      <c r="K117" s="13"/>
      <c r="L117" s="13"/>
      <c r="M117" s="13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35">
      <c r="A118"/>
      <c r="B118" s="12"/>
      <c r="C118"/>
      <c r="D118"/>
      <c r="E118"/>
      <c r="F118"/>
      <c r="G118"/>
      <c r="H118"/>
      <c r="I118"/>
      <c r="J118" s="13"/>
      <c r="K118" s="13"/>
      <c r="L118" s="13"/>
      <c r="M118" s="13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35">
      <c r="A119"/>
      <c r="B119" s="12"/>
      <c r="C119"/>
      <c r="D119"/>
      <c r="E119"/>
      <c r="F119"/>
      <c r="G119"/>
      <c r="H119"/>
      <c r="I119"/>
      <c r="J119" s="13"/>
      <c r="K119" s="13"/>
      <c r="L119" s="13"/>
      <c r="M119" s="13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35">
      <c r="A120"/>
      <c r="B120" s="12"/>
      <c r="C120"/>
      <c r="D120"/>
      <c r="E120"/>
      <c r="F120"/>
      <c r="G120"/>
      <c r="H120"/>
      <c r="I120"/>
      <c r="J120" s="13"/>
      <c r="K120" s="13"/>
      <c r="L120" s="13"/>
      <c r="M120" s="13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35">
      <c r="A121"/>
      <c r="B121" s="12"/>
      <c r="C121"/>
      <c r="D121"/>
      <c r="E121"/>
      <c r="F121"/>
      <c r="G121"/>
      <c r="H121"/>
      <c r="I121"/>
      <c r="J121" s="13"/>
      <c r="K121" s="13"/>
      <c r="L121" s="13"/>
      <c r="M121" s="13"/>
      <c r="N121" s="13"/>
      <c r="O121" s="13"/>
      <c r="P121" s="13"/>
      <c r="Q121" s="13"/>
      <c r="R121" s="14"/>
      <c r="S121"/>
      <c r="T121"/>
      <c r="U121"/>
      <c r="V121"/>
      <c r="W121"/>
    </row>
    <row r="122" spans="1:23" x14ac:dyDescent="0.35">
      <c r="A122"/>
      <c r="B122" s="12"/>
      <c r="C122"/>
      <c r="D122"/>
      <c r="E122"/>
      <c r="F122"/>
      <c r="G122"/>
      <c r="H122"/>
      <c r="I122"/>
      <c r="J122" s="13"/>
      <c r="K122" s="13"/>
      <c r="L122" s="13"/>
      <c r="M122" s="13"/>
      <c r="N122" s="13"/>
      <c r="O122" s="13"/>
      <c r="P122" s="13"/>
      <c r="Q122" s="13"/>
      <c r="R122" s="14"/>
      <c r="S122"/>
      <c r="T122"/>
      <c r="U122"/>
      <c r="V122"/>
      <c r="W122"/>
    </row>
    <row r="123" spans="1:23" x14ac:dyDescent="0.35">
      <c r="A123"/>
      <c r="B123" s="12"/>
      <c r="C123"/>
      <c r="D123"/>
      <c r="E123"/>
      <c r="F123"/>
      <c r="G123"/>
      <c r="H123"/>
      <c r="I123"/>
      <c r="J123" s="13"/>
      <c r="K123" s="13"/>
      <c r="L123" s="13"/>
      <c r="M123" s="13"/>
      <c r="N123" s="13"/>
      <c r="O123" s="13"/>
      <c r="P123" s="13"/>
      <c r="Q123" s="13"/>
      <c r="R123" s="14"/>
      <c r="S123"/>
      <c r="T123"/>
      <c r="U123"/>
      <c r="V123"/>
      <c r="W123"/>
    </row>
    <row r="124" spans="1:23" x14ac:dyDescent="0.35">
      <c r="A124"/>
      <c r="B124" s="12"/>
      <c r="C124"/>
      <c r="D124"/>
      <c r="E124"/>
      <c r="F124"/>
      <c r="G124"/>
      <c r="H124"/>
      <c r="I124"/>
      <c r="J124" s="13"/>
      <c r="K124" s="13"/>
      <c r="L124" s="13"/>
      <c r="M124" s="13"/>
      <c r="N124" s="13"/>
      <c r="O124" s="13"/>
      <c r="P124" s="13"/>
      <c r="Q124" s="13"/>
      <c r="R124" s="14"/>
      <c r="S124"/>
      <c r="T124"/>
      <c r="U124"/>
      <c r="V124"/>
      <c r="W124"/>
    </row>
    <row r="125" spans="1:23" x14ac:dyDescent="0.35">
      <c r="A125"/>
      <c r="B125" s="12"/>
      <c r="C125"/>
      <c r="D125"/>
      <c r="E125"/>
      <c r="F125"/>
      <c r="G125"/>
      <c r="H125"/>
      <c r="I125"/>
      <c r="J125" s="13"/>
      <c r="K125" s="13"/>
      <c r="L125" s="13"/>
      <c r="M125" s="13"/>
      <c r="N125" s="13"/>
      <c r="O125" s="13"/>
      <c r="P125" s="13"/>
      <c r="Q125" s="13"/>
      <c r="R125" s="14"/>
      <c r="S125"/>
      <c r="T125"/>
      <c r="U125"/>
      <c r="V125"/>
      <c r="W125"/>
    </row>
    <row r="126" spans="1:23" x14ac:dyDescent="0.35">
      <c r="A126"/>
      <c r="B126" s="12"/>
      <c r="C126"/>
      <c r="D126"/>
      <c r="E126"/>
      <c r="F126"/>
      <c r="G126"/>
      <c r="H126"/>
      <c r="I126"/>
      <c r="J126" s="13"/>
      <c r="K126" s="13"/>
      <c r="L126" s="13"/>
      <c r="M126" s="13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35">
      <c r="A127"/>
      <c r="B127" s="12"/>
      <c r="C127"/>
      <c r="D127"/>
      <c r="E127"/>
      <c r="F127"/>
      <c r="G127"/>
      <c r="H127"/>
      <c r="I127"/>
      <c r="J127" s="13"/>
      <c r="K127" s="13"/>
      <c r="L127" s="13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35">
      <c r="A128"/>
      <c r="B128" s="12"/>
      <c r="C128"/>
      <c r="D128"/>
      <c r="E128"/>
      <c r="F128"/>
      <c r="G128"/>
      <c r="H128"/>
      <c r="I128"/>
      <c r="J128" s="13"/>
      <c r="K128" s="13"/>
      <c r="L128" s="13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35">
      <c r="A129"/>
      <c r="B129" s="12"/>
      <c r="C129"/>
      <c r="D129"/>
      <c r="E129"/>
      <c r="F129"/>
      <c r="G129"/>
      <c r="H129"/>
      <c r="I129"/>
      <c r="J129" s="13"/>
      <c r="K129" s="13"/>
      <c r="L129" s="13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35">
      <c r="A130"/>
      <c r="B130" s="12"/>
      <c r="C130"/>
      <c r="D130"/>
      <c r="E130"/>
      <c r="F130"/>
      <c r="G130"/>
      <c r="H130"/>
      <c r="I130"/>
      <c r="J130" s="13"/>
      <c r="K130" s="13"/>
      <c r="L130" s="13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35">
      <c r="A131"/>
      <c r="B131" s="12"/>
      <c r="C131"/>
      <c r="D131"/>
      <c r="E131"/>
      <c r="F131"/>
      <c r="G131"/>
      <c r="H131"/>
      <c r="I131"/>
      <c r="J131" s="13"/>
      <c r="K131" s="13"/>
      <c r="L131" s="13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35">
      <c r="A132"/>
      <c r="B132" s="12"/>
      <c r="C132"/>
      <c r="D132"/>
      <c r="E132"/>
      <c r="F132"/>
      <c r="G132"/>
      <c r="H132"/>
      <c r="I132"/>
      <c r="J132" s="13"/>
      <c r="K132" s="13"/>
      <c r="L132" s="13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35">
      <c r="A133"/>
      <c r="B133" s="12"/>
      <c r="C133"/>
      <c r="D133"/>
      <c r="E133"/>
      <c r="F133"/>
      <c r="G133"/>
      <c r="H133"/>
      <c r="I133"/>
      <c r="J133" s="13"/>
      <c r="K133" s="13"/>
      <c r="L133" s="1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35">
      <c r="A134"/>
      <c r="B134" s="12"/>
      <c r="C134"/>
      <c r="D134"/>
      <c r="E134"/>
      <c r="F134"/>
      <c r="G134"/>
      <c r="H134"/>
      <c r="I134"/>
      <c r="J134" s="13"/>
      <c r="K134" s="13"/>
      <c r="L134" s="13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35">
      <c r="A135"/>
      <c r="B135" s="12"/>
      <c r="C135" s="7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" thickBot="1" x14ac:dyDescent="0.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3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35">
      <c r="B146"/>
    </row>
    <row r="147" spans="1:23" x14ac:dyDescent="0.35">
      <c r="B147"/>
    </row>
    <row r="148" spans="1:23" x14ac:dyDescent="0.35">
      <c r="B148"/>
    </row>
    <row r="149" spans="1:23" x14ac:dyDescent="0.35">
      <c r="B149"/>
    </row>
    <row r="150" spans="1:23" x14ac:dyDescent="0.35">
      <c r="B150"/>
    </row>
    <row r="151" spans="1:23" x14ac:dyDescent="0.35">
      <c r="B151"/>
    </row>
  </sheetData>
  <mergeCells count="15">
    <mergeCell ref="D33:F34"/>
    <mergeCell ref="B3:R3"/>
    <mergeCell ref="D28:F29"/>
    <mergeCell ref="D30:F32"/>
    <mergeCell ref="D8:F9"/>
    <mergeCell ref="D10:F12"/>
    <mergeCell ref="D99:F100"/>
    <mergeCell ref="D101:F104"/>
    <mergeCell ref="D75:F77"/>
    <mergeCell ref="D37:F38"/>
    <mergeCell ref="B48:R48"/>
    <mergeCell ref="D53:F54"/>
    <mergeCell ref="D55:F57"/>
    <mergeCell ref="D73:F74"/>
    <mergeCell ref="B94:R94"/>
  </mergeCells>
  <hyperlinks>
    <hyperlink ref="D105" r:id="rId1"/>
    <hyperlink ref="D58" r:id="rId2"/>
    <hyperlink ref="D79" r:id="rId3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A16" zoomScale="85" zoomScaleNormal="85" zoomScalePageLayoutView="55" workbookViewId="0">
      <selection activeCell="Q35" sqref="Q35"/>
    </sheetView>
  </sheetViews>
  <sheetFormatPr baseColWidth="10" defaultRowHeight="17.25" x14ac:dyDescent="0.35"/>
  <cols>
    <col min="1" max="1" width="11.42578125" style="18"/>
    <col min="2" max="2" width="11.42578125" style="18" customWidth="1"/>
    <col min="3" max="3" width="2" style="18" customWidth="1"/>
    <col min="4" max="18" width="14.5703125" style="18" customWidth="1"/>
    <col min="19" max="19" width="2.140625" style="18" customWidth="1"/>
    <col min="20" max="16384" width="11.42578125" style="18"/>
  </cols>
  <sheetData>
    <row r="4" spans="3:19" ht="18" thickBot="1" x14ac:dyDescent="0.4"/>
    <row r="5" spans="3:19" x14ac:dyDescent="0.3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35">
      <c r="C6" s="12"/>
      <c r="D6" s="271" t="s">
        <v>135</v>
      </c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14"/>
    </row>
    <row r="7" spans="3:19" ht="18" thickBot="1" x14ac:dyDescent="0.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3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35">
      <c r="C9" s="12"/>
      <c r="S9" s="14"/>
    </row>
    <row r="10" spans="3:19" x14ac:dyDescent="0.35">
      <c r="C10" s="12"/>
      <c r="D10" s="20" t="s">
        <v>86</v>
      </c>
      <c r="K10" s="20"/>
      <c r="L10" s="13"/>
      <c r="M10" s="13"/>
      <c r="N10" s="13"/>
      <c r="S10" s="14"/>
    </row>
    <row r="11" spans="3:19" x14ac:dyDescent="0.35">
      <c r="C11" s="12"/>
      <c r="D11" s="178" t="s">
        <v>84</v>
      </c>
      <c r="E11" s="13" t="s">
        <v>216</v>
      </c>
      <c r="F11" s="13"/>
      <c r="H11" s="178" t="s">
        <v>90</v>
      </c>
      <c r="I11" s="180">
        <f>SUM(E24:Q24)</f>
        <v>8.9</v>
      </c>
      <c r="K11" s="13" t="s">
        <v>219</v>
      </c>
      <c r="L11" s="13"/>
      <c r="M11" s="13"/>
      <c r="N11" s="13"/>
      <c r="O11" s="13"/>
      <c r="P11" s="13"/>
      <c r="Q11" s="13"/>
      <c r="R11" s="13"/>
      <c r="S11" s="14"/>
    </row>
    <row r="12" spans="3:19" x14ac:dyDescent="0.35">
      <c r="C12" s="12"/>
      <c r="D12" s="179" t="s">
        <v>187</v>
      </c>
      <c r="E12" s="18" t="s">
        <v>217</v>
      </c>
      <c r="F12" s="13"/>
      <c r="H12" s="178" t="s">
        <v>88</v>
      </c>
      <c r="I12" s="181" t="s">
        <v>85</v>
      </c>
      <c r="K12" s="13" t="s">
        <v>226</v>
      </c>
      <c r="L12" s="13"/>
      <c r="M12" s="13"/>
      <c r="N12" s="13"/>
      <c r="P12" s="13"/>
      <c r="Q12" s="13"/>
      <c r="R12" s="13"/>
      <c r="S12" s="14"/>
    </row>
    <row r="13" spans="3:19" x14ac:dyDescent="0.35">
      <c r="C13" s="12"/>
      <c r="D13" s="179" t="s">
        <v>188</v>
      </c>
      <c r="E13" s="18" t="s">
        <v>218</v>
      </c>
      <c r="F13" s="13"/>
      <c r="H13" s="178" t="s">
        <v>89</v>
      </c>
      <c r="I13" s="181" t="s">
        <v>130</v>
      </c>
      <c r="K13" s="13" t="s">
        <v>220</v>
      </c>
      <c r="L13" s="13"/>
      <c r="M13" s="13"/>
      <c r="N13" s="13"/>
      <c r="P13" s="13"/>
      <c r="Q13" s="13"/>
      <c r="R13" s="13"/>
      <c r="S13" s="14"/>
    </row>
    <row r="14" spans="3:19" x14ac:dyDescent="0.3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35">
      <c r="C15" s="12"/>
      <c r="O15" s="13"/>
      <c r="P15" s="13"/>
      <c r="Q15" s="13"/>
      <c r="R15" s="13"/>
      <c r="S15" s="14"/>
    </row>
    <row r="16" spans="3:19" x14ac:dyDescent="0.35">
      <c r="C16" s="12"/>
      <c r="S16" s="14"/>
    </row>
    <row r="17" spans="3:19" x14ac:dyDescent="0.35">
      <c r="C17" s="12"/>
      <c r="D17" s="74" t="s">
        <v>191</v>
      </c>
      <c r="S17" s="14"/>
    </row>
    <row r="18" spans="3:19" ht="18" thickBot="1" x14ac:dyDescent="0.4">
      <c r="C18" s="12"/>
      <c r="D18" s="13"/>
      <c r="S18" s="14"/>
    </row>
    <row r="19" spans="3:19" ht="34.5" x14ac:dyDescent="0.35">
      <c r="C19" s="12"/>
      <c r="D19" s="157" t="s">
        <v>138</v>
      </c>
      <c r="E19" s="172" t="str">
        <f>'Z1 - Chêne sessile'!F17</f>
        <v xml:space="preserve">Chêne rouvre (sessile) </v>
      </c>
      <c r="F19" s="173" t="str">
        <f>'Z1 - Feuillus divers'!F17</f>
        <v xml:space="preserve">Feuillus (moyenne) </v>
      </c>
      <c r="G19" s="173" t="str">
        <f>'Z2 - Douglas'!F17</f>
        <v xml:space="preserve">Douglas </v>
      </c>
      <c r="H19" s="173" t="str">
        <f>'Z2 - Mélèze'!F17</f>
        <v xml:space="preserve">Mélèze d’Europe </v>
      </c>
      <c r="I19" s="173" t="str">
        <f>'Z4 - Peuplier'!F17</f>
        <v xml:space="preserve">Peupliers cultivés </v>
      </c>
      <c r="J19" s="173" t="str">
        <f>'Z3 - Tilleul à petites feuilles'!F17</f>
        <v xml:space="preserve">Feuillus (moyenne) </v>
      </c>
      <c r="K19" s="173"/>
      <c r="L19" s="173"/>
      <c r="M19" s="173"/>
      <c r="N19" s="173"/>
      <c r="O19" s="173"/>
      <c r="P19" s="173"/>
      <c r="Q19" s="174"/>
      <c r="R19" s="161"/>
      <c r="S19" s="14"/>
    </row>
    <row r="20" spans="3:19" ht="34.5" x14ac:dyDescent="0.35">
      <c r="C20" s="12"/>
      <c r="D20" s="158" t="s">
        <v>186</v>
      </c>
      <c r="E20" s="170" t="str">
        <f>'Z1 - Chêne sessile'!D5</f>
        <v>Forêt tempérée</v>
      </c>
      <c r="F20" s="171" t="str">
        <f>'Z1 - Feuillus divers'!D5</f>
        <v>Forêt tempérée</v>
      </c>
      <c r="G20" s="171" t="str">
        <f>'Z2 - Douglas'!D5</f>
        <v>Forêt tempérée</v>
      </c>
      <c r="H20" s="171" t="str">
        <f>'Z2 - Mélèze'!D5</f>
        <v>Forêt tempérée</v>
      </c>
      <c r="I20" s="171" t="str">
        <f>'Z4 - Peuplier'!D5</f>
        <v>Forêt tempérée</v>
      </c>
      <c r="J20" s="171" t="str">
        <f>'Z3 - Tilleul à petites feuilles'!D5</f>
        <v>Forêt tempérée</v>
      </c>
      <c r="K20" s="171"/>
      <c r="L20" s="171"/>
      <c r="M20" s="171"/>
      <c r="N20" s="171"/>
      <c r="O20" s="171"/>
      <c r="P20" s="171"/>
      <c r="Q20" s="175"/>
      <c r="R20" s="162"/>
      <c r="S20" s="14"/>
    </row>
    <row r="21" spans="3:19" x14ac:dyDescent="0.35">
      <c r="C21" s="12"/>
      <c r="D21" s="159" t="s">
        <v>183</v>
      </c>
      <c r="E21" s="165">
        <f>'Z1 - Chêne sessile'!C127</f>
        <v>178.83600547049087</v>
      </c>
      <c r="F21" s="166">
        <f>'Z1 - Feuillus divers'!C127</f>
        <v>120.38582079776199</v>
      </c>
      <c r="G21" s="166">
        <f>'Z2 - Douglas'!C127</f>
        <v>332.52106939004148</v>
      </c>
      <c r="H21" s="166">
        <f>'Z2 - Mélèze'!C127</f>
        <v>157.34415564847558</v>
      </c>
      <c r="I21" s="166">
        <f>'Z4 - Peuplier'!C127</f>
        <v>117.51615998129995</v>
      </c>
      <c r="J21" s="166">
        <f>'Z3 - Tilleul à petites feuilles'!C127</f>
        <v>138.30449534306206</v>
      </c>
      <c r="K21" s="166"/>
      <c r="L21" s="166"/>
      <c r="M21" s="166"/>
      <c r="N21" s="166"/>
      <c r="O21" s="166"/>
      <c r="P21" s="166"/>
      <c r="Q21" s="176"/>
      <c r="R21" s="163">
        <f>SUMPRODUCT(E21:Q21,$E$24:$Q$24)</f>
        <v>2098.1657328058459</v>
      </c>
      <c r="S21" s="14"/>
    </row>
    <row r="22" spans="3:19" x14ac:dyDescent="0.35">
      <c r="C22" s="12"/>
      <c r="D22" s="159" t="s">
        <v>184</v>
      </c>
      <c r="E22" s="165">
        <f>'Z1 - Chêne sessile'!D127</f>
        <v>0</v>
      </c>
      <c r="F22" s="166">
        <f>'Z1 - Feuillus divers'!D127</f>
        <v>0</v>
      </c>
      <c r="G22" s="166">
        <f>'Z2 - Douglas'!D127</f>
        <v>42.868224982211835</v>
      </c>
      <c r="H22" s="166">
        <f>'Z2 - Mélèze'!D127</f>
        <v>40.392006981060725</v>
      </c>
      <c r="I22" s="166">
        <f>'Z4 - Peuplier'!D127</f>
        <v>26.195634737411748</v>
      </c>
      <c r="J22" s="166">
        <f>'Z3 - Tilleul à petites feuilles'!D127</f>
        <v>0</v>
      </c>
      <c r="K22" s="166"/>
      <c r="L22" s="166"/>
      <c r="M22" s="166"/>
      <c r="N22" s="166"/>
      <c r="O22" s="166"/>
      <c r="P22" s="166"/>
      <c r="Q22" s="176"/>
      <c r="R22" s="163">
        <f t="shared" ref="R22:R23" si="0">SUMPRODUCT(E22:Q22,$E$24:$Q$24)</f>
        <v>266.87656584920057</v>
      </c>
      <c r="S22" s="14"/>
    </row>
    <row r="23" spans="3:19" x14ac:dyDescent="0.35">
      <c r="C23" s="12"/>
      <c r="D23" s="159" t="s">
        <v>185</v>
      </c>
      <c r="E23" s="165">
        <f>'Z1 - Chêne sessile'!E127</f>
        <v>0</v>
      </c>
      <c r="F23" s="166">
        <f>'Z1 - Feuillus divers'!E127</f>
        <v>0</v>
      </c>
      <c r="G23" s="166">
        <f>'Z2 - Douglas'!E127</f>
        <v>51.744000000000007</v>
      </c>
      <c r="H23" s="166">
        <f>'Z2 - Mélèze'!E127</f>
        <v>55.193600000000004</v>
      </c>
      <c r="I23" s="166">
        <f>'Z4 - Peuplier'!E127</f>
        <v>288</v>
      </c>
      <c r="J23" s="166">
        <f>'Z3 - Tilleul à petites feuilles'!E127</f>
        <v>0</v>
      </c>
      <c r="K23" s="166"/>
      <c r="L23" s="166"/>
      <c r="M23" s="166"/>
      <c r="N23" s="166"/>
      <c r="O23" s="166"/>
      <c r="P23" s="166"/>
      <c r="Q23" s="176"/>
      <c r="R23" s="163">
        <f t="shared" si="0"/>
        <v>512.99539200000004</v>
      </c>
      <c r="S23" s="14"/>
    </row>
    <row r="24" spans="3:19" ht="18" thickBot="1" x14ac:dyDescent="0.4">
      <c r="C24" s="12"/>
      <c r="D24" s="160" t="s">
        <v>182</v>
      </c>
      <c r="E24" s="167">
        <f>'Z1 - Chêne sessile'!F21</f>
        <v>1.4</v>
      </c>
      <c r="F24" s="168">
        <f>'Z1 - Feuillus divers'!F21</f>
        <v>0.6</v>
      </c>
      <c r="G24" s="168">
        <f>'Z2 - Douglas'!F21</f>
        <v>4.13</v>
      </c>
      <c r="H24" s="168">
        <f>'Z2 - Mélèze'!F21</f>
        <v>1.77</v>
      </c>
      <c r="I24" s="168">
        <f>'Z4 - Peuplier'!F21</f>
        <v>0.7</v>
      </c>
      <c r="J24" s="168">
        <f>'Z3 - Tilleul à petites feuilles'!F21</f>
        <v>0.3</v>
      </c>
      <c r="K24" s="168">
        <f>0</f>
        <v>0</v>
      </c>
      <c r="L24" s="168">
        <f>0</f>
        <v>0</v>
      </c>
      <c r="M24" s="168">
        <f>0</f>
        <v>0</v>
      </c>
      <c r="N24" s="168">
        <f>0</f>
        <v>0</v>
      </c>
      <c r="O24" s="168">
        <f>0</f>
        <v>0</v>
      </c>
      <c r="P24" s="168">
        <f>0</f>
        <v>0</v>
      </c>
      <c r="Q24" s="177">
        <f>0</f>
        <v>0</v>
      </c>
      <c r="R24" s="164"/>
      <c r="S24" s="14"/>
    </row>
    <row r="25" spans="3:19" x14ac:dyDescent="0.35">
      <c r="C25" s="12"/>
      <c r="D25" s="10"/>
      <c r="E25" s="169">
        <f>SUM(E21:E23)*E24</f>
        <v>250.37040765868721</v>
      </c>
      <c r="F25" s="169">
        <f>SUM(F21:F23)*F24</f>
        <v>72.231492478657188</v>
      </c>
      <c r="G25" s="169">
        <f>SUM(G21:G23)*G24</f>
        <v>1764.0605057574062</v>
      </c>
      <c r="H25" s="169">
        <f>SUM(H21:H23)*H24</f>
        <v>447.68567985427927</v>
      </c>
      <c r="I25" s="169">
        <f>SUM(I21:I23)*I24</f>
        <v>302.19825630309816</v>
      </c>
      <c r="J25" s="169">
        <f t="shared" ref="J25:Q25" si="1">SUM(J21:J23)*J24</f>
        <v>41.491348602918613</v>
      </c>
      <c r="K25" s="169">
        <f t="shared" si="1"/>
        <v>0</v>
      </c>
      <c r="L25" s="169">
        <f t="shared" si="1"/>
        <v>0</v>
      </c>
      <c r="M25" s="169">
        <f t="shared" si="1"/>
        <v>0</v>
      </c>
      <c r="N25" s="169">
        <f t="shared" si="1"/>
        <v>0</v>
      </c>
      <c r="O25" s="169">
        <f t="shared" si="1"/>
        <v>0</v>
      </c>
      <c r="P25" s="169">
        <f t="shared" si="1"/>
        <v>0</v>
      </c>
      <c r="Q25" s="169">
        <f t="shared" si="1"/>
        <v>0</v>
      </c>
      <c r="R25" s="182">
        <f>IF(SUM(E25:P25)=SUM(R21:R23),SUM(R21:R23),"erreur")</f>
        <v>2878.0376906550464</v>
      </c>
      <c r="S25" s="14"/>
    </row>
    <row r="26" spans="3:19" x14ac:dyDescent="0.35">
      <c r="C26" s="12"/>
      <c r="I26" s="13"/>
      <c r="J26" s="13"/>
      <c r="K26" s="13"/>
      <c r="R26" s="13"/>
      <c r="S26" s="14"/>
    </row>
    <row r="27" spans="3:19" x14ac:dyDescent="0.35">
      <c r="C27" s="12"/>
      <c r="S27" s="14"/>
    </row>
    <row r="28" spans="3:19" x14ac:dyDescent="0.35">
      <c r="C28" s="12"/>
      <c r="S28" s="14"/>
    </row>
    <row r="29" spans="3:19" x14ac:dyDescent="0.35">
      <c r="C29" s="12"/>
      <c r="D29" s="20" t="s">
        <v>190</v>
      </c>
      <c r="M29" s="20" t="s">
        <v>133</v>
      </c>
      <c r="S29" s="14"/>
    </row>
    <row r="30" spans="3:19" x14ac:dyDescent="0.35">
      <c r="C30" s="12"/>
      <c r="K30" s="13"/>
      <c r="M30" s="13"/>
      <c r="N30" s="13"/>
      <c r="O30" s="13"/>
      <c r="P30" s="13"/>
      <c r="Q30" s="13"/>
      <c r="R30" s="13" t="s">
        <v>95</v>
      </c>
      <c r="S30" s="14"/>
    </row>
    <row r="31" spans="3:19" x14ac:dyDescent="0.35">
      <c r="C31" s="12"/>
      <c r="E31" s="13"/>
      <c r="F31" s="13"/>
      <c r="G31" s="13"/>
      <c r="H31" s="13"/>
      <c r="I31" s="13"/>
      <c r="J31" s="232" t="s">
        <v>199</v>
      </c>
      <c r="K31" s="233" t="s">
        <v>200</v>
      </c>
      <c r="L31" s="13"/>
      <c r="M31" s="57" t="s">
        <v>91</v>
      </c>
      <c r="N31" s="294" t="s">
        <v>102</v>
      </c>
      <c r="O31" s="295"/>
      <c r="P31" s="296"/>
      <c r="Q31" s="57" t="s">
        <v>77</v>
      </c>
      <c r="R31" s="183">
        <v>0</v>
      </c>
      <c r="S31" s="14"/>
    </row>
    <row r="32" spans="3:19" x14ac:dyDescent="0.35">
      <c r="C32" s="12"/>
      <c r="D32" s="297" t="s">
        <v>192</v>
      </c>
      <c r="E32" s="297"/>
      <c r="F32" s="13" t="s">
        <v>99</v>
      </c>
      <c r="G32" s="13"/>
      <c r="H32" s="13"/>
      <c r="I32" s="13" t="s">
        <v>103</v>
      </c>
      <c r="J32" s="81">
        <f>SUMPRODUCT(E24:Q24,E21:Q21)</f>
        <v>2098.1657328058459</v>
      </c>
      <c r="K32" s="255">
        <f>J32*(1-$R$31)*(1-$R$32)*(1-$R$33)*(1-$R$34)</f>
        <v>1888.3491595252613</v>
      </c>
      <c r="L32" s="13"/>
      <c r="M32" s="57" t="s">
        <v>92</v>
      </c>
      <c r="N32" s="294" t="s">
        <v>75</v>
      </c>
      <c r="O32" s="295"/>
      <c r="P32" s="296"/>
      <c r="Q32" s="57" t="s">
        <v>96</v>
      </c>
      <c r="R32" s="183">
        <v>0.1</v>
      </c>
      <c r="S32" s="14"/>
    </row>
    <row r="33" spans="1:24" x14ac:dyDescent="0.35">
      <c r="C33" s="12"/>
      <c r="D33" s="297"/>
      <c r="E33" s="297"/>
      <c r="F33" s="13" t="s">
        <v>134</v>
      </c>
      <c r="G33" s="13"/>
      <c r="H33" s="13"/>
      <c r="I33" s="13" t="s">
        <v>104</v>
      </c>
      <c r="J33" s="81">
        <f>SUMPRODUCT(E24:Q24,E22:Q22)</f>
        <v>266.87656584920057</v>
      </c>
      <c r="K33" s="255">
        <f t="shared" ref="K33:K34" si="2">J33*(1-$R$31)*(1-$R$32)*(1-$R$33)*(1-$R$34)</f>
        <v>240.18890926428051</v>
      </c>
      <c r="L33" s="13"/>
      <c r="M33" s="57" t="s">
        <v>93</v>
      </c>
      <c r="N33" s="294" t="s">
        <v>97</v>
      </c>
      <c r="O33" s="295"/>
      <c r="P33" s="296"/>
      <c r="Q33" s="57" t="s">
        <v>101</v>
      </c>
      <c r="R33" s="183">
        <v>0</v>
      </c>
      <c r="S33" s="14"/>
    </row>
    <row r="34" spans="1:24" x14ac:dyDescent="0.35">
      <c r="C34" s="12"/>
      <c r="D34" s="13" t="s">
        <v>100</v>
      </c>
      <c r="E34" s="13"/>
      <c r="F34" s="13"/>
      <c r="G34" s="13"/>
      <c r="H34" s="13"/>
      <c r="I34" s="13" t="s">
        <v>105</v>
      </c>
      <c r="J34" s="81">
        <f>SUMPRODUCT(E24:Q24,E23:Q23)</f>
        <v>512.99539200000004</v>
      </c>
      <c r="K34" s="255">
        <f t="shared" si="2"/>
        <v>461.69585280000007</v>
      </c>
      <c r="L34" s="13"/>
      <c r="M34" s="57" t="s">
        <v>94</v>
      </c>
      <c r="N34" s="294" t="s">
        <v>98</v>
      </c>
      <c r="O34" s="295"/>
      <c r="P34" s="296"/>
      <c r="Q34" s="57" t="s">
        <v>77</v>
      </c>
      <c r="R34" s="183">
        <v>0</v>
      </c>
      <c r="S34" s="14"/>
    </row>
    <row r="35" spans="1:24" x14ac:dyDescent="0.3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35">
      <c r="C36" s="12"/>
      <c r="D36" s="13"/>
      <c r="E36" s="13"/>
      <c r="F36" s="13"/>
      <c r="G36" s="13"/>
      <c r="H36" s="13"/>
      <c r="I36" s="82" t="s">
        <v>189</v>
      </c>
      <c r="J36" s="81">
        <f>J34+J33+J32</f>
        <v>2878.0376906550464</v>
      </c>
      <c r="K36" s="13"/>
      <c r="L36" s="13"/>
      <c r="M36" s="13"/>
      <c r="N36" s="13"/>
      <c r="O36" s="13"/>
      <c r="P36" s="13"/>
      <c r="Q36" s="82" t="s">
        <v>194</v>
      </c>
      <c r="R36" s="81">
        <f>J36*(1-R31)*(1-R32)*(1-R33)*(1-R34)</f>
        <v>2590.2339215895418</v>
      </c>
      <c r="S36" s="14"/>
    </row>
    <row r="37" spans="1:24" x14ac:dyDescent="0.35">
      <c r="C37" s="12"/>
      <c r="K37" s="13"/>
      <c r="S37" s="14"/>
    </row>
    <row r="38" spans="1:24" x14ac:dyDescent="0.35">
      <c r="C38" s="12"/>
      <c r="K38" s="13"/>
      <c r="S38" s="14"/>
    </row>
    <row r="39" spans="1:24" ht="18" thickBot="1" x14ac:dyDescent="0.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G79"/>
      <c r="H79"/>
      <c r="I79"/>
      <c r="J79"/>
      <c r="K79"/>
      <c r="L79"/>
    </row>
    <row r="80" spans="1:24" x14ac:dyDescent="0.35">
      <c r="G80"/>
      <c r="H80"/>
      <c r="I80"/>
      <c r="J80"/>
      <c r="K80"/>
      <c r="L80"/>
    </row>
    <row r="81" spans="7:12" x14ac:dyDescent="0.35">
      <c r="G81"/>
      <c r="H81"/>
      <c r="I81"/>
      <c r="J81"/>
      <c r="K81"/>
      <c r="L81"/>
    </row>
    <row r="82" spans="7:12" x14ac:dyDescent="0.35">
      <c r="G82"/>
      <c r="H82"/>
      <c r="I82"/>
      <c r="J82"/>
      <c r="K82"/>
      <c r="L82"/>
    </row>
    <row r="83" spans="7:12" x14ac:dyDescent="0.35">
      <c r="G83"/>
      <c r="H83"/>
      <c r="I83"/>
      <c r="J83"/>
      <c r="K83"/>
      <c r="L83"/>
    </row>
    <row r="84" spans="7:12" x14ac:dyDescent="0.35">
      <c r="G84"/>
      <c r="H84"/>
      <c r="I84"/>
      <c r="J84"/>
      <c r="K84"/>
      <c r="L84"/>
    </row>
    <row r="85" spans="7:12" x14ac:dyDescent="0.35">
      <c r="G85"/>
      <c r="H85"/>
      <c r="I85"/>
      <c r="J85"/>
      <c r="K85"/>
      <c r="L85"/>
    </row>
    <row r="86" spans="7:12" x14ac:dyDescent="0.35">
      <c r="G86"/>
      <c r="H86"/>
      <c r="I86"/>
      <c r="J86"/>
      <c r="K86"/>
      <c r="L86"/>
    </row>
    <row r="87" spans="7:12" x14ac:dyDescent="0.35">
      <c r="G87"/>
      <c r="H87"/>
      <c r="I87"/>
      <c r="J87"/>
      <c r="K87"/>
      <c r="L87"/>
    </row>
    <row r="88" spans="7:12" x14ac:dyDescent="0.35">
      <c r="G88"/>
      <c r="H88"/>
      <c r="I88"/>
      <c r="J88"/>
      <c r="K88"/>
      <c r="L88"/>
    </row>
    <row r="89" spans="7:12" x14ac:dyDescent="0.35">
      <c r="G89"/>
      <c r="H89"/>
      <c r="I89"/>
      <c r="J89"/>
      <c r="K89"/>
      <c r="L89"/>
    </row>
    <row r="90" spans="7:12" x14ac:dyDescent="0.35">
      <c r="G90"/>
      <c r="H90"/>
      <c r="I90"/>
      <c r="J90"/>
      <c r="K90"/>
      <c r="L90"/>
    </row>
    <row r="91" spans="7:12" x14ac:dyDescent="0.35">
      <c r="G91"/>
      <c r="H91"/>
      <c r="I91"/>
      <c r="J91"/>
      <c r="K91"/>
      <c r="L91"/>
    </row>
    <row r="92" spans="7:12" x14ac:dyDescent="0.35">
      <c r="G92"/>
      <c r="H92"/>
      <c r="I92"/>
      <c r="J92"/>
      <c r="K92"/>
      <c r="L92"/>
    </row>
    <row r="93" spans="7:12" x14ac:dyDescent="0.35">
      <c r="G93"/>
      <c r="H93"/>
      <c r="I93"/>
      <c r="J93"/>
      <c r="K93"/>
      <c r="L93"/>
    </row>
    <row r="94" spans="7:12" x14ac:dyDescent="0.35">
      <c r="G94"/>
      <c r="H94"/>
      <c r="I94"/>
      <c r="J94"/>
      <c r="K94"/>
      <c r="L94"/>
    </row>
    <row r="95" spans="7:12" x14ac:dyDescent="0.35">
      <c r="G95"/>
      <c r="H95"/>
      <c r="I95"/>
      <c r="J95"/>
      <c r="K95"/>
      <c r="L95"/>
    </row>
    <row r="96" spans="7:12" x14ac:dyDescent="0.35">
      <c r="G96"/>
      <c r="H96"/>
      <c r="I96"/>
      <c r="J96"/>
      <c r="K96"/>
      <c r="L96"/>
    </row>
    <row r="97" spans="7:12" x14ac:dyDescent="0.35">
      <c r="G97"/>
      <c r="H97"/>
      <c r="I97"/>
      <c r="J97"/>
      <c r="K97"/>
      <c r="L97"/>
    </row>
    <row r="98" spans="7:12" x14ac:dyDescent="0.35">
      <c r="G98"/>
      <c r="H98"/>
      <c r="I98"/>
      <c r="J98"/>
      <c r="K98"/>
      <c r="L98"/>
    </row>
    <row r="99" spans="7:12" x14ac:dyDescent="0.35">
      <c r="G99"/>
      <c r="H99"/>
      <c r="I99"/>
      <c r="J99"/>
      <c r="K99"/>
      <c r="L99"/>
    </row>
    <row r="100" spans="7:12" x14ac:dyDescent="0.35">
      <c r="G100"/>
      <c r="H100"/>
      <c r="I100"/>
      <c r="J100"/>
      <c r="K100"/>
      <c r="L100"/>
    </row>
    <row r="101" spans="7:12" x14ac:dyDescent="0.3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1:BC207"/>
  <sheetViews>
    <sheetView topLeftCell="A22"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  <col min="52" max="52" width="11.42578125" style="5"/>
    <col min="54" max="54" width="19.28515625" customWidth="1"/>
  </cols>
  <sheetData>
    <row r="1" spans="2:55" x14ac:dyDescent="0.25">
      <c r="AZ1" s="230"/>
      <c r="BA1" s="191"/>
      <c r="BB1" s="191"/>
      <c r="BC1" s="191"/>
    </row>
    <row r="2" spans="2:55" x14ac:dyDescent="0.25">
      <c r="AZ2" s="230"/>
      <c r="BA2" s="191"/>
      <c r="BB2" s="191"/>
      <c r="BC2" s="191"/>
    </row>
    <row r="3" spans="2:55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  <c r="AZ3" s="230"/>
      <c r="BA3" s="191"/>
      <c r="BB3" s="191"/>
      <c r="BC3" s="191"/>
    </row>
    <row r="4" spans="2:55" ht="45" customHeight="1" x14ac:dyDescent="0.25">
      <c r="B4" s="316" t="s">
        <v>181</v>
      </c>
      <c r="C4" s="316"/>
      <c r="D4" s="316"/>
      <c r="E4" s="316"/>
      <c r="F4" s="316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  <c r="AZ4" s="262"/>
      <c r="BA4" s="191"/>
      <c r="BB4" s="191"/>
      <c r="BC4" s="191"/>
    </row>
    <row r="5" spans="2:55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>IF(I5&lt;=$F$10,IF(I5&lt;=30,I5*($F$9-$F$6)/30,$F$9-$F$6),)</f>
        <v>0</v>
      </c>
      <c r="N5" s="83">
        <f t="shared" ref="N5:N68" si="0">IF(P6&lt;=$F$18,0,)</f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>$F$19*R5</f>
        <v>0</v>
      </c>
      <c r="T5" s="83">
        <f t="shared" ref="T5:T68" si="2">IF(S5=0,0,EXP(-1.0587+0.8836*LN(S5)+0.284))</f>
        <v>0</v>
      </c>
      <c r="U5" s="83">
        <v>0</v>
      </c>
      <c r="V5" s="83">
        <f t="shared" ref="V5:V68" si="3">IF(P5&lt;=$F$18,IF(P5&lt;=30,P5*($F$16-$F$6)/30,$F$16-$F$6),)</f>
        <v>0</v>
      </c>
      <c r="W5" s="83">
        <v>0</v>
      </c>
      <c r="X5" s="83">
        <f t="shared" ref="X5:X68" si="4">((S5+T5)*0.475+U5+V5+W5)*44/12</f>
        <v>0</v>
      </c>
      <c r="Y5" s="88">
        <f t="shared" ref="Y5:Y68" si="5">IF(P5&lt;=$F$18,X5-O5,)</f>
        <v>0</v>
      </c>
      <c r="AA5" s="121">
        <v>0</v>
      </c>
      <c r="AB5" s="83">
        <f t="shared" ref="AB5:AB68" si="6">IF(AA5&lt;=$F$18,IFERROR(VLOOKUP($AA5,$B$82:$G$94,2,FALSE),0),)</f>
        <v>0</v>
      </c>
      <c r="AC5" s="154">
        <f t="shared" ref="AC5:AC68" si="7">IF(AA5&lt;=$F$18,IFERROR(VLOOKUP($AA5,$B$82:$G$94,3,FALSE),0),)</f>
        <v>0</v>
      </c>
      <c r="AD5" s="154">
        <f t="shared" ref="AD5:AD68" si="8">IF(AA5&lt;=$F$18,IFERROR(VLOOKUP($AA5,$B$82:$G$94,4,FALSE),0),)</f>
        <v>0</v>
      </c>
      <c r="AE5" s="154">
        <f t="shared" ref="AE5:AE68" si="9">IF(AA5&lt;=$F$18,IFERROR(VLOOKUP($AA5,$B$82:$G$94,5,FALSE),0),)</f>
        <v>0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68" si="10">IF(AK5&lt;=$F$18,IFERROR(VLOOKUP($AA5,$B$82:$G$94,2,FALSE),0),)</f>
        <v>0</v>
      </c>
      <c r="AM5" s="83">
        <f t="shared" ref="AM5:AM68" si="11">IF(AK5&lt;=$F$18,IFERROR(VLOOKUP($AA5,$B$82:$G$94,3,FALSE),0),)</f>
        <v>0</v>
      </c>
      <c r="AN5" s="83">
        <f t="shared" ref="AN5:AN68" si="12">IF(AK5&lt;=$F$18,IFERROR(VLOOKUP($AA5,$B$82:$G$94,4,FALSE),0),)</f>
        <v>0</v>
      </c>
      <c r="AO5" s="83">
        <f t="shared" ref="AO5:AO68" si="13">IF(AK5&lt;=$F$18,IFERROR(VLOOKUP($AA5,$B$82:$G$94,5,FALSE),0),)</f>
        <v>0</v>
      </c>
      <c r="AP5" s="83">
        <f t="shared" ref="AP5:AP68" si="14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>
        <v>0</v>
      </c>
      <c r="AV5" s="83">
        <v>0</v>
      </c>
      <c r="AW5" s="83">
        <v>0</v>
      </c>
      <c r="AX5" s="83">
        <v>0</v>
      </c>
      <c r="AY5" s="128">
        <f>IF(AK5&lt;=$F$18,SUM(AU5:AX5),)</f>
        <v>0</v>
      </c>
      <c r="AZ5" s="230"/>
      <c r="BA5" s="191"/>
      <c r="BB5" s="191"/>
      <c r="BC5" s="191"/>
    </row>
    <row r="6" spans="2:55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>IF($I6&lt;=$F$10,$F$11*$F$13+J5,)</f>
        <v>0.56999999999999995</v>
      </c>
      <c r="K6" s="83">
        <f>IF(J6=0,0,EXP(-1.0587+0.8836*LN(J6)+0.284))</f>
        <v>0.28044202045489819</v>
      </c>
      <c r="L6" s="83">
        <f>IF(I6&lt;=$F$10,$F$5+($F$8-$F$5)*(1-EXP(-0.0175*I6)),)</f>
        <v>70</v>
      </c>
      <c r="M6" s="83">
        <f>IF(I6&lt;=$F$10,IF(I6&lt;=30,I6*($F$9-$F$6)/30,$F$9-$F$6),)</f>
        <v>0.33333333333333331</v>
      </c>
      <c r="N6" s="83">
        <f t="shared" si="0"/>
        <v>0</v>
      </c>
      <c r="O6" s="84">
        <f t="shared" si="1"/>
        <v>259.37007540784782</v>
      </c>
      <c r="P6" s="105">
        <v>1</v>
      </c>
      <c r="Q6" s="83">
        <f t="shared" ref="Q6:Q69" si="15">IF(P6&lt;=$F$18,LOOKUP(P6-1,$B$25:$B$78,$G$25:$G$78),)</f>
        <v>5.6766666666666667</v>
      </c>
      <c r="R6" s="83">
        <f>IF(P6&lt;=$F$18,Q6+R5,)</f>
        <v>5.6766666666666667</v>
      </c>
      <c r="S6" s="83">
        <f>$F$19*R6</f>
        <v>3.2924666666666664</v>
      </c>
      <c r="T6" s="83">
        <f t="shared" si="2"/>
        <v>1.3207905782168134</v>
      </c>
      <c r="U6" s="83">
        <f t="shared" ref="U6:U69" si="16">IF(P6&lt;=$F$18,$F$5+($F$15-$F$5)*(1-EXP(-0.0175*P6)),)</f>
        <v>70</v>
      </c>
      <c r="V6" s="83">
        <f t="shared" si="3"/>
        <v>0.33333333333333331</v>
      </c>
      <c r="W6" s="83">
        <v>0</v>
      </c>
      <c r="X6" s="83">
        <f t="shared" si="4"/>
        <v>265.92364525706091</v>
      </c>
      <c r="Y6" s="88">
        <f t="shared" si="5"/>
        <v>6.5535698492130905</v>
      </c>
      <c r="AA6" s="121">
        <v>1</v>
      </c>
      <c r="AB6" s="83">
        <f t="shared" si="6"/>
        <v>0</v>
      </c>
      <c r="AC6" s="154">
        <f t="shared" si="7"/>
        <v>0</v>
      </c>
      <c r="AD6" s="154">
        <f t="shared" si="8"/>
        <v>0</v>
      </c>
      <c r="AE6" s="154">
        <f t="shared" si="9"/>
        <v>0</v>
      </c>
      <c r="AF6" s="83">
        <f t="shared" ref="AF6:AF37" si="17">IF(AA6&lt;=$F$18,EXP(-LN(2)/$D$104)*AF5+((1-EXP(-LN(2)/$D$104))/(LN(2)/$D$104))*$AB6*AC6*0.475*$F$19*44/12,)</f>
        <v>0</v>
      </c>
      <c r="AG6" s="83">
        <f t="shared" ref="AG6:AG37" si="18">IF(AA6&lt;=$F$18,EXP(-LN(2)/$D$106)*AG5+((1-EXP(-LN(2)/$D$106))/(LN(2)/$D$106))*$AB6*AD6*0.475*$F$19*44/12,)</f>
        <v>0</v>
      </c>
      <c r="AH6" s="83">
        <f t="shared" ref="AH6:AH37" si="19">IF(AA6&lt;=$F$18,EXP(-LN(2)/$D$105)*AH5+((1-EXP(-LN(2)/$D$105))/(LN(2)/$D$105))*$AB6*AE6*0.475*$F$19*44/12,)</f>
        <v>0</v>
      </c>
      <c r="AI6" s="128">
        <f>IF(AA6&lt;=$F$18,SUM(AF6:AH6),)</f>
        <v>0</v>
      </c>
      <c r="AK6" s="121">
        <v>1</v>
      </c>
      <c r="AL6" s="83">
        <f t="shared" si="10"/>
        <v>0</v>
      </c>
      <c r="AM6" s="83">
        <f t="shared" si="11"/>
        <v>0</v>
      </c>
      <c r="AN6" s="83">
        <f t="shared" si="12"/>
        <v>0</v>
      </c>
      <c r="AO6" s="83">
        <f t="shared" si="13"/>
        <v>0</v>
      </c>
      <c r="AP6" s="83">
        <f t="shared" si="14"/>
        <v>0</v>
      </c>
      <c r="AQ6" s="227">
        <f t="shared" ref="AQ6:AT24" si="20">IF($AK6&lt;=$F$18,$AL6*AM6,)</f>
        <v>0</v>
      </c>
      <c r="AR6" s="227">
        <f t="shared" si="20"/>
        <v>0</v>
      </c>
      <c r="AS6" s="227">
        <f t="shared" si="20"/>
        <v>0</v>
      </c>
      <c r="AT6" s="227">
        <f t="shared" si="20"/>
        <v>0</v>
      </c>
      <c r="AU6" s="83">
        <f t="shared" ref="AU6:AU37" si="21">IF($AK6&lt;=$F$18,$C$104*$AL6*AM6,)</f>
        <v>0</v>
      </c>
      <c r="AV6" s="83">
        <f t="shared" ref="AV6:AV37" si="22">IF($AK6&lt;=$F$18,$C$106*$AL6*AN6,)</f>
        <v>0</v>
      </c>
      <c r="AW6" s="83">
        <f t="shared" ref="AW6:AW37" si="23">IF($AK6&lt;=$F$18,$C$105*$AL6*AO6,)</f>
        <v>0</v>
      </c>
      <c r="AX6" s="83">
        <f t="shared" ref="AX6:AX37" si="24">IF($AK6&lt;=$F$18,$C$108*$AL6*AP6,)</f>
        <v>0</v>
      </c>
      <c r="AY6" s="128">
        <f t="shared" ref="AY6:AY69" si="25">IF(AK6&lt;=$F$18,SUM(AU6:AX6)+AY5,)</f>
        <v>0</v>
      </c>
      <c r="AZ6" s="230"/>
      <c r="BA6" s="191"/>
      <c r="BB6" s="191"/>
      <c r="BC6" s="191"/>
    </row>
    <row r="7" spans="2:55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ref="J7:J70" si="26">IF($I7&lt;=$F$10,$F$11*$F$13+J6,)</f>
        <v>1.1399999999999999</v>
      </c>
      <c r="K7" s="83">
        <f t="shared" ref="K7:K70" si="27">IF(J7=0,0,EXP(-1.0587+0.8836*LN(J7)+0.284))</f>
        <v>0.5174080621339946</v>
      </c>
      <c r="L7" s="83">
        <f t="shared" ref="L7:L70" si="28">IF(I7&lt;=$F$10,$F$5+($F$8-$F$5)*(1-EXP(-0.0175*I7)),)</f>
        <v>70</v>
      </c>
      <c r="M7" s="83">
        <f t="shared" ref="M7:M70" si="29">IF(I7&lt;=$F$10,IF(I7&lt;=30,I7*($F$9-$F$6)/30,$F$9-$F$6),)</f>
        <v>0.66666666666666663</v>
      </c>
      <c r="N7" s="83">
        <f t="shared" si="0"/>
        <v>0</v>
      </c>
      <c r="O7" s="84">
        <f t="shared" si="1"/>
        <v>261.99776348599454</v>
      </c>
      <c r="P7" s="105">
        <v>2</v>
      </c>
      <c r="Q7" s="83">
        <f t="shared" si="15"/>
        <v>5.6766666666666667</v>
      </c>
      <c r="R7" s="83">
        <f t="shared" ref="R7:R70" si="30">IF(P7&lt;=$F$18,Q7+R6,)</f>
        <v>11.353333333333333</v>
      </c>
      <c r="S7" s="83">
        <f t="shared" ref="S7:S70" si="31">$F$19*R7</f>
        <v>6.5849333333333329</v>
      </c>
      <c r="T7" s="83">
        <f t="shared" si="2"/>
        <v>2.4368234562405915</v>
      </c>
      <c r="U7" s="83">
        <f t="shared" si="16"/>
        <v>70</v>
      </c>
      <c r="V7" s="83">
        <f t="shared" si="3"/>
        <v>0.66666666666666663</v>
      </c>
      <c r="W7" s="83">
        <v>0</v>
      </c>
      <c r="X7" s="83">
        <f t="shared" si="4"/>
        <v>274.82400418628572</v>
      </c>
      <c r="Y7" s="88">
        <f t="shared" si="5"/>
        <v>12.82624070029118</v>
      </c>
      <c r="AA7" s="121">
        <v>2</v>
      </c>
      <c r="AB7" s="83">
        <f t="shared" si="6"/>
        <v>0</v>
      </c>
      <c r="AC7" s="154">
        <f t="shared" si="7"/>
        <v>0</v>
      </c>
      <c r="AD7" s="154">
        <f t="shared" si="8"/>
        <v>0</v>
      </c>
      <c r="AE7" s="154">
        <f t="shared" si="9"/>
        <v>0</v>
      </c>
      <c r="AF7" s="83">
        <f t="shared" si="17"/>
        <v>0</v>
      </c>
      <c r="AG7" s="83">
        <f t="shared" si="18"/>
        <v>0</v>
      </c>
      <c r="AH7" s="83">
        <f t="shared" si="19"/>
        <v>0</v>
      </c>
      <c r="AI7" s="128">
        <f t="shared" ref="AI7:AI70" si="32">IF(AA7&lt;=$F$18,SUM(AF7:AH7),)</f>
        <v>0</v>
      </c>
      <c r="AK7" s="121">
        <v>2</v>
      </c>
      <c r="AL7" s="83">
        <f t="shared" si="10"/>
        <v>0</v>
      </c>
      <c r="AM7" s="83">
        <f t="shared" si="11"/>
        <v>0</v>
      </c>
      <c r="AN7" s="83">
        <f t="shared" si="12"/>
        <v>0</v>
      </c>
      <c r="AO7" s="83">
        <f t="shared" si="13"/>
        <v>0</v>
      </c>
      <c r="AP7" s="83">
        <f t="shared" si="14"/>
        <v>0</v>
      </c>
      <c r="AQ7" s="227">
        <f t="shared" si="20"/>
        <v>0</v>
      </c>
      <c r="AR7" s="227">
        <f t="shared" si="20"/>
        <v>0</v>
      </c>
      <c r="AS7" s="227">
        <f t="shared" si="20"/>
        <v>0</v>
      </c>
      <c r="AT7" s="227">
        <f t="shared" si="20"/>
        <v>0</v>
      </c>
      <c r="AU7" s="83">
        <f t="shared" si="21"/>
        <v>0</v>
      </c>
      <c r="AV7" s="83">
        <f t="shared" si="22"/>
        <v>0</v>
      </c>
      <c r="AW7" s="83">
        <f t="shared" si="23"/>
        <v>0</v>
      </c>
      <c r="AX7" s="83">
        <f t="shared" si="24"/>
        <v>0</v>
      </c>
      <c r="AY7" s="128">
        <f t="shared" si="25"/>
        <v>0</v>
      </c>
      <c r="AZ7" s="230"/>
      <c r="BA7" s="191"/>
      <c r="BB7" s="191"/>
      <c r="BC7" s="191"/>
    </row>
    <row r="8" spans="2:55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26"/>
        <v>1.71</v>
      </c>
      <c r="K8" s="83">
        <f t="shared" si="27"/>
        <v>0.74033354502612181</v>
      </c>
      <c r="L8" s="83">
        <f t="shared" si="28"/>
        <v>70</v>
      </c>
      <c r="M8" s="83">
        <f t="shared" si="29"/>
        <v>1</v>
      </c>
      <c r="N8" s="83">
        <f t="shared" si="0"/>
        <v>0</v>
      </c>
      <c r="O8" s="84">
        <f t="shared" si="1"/>
        <v>264.60099759092049</v>
      </c>
      <c r="P8" s="105">
        <v>3</v>
      </c>
      <c r="Q8" s="83">
        <f t="shared" si="15"/>
        <v>5.6766666666666667</v>
      </c>
      <c r="R8" s="83">
        <f t="shared" si="30"/>
        <v>17.03</v>
      </c>
      <c r="S8" s="83">
        <f t="shared" si="31"/>
        <v>9.8773999999999997</v>
      </c>
      <c r="T8" s="83">
        <f t="shared" si="2"/>
        <v>3.4867298752956057</v>
      </c>
      <c r="U8" s="83">
        <f t="shared" si="16"/>
        <v>70</v>
      </c>
      <c r="V8" s="83">
        <f t="shared" si="3"/>
        <v>1</v>
      </c>
      <c r="W8" s="83">
        <v>0</v>
      </c>
      <c r="X8" s="83">
        <f t="shared" si="4"/>
        <v>283.60919286613984</v>
      </c>
      <c r="Y8" s="88">
        <f t="shared" si="5"/>
        <v>19.00819527521935</v>
      </c>
      <c r="AA8" s="121">
        <v>3</v>
      </c>
      <c r="AB8" s="83">
        <f t="shared" si="6"/>
        <v>0</v>
      </c>
      <c r="AC8" s="154">
        <f t="shared" si="7"/>
        <v>0</v>
      </c>
      <c r="AD8" s="154">
        <f t="shared" si="8"/>
        <v>0</v>
      </c>
      <c r="AE8" s="154">
        <f t="shared" si="9"/>
        <v>0</v>
      </c>
      <c r="AF8" s="83">
        <f t="shared" si="17"/>
        <v>0</v>
      </c>
      <c r="AG8" s="83">
        <f t="shared" si="18"/>
        <v>0</v>
      </c>
      <c r="AH8" s="83">
        <f t="shared" si="19"/>
        <v>0</v>
      </c>
      <c r="AI8" s="128">
        <f t="shared" si="32"/>
        <v>0</v>
      </c>
      <c r="AK8" s="121">
        <v>3</v>
      </c>
      <c r="AL8" s="83">
        <f t="shared" si="10"/>
        <v>0</v>
      </c>
      <c r="AM8" s="83">
        <f t="shared" si="11"/>
        <v>0</v>
      </c>
      <c r="AN8" s="83">
        <f t="shared" si="12"/>
        <v>0</v>
      </c>
      <c r="AO8" s="83">
        <f t="shared" si="13"/>
        <v>0</v>
      </c>
      <c r="AP8" s="83">
        <f t="shared" si="14"/>
        <v>0</v>
      </c>
      <c r="AQ8" s="227">
        <f t="shared" si="20"/>
        <v>0</v>
      </c>
      <c r="AR8" s="227">
        <f t="shared" si="20"/>
        <v>0</v>
      </c>
      <c r="AS8" s="227">
        <f t="shared" si="20"/>
        <v>0</v>
      </c>
      <c r="AT8" s="227">
        <f t="shared" si="20"/>
        <v>0</v>
      </c>
      <c r="AU8" s="83">
        <f t="shared" si="21"/>
        <v>0</v>
      </c>
      <c r="AV8" s="83">
        <f t="shared" si="22"/>
        <v>0</v>
      </c>
      <c r="AW8" s="83">
        <f t="shared" si="23"/>
        <v>0</v>
      </c>
      <c r="AX8" s="83">
        <f t="shared" si="24"/>
        <v>0</v>
      </c>
      <c r="AY8" s="128">
        <f t="shared" si="25"/>
        <v>0</v>
      </c>
      <c r="AZ8" s="230"/>
      <c r="BA8" s="191"/>
      <c r="BB8" s="191"/>
      <c r="BC8" s="191"/>
    </row>
    <row r="9" spans="2:55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26"/>
        <v>2.2799999999999998</v>
      </c>
      <c r="K9" s="83">
        <f t="shared" si="27"/>
        <v>0.95460410079419578</v>
      </c>
      <c r="L9" s="83">
        <f t="shared" si="28"/>
        <v>70</v>
      </c>
      <c r="M9" s="83">
        <f t="shared" si="29"/>
        <v>1.3333333333333333</v>
      </c>
      <c r="N9" s="83">
        <f t="shared" si="0"/>
        <v>0</v>
      </c>
      <c r="O9" s="84">
        <f t="shared" si="1"/>
        <v>267.18915769777215</v>
      </c>
      <c r="P9" s="105">
        <v>4</v>
      </c>
      <c r="Q9" s="83">
        <f t="shared" si="15"/>
        <v>5.6766666666666667</v>
      </c>
      <c r="R9" s="83">
        <f t="shared" si="30"/>
        <v>22.706666666666667</v>
      </c>
      <c r="S9" s="83">
        <f t="shared" si="31"/>
        <v>13.169866666666666</v>
      </c>
      <c r="T9" s="83">
        <f t="shared" si="2"/>
        <v>4.495874406449297</v>
      </c>
      <c r="U9" s="83">
        <f t="shared" si="16"/>
        <v>70</v>
      </c>
      <c r="V9" s="83">
        <f t="shared" si="3"/>
        <v>1.3333333333333333</v>
      </c>
      <c r="W9" s="83">
        <v>0</v>
      </c>
      <c r="X9" s="83">
        <f t="shared" si="4"/>
        <v>292.32338792456585</v>
      </c>
      <c r="Y9" s="88">
        <f t="shared" si="5"/>
        <v>25.134230226793704</v>
      </c>
      <c r="AA9" s="121">
        <v>4</v>
      </c>
      <c r="AB9" s="83">
        <f t="shared" si="6"/>
        <v>0</v>
      </c>
      <c r="AC9" s="154">
        <f t="shared" si="7"/>
        <v>0</v>
      </c>
      <c r="AD9" s="154">
        <f t="shared" si="8"/>
        <v>0</v>
      </c>
      <c r="AE9" s="154">
        <f t="shared" si="9"/>
        <v>0</v>
      </c>
      <c r="AF9" s="83">
        <f t="shared" si="17"/>
        <v>0</v>
      </c>
      <c r="AG9" s="83">
        <f t="shared" si="18"/>
        <v>0</v>
      </c>
      <c r="AH9" s="83">
        <f t="shared" si="19"/>
        <v>0</v>
      </c>
      <c r="AI9" s="128">
        <f t="shared" si="32"/>
        <v>0</v>
      </c>
      <c r="AK9" s="121">
        <v>4</v>
      </c>
      <c r="AL9" s="83">
        <f t="shared" si="10"/>
        <v>0</v>
      </c>
      <c r="AM9" s="83">
        <f t="shared" si="11"/>
        <v>0</v>
      </c>
      <c r="AN9" s="83">
        <f t="shared" si="12"/>
        <v>0</v>
      </c>
      <c r="AO9" s="83">
        <f t="shared" si="13"/>
        <v>0</v>
      </c>
      <c r="AP9" s="83">
        <f t="shared" si="14"/>
        <v>0</v>
      </c>
      <c r="AQ9" s="227">
        <f t="shared" si="20"/>
        <v>0</v>
      </c>
      <c r="AR9" s="227">
        <f t="shared" si="20"/>
        <v>0</v>
      </c>
      <c r="AS9" s="227">
        <f t="shared" si="20"/>
        <v>0</v>
      </c>
      <c r="AT9" s="227">
        <f t="shared" si="20"/>
        <v>0</v>
      </c>
      <c r="AU9" s="83">
        <f t="shared" si="21"/>
        <v>0</v>
      </c>
      <c r="AV9" s="83">
        <f t="shared" si="22"/>
        <v>0</v>
      </c>
      <c r="AW9" s="83">
        <f t="shared" si="23"/>
        <v>0</v>
      </c>
      <c r="AX9" s="83">
        <f t="shared" si="24"/>
        <v>0</v>
      </c>
      <c r="AY9" s="128">
        <f t="shared" si="25"/>
        <v>0</v>
      </c>
      <c r="AZ9" s="230"/>
      <c r="BA9" s="191"/>
      <c r="BB9" s="191"/>
      <c r="BC9" s="191"/>
    </row>
    <row r="10" spans="2:55" x14ac:dyDescent="0.25">
      <c r="B10" s="315"/>
      <c r="C10" s="309" t="s">
        <v>131</v>
      </c>
      <c r="D10" s="304" t="s">
        <v>143</v>
      </c>
      <c r="E10" s="304"/>
      <c r="F10" s="148">
        <f>F18</f>
        <v>90</v>
      </c>
      <c r="I10" s="105">
        <v>5</v>
      </c>
      <c r="J10" s="83">
        <f t="shared" si="26"/>
        <v>2.8499999999999996</v>
      </c>
      <c r="K10" s="83">
        <f t="shared" si="27"/>
        <v>1.1626606742605301</v>
      </c>
      <c r="L10" s="83">
        <f t="shared" si="28"/>
        <v>70</v>
      </c>
      <c r="M10" s="83">
        <f t="shared" si="29"/>
        <v>1.6666666666666667</v>
      </c>
      <c r="N10" s="83">
        <f t="shared" si="0"/>
        <v>0</v>
      </c>
      <c r="O10" s="84">
        <f t="shared" si="1"/>
        <v>269.76649511878156</v>
      </c>
      <c r="P10" s="105">
        <v>5</v>
      </c>
      <c r="Q10" s="83">
        <f t="shared" si="15"/>
        <v>5.6766666666666667</v>
      </c>
      <c r="R10" s="83">
        <f t="shared" si="30"/>
        <v>28.383333333333333</v>
      </c>
      <c r="S10" s="83">
        <f t="shared" si="31"/>
        <v>16.462333333333333</v>
      </c>
      <c r="T10" s="83">
        <f t="shared" si="2"/>
        <v>5.4757531048150545</v>
      </c>
      <c r="U10" s="83">
        <f t="shared" si="16"/>
        <v>70</v>
      </c>
      <c r="V10" s="83">
        <f t="shared" si="3"/>
        <v>1.6666666666666667</v>
      </c>
      <c r="W10" s="83">
        <v>0</v>
      </c>
      <c r="X10" s="83">
        <f t="shared" si="4"/>
        <v>300.98661165755288</v>
      </c>
      <c r="Y10" s="88">
        <f t="shared" si="5"/>
        <v>31.220116538771322</v>
      </c>
      <c r="AA10" s="121">
        <v>5</v>
      </c>
      <c r="AB10" s="83">
        <f t="shared" si="6"/>
        <v>0</v>
      </c>
      <c r="AC10" s="154">
        <f t="shared" si="7"/>
        <v>0</v>
      </c>
      <c r="AD10" s="154">
        <f t="shared" si="8"/>
        <v>0</v>
      </c>
      <c r="AE10" s="154">
        <f t="shared" si="9"/>
        <v>0</v>
      </c>
      <c r="AF10" s="83">
        <f t="shared" si="17"/>
        <v>0</v>
      </c>
      <c r="AG10" s="83">
        <f t="shared" si="18"/>
        <v>0</v>
      </c>
      <c r="AH10" s="83">
        <f t="shared" si="19"/>
        <v>0</v>
      </c>
      <c r="AI10" s="128">
        <f t="shared" si="32"/>
        <v>0</v>
      </c>
      <c r="AK10" s="121">
        <v>5</v>
      </c>
      <c r="AL10" s="83">
        <f t="shared" si="10"/>
        <v>0</v>
      </c>
      <c r="AM10" s="83">
        <f t="shared" si="11"/>
        <v>0</v>
      </c>
      <c r="AN10" s="83">
        <f t="shared" si="12"/>
        <v>0</v>
      </c>
      <c r="AO10" s="83">
        <f t="shared" si="13"/>
        <v>0</v>
      </c>
      <c r="AP10" s="83">
        <f t="shared" si="14"/>
        <v>0</v>
      </c>
      <c r="AQ10" s="227">
        <f t="shared" si="20"/>
        <v>0</v>
      </c>
      <c r="AR10" s="227">
        <f t="shared" si="20"/>
        <v>0</v>
      </c>
      <c r="AS10" s="227">
        <f t="shared" si="20"/>
        <v>0</v>
      </c>
      <c r="AT10" s="227">
        <f t="shared" si="20"/>
        <v>0</v>
      </c>
      <c r="AU10" s="83">
        <f t="shared" si="21"/>
        <v>0</v>
      </c>
      <c r="AV10" s="83">
        <f t="shared" si="22"/>
        <v>0</v>
      </c>
      <c r="AW10" s="83">
        <f t="shared" si="23"/>
        <v>0</v>
      </c>
      <c r="AX10" s="83">
        <f t="shared" si="24"/>
        <v>0</v>
      </c>
      <c r="AY10" s="128">
        <f t="shared" si="25"/>
        <v>0</v>
      </c>
      <c r="AZ10" s="230"/>
      <c r="BA10" s="191"/>
      <c r="BB10" s="191"/>
      <c r="BC10" s="191"/>
    </row>
    <row r="11" spans="2:55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26"/>
        <v>3.4199999999999995</v>
      </c>
      <c r="K11" s="83">
        <f t="shared" si="27"/>
        <v>1.3658956822640649</v>
      </c>
      <c r="L11" s="83">
        <f t="shared" si="28"/>
        <v>70</v>
      </c>
      <c r="M11" s="83">
        <f t="shared" si="29"/>
        <v>2</v>
      </c>
      <c r="N11" s="83">
        <f t="shared" si="0"/>
        <v>0</v>
      </c>
      <c r="O11" s="84">
        <f t="shared" si="1"/>
        <v>272.33543497994327</v>
      </c>
      <c r="P11" s="105">
        <v>6</v>
      </c>
      <c r="Q11" s="83">
        <f t="shared" si="15"/>
        <v>5.6766666666666667</v>
      </c>
      <c r="R11" s="83">
        <f t="shared" si="30"/>
        <v>34.06</v>
      </c>
      <c r="S11" s="83">
        <f t="shared" si="31"/>
        <v>19.754799999999999</v>
      </c>
      <c r="T11" s="83">
        <f t="shared" si="2"/>
        <v>6.4329238002032598</v>
      </c>
      <c r="U11" s="83">
        <f t="shared" si="16"/>
        <v>70</v>
      </c>
      <c r="V11" s="83">
        <f t="shared" si="3"/>
        <v>2</v>
      </c>
      <c r="W11" s="83">
        <v>0</v>
      </c>
      <c r="X11" s="83">
        <f t="shared" si="4"/>
        <v>309.61028561868733</v>
      </c>
      <c r="Y11" s="88">
        <f t="shared" si="5"/>
        <v>37.274850638744056</v>
      </c>
      <c r="AA11" s="121">
        <v>6</v>
      </c>
      <c r="AB11" s="83">
        <f t="shared" si="6"/>
        <v>0</v>
      </c>
      <c r="AC11" s="154">
        <f t="shared" si="7"/>
        <v>0</v>
      </c>
      <c r="AD11" s="154">
        <f t="shared" si="8"/>
        <v>0</v>
      </c>
      <c r="AE11" s="154">
        <f t="shared" si="9"/>
        <v>0</v>
      </c>
      <c r="AF11" s="83">
        <f t="shared" si="17"/>
        <v>0</v>
      </c>
      <c r="AG11" s="83">
        <f t="shared" si="18"/>
        <v>0</v>
      </c>
      <c r="AH11" s="83">
        <f t="shared" si="19"/>
        <v>0</v>
      </c>
      <c r="AI11" s="128">
        <f t="shared" si="32"/>
        <v>0</v>
      </c>
      <c r="AK11" s="121">
        <v>6</v>
      </c>
      <c r="AL11" s="83">
        <f t="shared" si="10"/>
        <v>0</v>
      </c>
      <c r="AM11" s="83">
        <f t="shared" si="11"/>
        <v>0</v>
      </c>
      <c r="AN11" s="83">
        <f t="shared" si="12"/>
        <v>0</v>
      </c>
      <c r="AO11" s="83">
        <f t="shared" si="13"/>
        <v>0</v>
      </c>
      <c r="AP11" s="83">
        <f t="shared" si="14"/>
        <v>0</v>
      </c>
      <c r="AQ11" s="227">
        <f t="shared" si="20"/>
        <v>0</v>
      </c>
      <c r="AR11" s="227">
        <f t="shared" si="20"/>
        <v>0</v>
      </c>
      <c r="AS11" s="227">
        <f t="shared" si="20"/>
        <v>0</v>
      </c>
      <c r="AT11" s="227">
        <f t="shared" si="20"/>
        <v>0</v>
      </c>
      <c r="AU11" s="83">
        <f t="shared" si="21"/>
        <v>0</v>
      </c>
      <c r="AV11" s="83">
        <f t="shared" si="22"/>
        <v>0</v>
      </c>
      <c r="AW11" s="83">
        <f t="shared" si="23"/>
        <v>0</v>
      </c>
      <c r="AX11" s="83">
        <f t="shared" si="24"/>
        <v>0</v>
      </c>
      <c r="AY11" s="128">
        <f t="shared" si="25"/>
        <v>0</v>
      </c>
      <c r="AZ11" s="230"/>
      <c r="BA11" s="191"/>
      <c r="BB11" s="191"/>
      <c r="BC11" s="191"/>
    </row>
    <row r="12" spans="2:55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26"/>
        <v>3.9899999999999993</v>
      </c>
      <c r="K12" s="83">
        <f t="shared" si="27"/>
        <v>1.5652067621022838</v>
      </c>
      <c r="L12" s="83">
        <f t="shared" si="28"/>
        <v>70</v>
      </c>
      <c r="M12" s="83">
        <f t="shared" si="29"/>
        <v>2.3333333333333335</v>
      </c>
      <c r="N12" s="83">
        <f t="shared" si="0"/>
        <v>0</v>
      </c>
      <c r="O12" s="84">
        <f t="shared" si="1"/>
        <v>274.89754066621703</v>
      </c>
      <c r="P12" s="105">
        <v>7</v>
      </c>
      <c r="Q12" s="83">
        <f t="shared" si="15"/>
        <v>5.6766666666666667</v>
      </c>
      <c r="R12" s="83">
        <f t="shared" si="30"/>
        <v>39.736666666666672</v>
      </c>
      <c r="S12" s="83">
        <f t="shared" si="31"/>
        <v>23.047266666666669</v>
      </c>
      <c r="T12" s="83">
        <f t="shared" si="2"/>
        <v>7.3716140719304786</v>
      </c>
      <c r="U12" s="83">
        <f t="shared" si="16"/>
        <v>70</v>
      </c>
      <c r="V12" s="83">
        <f t="shared" si="3"/>
        <v>2.3333333333333335</v>
      </c>
      <c r="W12" s="83">
        <v>0</v>
      </c>
      <c r="X12" s="83">
        <f t="shared" si="4"/>
        <v>318.20177284194557</v>
      </c>
      <c r="Y12" s="88">
        <f t="shared" si="5"/>
        <v>43.304232175728544</v>
      </c>
      <c r="AA12" s="121">
        <v>7</v>
      </c>
      <c r="AB12" s="83">
        <f t="shared" si="6"/>
        <v>0</v>
      </c>
      <c r="AC12" s="154">
        <f t="shared" si="7"/>
        <v>0</v>
      </c>
      <c r="AD12" s="154">
        <f t="shared" si="8"/>
        <v>0</v>
      </c>
      <c r="AE12" s="154">
        <f t="shared" si="9"/>
        <v>0</v>
      </c>
      <c r="AF12" s="83">
        <f t="shared" si="17"/>
        <v>0</v>
      </c>
      <c r="AG12" s="83">
        <f t="shared" si="18"/>
        <v>0</v>
      </c>
      <c r="AH12" s="83">
        <f t="shared" si="19"/>
        <v>0</v>
      </c>
      <c r="AI12" s="128">
        <f t="shared" si="32"/>
        <v>0</v>
      </c>
      <c r="AK12" s="121">
        <v>7</v>
      </c>
      <c r="AL12" s="83">
        <f t="shared" si="10"/>
        <v>0</v>
      </c>
      <c r="AM12" s="83">
        <f t="shared" si="11"/>
        <v>0</v>
      </c>
      <c r="AN12" s="83">
        <f t="shared" si="12"/>
        <v>0</v>
      </c>
      <c r="AO12" s="83">
        <f t="shared" si="13"/>
        <v>0</v>
      </c>
      <c r="AP12" s="83">
        <f t="shared" si="14"/>
        <v>0</v>
      </c>
      <c r="AQ12" s="227">
        <f t="shared" si="20"/>
        <v>0</v>
      </c>
      <c r="AR12" s="227">
        <f t="shared" si="20"/>
        <v>0</v>
      </c>
      <c r="AS12" s="227">
        <f t="shared" si="20"/>
        <v>0</v>
      </c>
      <c r="AT12" s="227">
        <f t="shared" si="20"/>
        <v>0</v>
      </c>
      <c r="AU12" s="83">
        <f t="shared" si="21"/>
        <v>0</v>
      </c>
      <c r="AV12" s="83">
        <f t="shared" si="22"/>
        <v>0</v>
      </c>
      <c r="AW12" s="83">
        <f t="shared" si="23"/>
        <v>0</v>
      </c>
      <c r="AX12" s="83">
        <f t="shared" si="24"/>
        <v>0</v>
      </c>
      <c r="AY12" s="128">
        <f t="shared" si="25"/>
        <v>0</v>
      </c>
      <c r="AZ12" s="230"/>
      <c r="BA12" s="191"/>
      <c r="BB12" s="191"/>
      <c r="BC12" s="191"/>
    </row>
    <row r="13" spans="2:55" x14ac:dyDescent="0.25">
      <c r="B13" s="306"/>
      <c r="C13" s="310"/>
      <c r="D13" s="308" t="s">
        <v>162</v>
      </c>
      <c r="E13" s="308"/>
      <c r="F13" s="87">
        <f>IF(ISBLANK(F$12),,VLOOKUP(F$12,C131:D195,2,FALSE))</f>
        <v>0.56999999999999995</v>
      </c>
      <c r="I13" s="105">
        <v>8</v>
      </c>
      <c r="J13" s="83">
        <f t="shared" si="26"/>
        <v>4.5599999999999996</v>
      </c>
      <c r="K13" s="83">
        <f t="shared" si="27"/>
        <v>1.7612191535915833</v>
      </c>
      <c r="L13" s="83">
        <f t="shared" si="28"/>
        <v>70</v>
      </c>
      <c r="M13" s="83">
        <f t="shared" si="29"/>
        <v>2.6666666666666665</v>
      </c>
      <c r="N13" s="83">
        <f t="shared" si="0"/>
        <v>0</v>
      </c>
      <c r="O13" s="84">
        <f t="shared" si="1"/>
        <v>277.45390113694981</v>
      </c>
      <c r="P13" s="105">
        <v>8</v>
      </c>
      <c r="Q13" s="83">
        <f t="shared" si="15"/>
        <v>5.6766666666666667</v>
      </c>
      <c r="R13" s="83">
        <f t="shared" si="30"/>
        <v>45.413333333333341</v>
      </c>
      <c r="S13" s="83">
        <f t="shared" si="31"/>
        <v>26.339733333333335</v>
      </c>
      <c r="T13" s="83">
        <f t="shared" si="2"/>
        <v>8.2947685958954338</v>
      </c>
      <c r="U13" s="83">
        <f t="shared" si="16"/>
        <v>70</v>
      </c>
      <c r="V13" s="83">
        <f t="shared" si="3"/>
        <v>2.6666666666666665</v>
      </c>
      <c r="W13" s="83">
        <v>0</v>
      </c>
      <c r="X13" s="83">
        <f t="shared" si="4"/>
        <v>326.76620197118456</v>
      </c>
      <c r="Y13" s="88">
        <f t="shared" si="5"/>
        <v>49.312300834234748</v>
      </c>
      <c r="AA13" s="121">
        <v>8</v>
      </c>
      <c r="AB13" s="83">
        <f t="shared" si="6"/>
        <v>0</v>
      </c>
      <c r="AC13" s="154">
        <f t="shared" si="7"/>
        <v>0</v>
      </c>
      <c r="AD13" s="154">
        <f t="shared" si="8"/>
        <v>0</v>
      </c>
      <c r="AE13" s="154">
        <f t="shared" si="9"/>
        <v>0</v>
      </c>
      <c r="AF13" s="83">
        <f t="shared" si="17"/>
        <v>0</v>
      </c>
      <c r="AG13" s="83">
        <f t="shared" si="18"/>
        <v>0</v>
      </c>
      <c r="AH13" s="83">
        <f t="shared" si="19"/>
        <v>0</v>
      </c>
      <c r="AI13" s="128">
        <f t="shared" si="32"/>
        <v>0</v>
      </c>
      <c r="AK13" s="121">
        <v>8</v>
      </c>
      <c r="AL13" s="83">
        <f t="shared" si="10"/>
        <v>0</v>
      </c>
      <c r="AM13" s="83">
        <f t="shared" si="11"/>
        <v>0</v>
      </c>
      <c r="AN13" s="83">
        <f t="shared" si="12"/>
        <v>0</v>
      </c>
      <c r="AO13" s="83">
        <f t="shared" si="13"/>
        <v>0</v>
      </c>
      <c r="AP13" s="83">
        <f t="shared" si="14"/>
        <v>0</v>
      </c>
      <c r="AQ13" s="227">
        <f t="shared" si="20"/>
        <v>0</v>
      </c>
      <c r="AR13" s="227">
        <f t="shared" si="20"/>
        <v>0</v>
      </c>
      <c r="AS13" s="227">
        <f t="shared" si="20"/>
        <v>0</v>
      </c>
      <c r="AT13" s="227">
        <f t="shared" si="20"/>
        <v>0</v>
      </c>
      <c r="AU13" s="83">
        <f t="shared" si="21"/>
        <v>0</v>
      </c>
      <c r="AV13" s="83">
        <f t="shared" si="22"/>
        <v>0</v>
      </c>
      <c r="AW13" s="83">
        <f t="shared" si="23"/>
        <v>0</v>
      </c>
      <c r="AX13" s="83">
        <f t="shared" si="24"/>
        <v>0</v>
      </c>
      <c r="AY13" s="128">
        <f t="shared" si="25"/>
        <v>0</v>
      </c>
      <c r="AZ13" s="230"/>
      <c r="BA13" s="191"/>
      <c r="BB13" s="191"/>
      <c r="BC13" s="191"/>
    </row>
    <row r="14" spans="2:55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26"/>
        <v>5.13</v>
      </c>
      <c r="K14" s="83">
        <f t="shared" si="27"/>
        <v>1.9543924159507027</v>
      </c>
      <c r="L14" s="83">
        <f t="shared" si="28"/>
        <v>70</v>
      </c>
      <c r="M14" s="83">
        <f t="shared" si="29"/>
        <v>3</v>
      </c>
      <c r="N14" s="83">
        <f t="shared" si="0"/>
        <v>0</v>
      </c>
      <c r="O14" s="84">
        <f t="shared" si="1"/>
        <v>280.00531679111418</v>
      </c>
      <c r="P14" s="105">
        <v>9</v>
      </c>
      <c r="Q14" s="83">
        <f t="shared" si="15"/>
        <v>5.6766666666666667</v>
      </c>
      <c r="R14" s="83">
        <f t="shared" si="30"/>
        <v>51.090000000000011</v>
      </c>
      <c r="S14" s="83">
        <f t="shared" si="31"/>
        <v>29.632200000000005</v>
      </c>
      <c r="T14" s="83">
        <f t="shared" si="2"/>
        <v>9.2045517463429682</v>
      </c>
      <c r="U14" s="83">
        <f t="shared" si="16"/>
        <v>70</v>
      </c>
      <c r="V14" s="83">
        <f t="shared" si="3"/>
        <v>3</v>
      </c>
      <c r="W14" s="83">
        <v>0</v>
      </c>
      <c r="X14" s="83">
        <f t="shared" si="4"/>
        <v>335.30734262488062</v>
      </c>
      <c r="Y14" s="88">
        <f t="shared" si="5"/>
        <v>55.302025833766436</v>
      </c>
      <c r="AA14" s="121">
        <v>9</v>
      </c>
      <c r="AB14" s="83">
        <f t="shared" si="6"/>
        <v>0</v>
      </c>
      <c r="AC14" s="154">
        <f t="shared" si="7"/>
        <v>0</v>
      </c>
      <c r="AD14" s="154">
        <f t="shared" si="8"/>
        <v>0</v>
      </c>
      <c r="AE14" s="154">
        <f t="shared" si="9"/>
        <v>0</v>
      </c>
      <c r="AF14" s="83">
        <f t="shared" si="17"/>
        <v>0</v>
      </c>
      <c r="AG14" s="83">
        <f t="shared" si="18"/>
        <v>0</v>
      </c>
      <c r="AH14" s="83">
        <f t="shared" si="19"/>
        <v>0</v>
      </c>
      <c r="AI14" s="128">
        <f t="shared" si="32"/>
        <v>0</v>
      </c>
      <c r="AK14" s="121">
        <v>9</v>
      </c>
      <c r="AL14" s="83">
        <f t="shared" si="10"/>
        <v>0</v>
      </c>
      <c r="AM14" s="83">
        <f t="shared" si="11"/>
        <v>0</v>
      </c>
      <c r="AN14" s="83">
        <f t="shared" si="12"/>
        <v>0</v>
      </c>
      <c r="AO14" s="83">
        <f t="shared" si="13"/>
        <v>0</v>
      </c>
      <c r="AP14" s="83">
        <f t="shared" si="14"/>
        <v>0</v>
      </c>
      <c r="AQ14" s="227">
        <f t="shared" si="20"/>
        <v>0</v>
      </c>
      <c r="AR14" s="227">
        <f t="shared" si="20"/>
        <v>0</v>
      </c>
      <c r="AS14" s="227">
        <f t="shared" si="20"/>
        <v>0</v>
      </c>
      <c r="AT14" s="227">
        <f t="shared" si="20"/>
        <v>0</v>
      </c>
      <c r="AU14" s="83">
        <f t="shared" si="21"/>
        <v>0</v>
      </c>
      <c r="AV14" s="83">
        <f t="shared" si="22"/>
        <v>0</v>
      </c>
      <c r="AW14" s="83">
        <f t="shared" si="23"/>
        <v>0</v>
      </c>
      <c r="AX14" s="83">
        <f t="shared" si="24"/>
        <v>0</v>
      </c>
      <c r="AY14" s="128">
        <f t="shared" si="25"/>
        <v>0</v>
      </c>
      <c r="AZ14" s="230"/>
      <c r="BA14" s="191"/>
      <c r="BB14" s="191"/>
      <c r="BC14" s="191"/>
    </row>
    <row r="15" spans="2:55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26"/>
        <v>5.7</v>
      </c>
      <c r="K15" s="83">
        <f t="shared" si="27"/>
        <v>2.1450779929938899</v>
      </c>
      <c r="L15" s="83">
        <f t="shared" si="28"/>
        <v>70</v>
      </c>
      <c r="M15" s="83">
        <f t="shared" si="29"/>
        <v>3.3333333333333335</v>
      </c>
      <c r="N15" s="83">
        <f t="shared" si="0"/>
        <v>0</v>
      </c>
      <c r="O15" s="84">
        <f t="shared" si="1"/>
        <v>282.55239972668659</v>
      </c>
      <c r="P15" s="105">
        <v>10</v>
      </c>
      <c r="Q15" s="83">
        <f t="shared" si="15"/>
        <v>5.6766666666666667</v>
      </c>
      <c r="R15" s="83">
        <f t="shared" si="30"/>
        <v>56.76666666666668</v>
      </c>
      <c r="S15" s="83">
        <f t="shared" si="31"/>
        <v>32.924666666666674</v>
      </c>
      <c r="T15" s="83">
        <f t="shared" si="2"/>
        <v>10.102618709175248</v>
      </c>
      <c r="U15" s="83">
        <f t="shared" si="16"/>
        <v>70</v>
      </c>
      <c r="V15" s="83">
        <f t="shared" si="3"/>
        <v>3.3333333333333335</v>
      </c>
      <c r="W15" s="83">
        <v>0</v>
      </c>
      <c r="X15" s="83">
        <f t="shared" si="4"/>
        <v>343.8280775851469</v>
      </c>
      <c r="Y15" s="88">
        <f t="shared" si="5"/>
        <v>61.275677858460313</v>
      </c>
      <c r="AA15" s="121">
        <v>10</v>
      </c>
      <c r="AB15" s="83">
        <f t="shared" si="6"/>
        <v>0</v>
      </c>
      <c r="AC15" s="154">
        <f t="shared" si="7"/>
        <v>0</v>
      </c>
      <c r="AD15" s="154">
        <f t="shared" si="8"/>
        <v>0</v>
      </c>
      <c r="AE15" s="154">
        <f t="shared" si="9"/>
        <v>0</v>
      </c>
      <c r="AF15" s="83">
        <f t="shared" si="17"/>
        <v>0</v>
      </c>
      <c r="AG15" s="83">
        <f t="shared" si="18"/>
        <v>0</v>
      </c>
      <c r="AH15" s="83">
        <f t="shared" si="19"/>
        <v>0</v>
      </c>
      <c r="AI15" s="128">
        <f t="shared" si="32"/>
        <v>0</v>
      </c>
      <c r="AK15" s="121">
        <v>10</v>
      </c>
      <c r="AL15" s="83">
        <f t="shared" si="10"/>
        <v>0</v>
      </c>
      <c r="AM15" s="83">
        <f t="shared" si="11"/>
        <v>0</v>
      </c>
      <c r="AN15" s="83">
        <f t="shared" si="12"/>
        <v>0</v>
      </c>
      <c r="AO15" s="83">
        <f t="shared" si="13"/>
        <v>0</v>
      </c>
      <c r="AP15" s="83">
        <f t="shared" si="14"/>
        <v>0</v>
      </c>
      <c r="AQ15" s="227">
        <f t="shared" si="20"/>
        <v>0</v>
      </c>
      <c r="AR15" s="227">
        <f t="shared" si="20"/>
        <v>0</v>
      </c>
      <c r="AS15" s="227">
        <f t="shared" si="20"/>
        <v>0</v>
      </c>
      <c r="AT15" s="227">
        <f t="shared" si="20"/>
        <v>0</v>
      </c>
      <c r="AU15" s="83">
        <f t="shared" si="21"/>
        <v>0</v>
      </c>
      <c r="AV15" s="83">
        <f t="shared" si="22"/>
        <v>0</v>
      </c>
      <c r="AW15" s="83">
        <f t="shared" si="23"/>
        <v>0</v>
      </c>
      <c r="AX15" s="83">
        <f t="shared" si="24"/>
        <v>0</v>
      </c>
      <c r="AY15" s="128">
        <f t="shared" si="25"/>
        <v>0</v>
      </c>
      <c r="AZ15" s="230"/>
      <c r="BA15" s="191"/>
      <c r="BB15" s="191"/>
      <c r="BC15" s="191"/>
    </row>
    <row r="16" spans="2:55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26"/>
        <v>6.2700000000000005</v>
      </c>
      <c r="K16" s="83">
        <f t="shared" si="27"/>
        <v>2.3335529723496968</v>
      </c>
      <c r="L16" s="83">
        <f t="shared" si="28"/>
        <v>70</v>
      </c>
      <c r="M16" s="83">
        <f t="shared" si="29"/>
        <v>3.6666666666666665</v>
      </c>
      <c r="N16" s="83">
        <f t="shared" si="0"/>
        <v>0</v>
      </c>
      <c r="O16" s="84">
        <f t="shared" si="1"/>
        <v>285.09563253795352</v>
      </c>
      <c r="P16" s="105">
        <v>11</v>
      </c>
      <c r="Q16" s="83">
        <f t="shared" si="15"/>
        <v>5.6766666666666667</v>
      </c>
      <c r="R16" s="83">
        <f t="shared" si="30"/>
        <v>62.443333333333349</v>
      </c>
      <c r="S16" s="83">
        <f t="shared" si="31"/>
        <v>36.217133333333344</v>
      </c>
      <c r="T16" s="83">
        <f t="shared" si="2"/>
        <v>10.990274476877124</v>
      </c>
      <c r="U16" s="83">
        <f t="shared" si="16"/>
        <v>70</v>
      </c>
      <c r="V16" s="83">
        <f t="shared" si="3"/>
        <v>3.6666666666666665</v>
      </c>
      <c r="W16" s="83">
        <v>0</v>
      </c>
      <c r="X16" s="83">
        <f t="shared" si="4"/>
        <v>352.33067971389437</v>
      </c>
      <c r="Y16" s="88">
        <f t="shared" si="5"/>
        <v>67.235047175940849</v>
      </c>
      <c r="AA16" s="121">
        <v>11</v>
      </c>
      <c r="AB16" s="83">
        <f t="shared" si="6"/>
        <v>0</v>
      </c>
      <c r="AC16" s="154">
        <f t="shared" si="7"/>
        <v>0</v>
      </c>
      <c r="AD16" s="154">
        <f t="shared" si="8"/>
        <v>0</v>
      </c>
      <c r="AE16" s="154">
        <f t="shared" si="9"/>
        <v>0</v>
      </c>
      <c r="AF16" s="83">
        <f t="shared" si="17"/>
        <v>0</v>
      </c>
      <c r="AG16" s="83">
        <f t="shared" si="18"/>
        <v>0</v>
      </c>
      <c r="AH16" s="83">
        <f t="shared" si="19"/>
        <v>0</v>
      </c>
      <c r="AI16" s="128">
        <f t="shared" si="32"/>
        <v>0</v>
      </c>
      <c r="AK16" s="121">
        <v>11</v>
      </c>
      <c r="AL16" s="83">
        <f t="shared" si="10"/>
        <v>0</v>
      </c>
      <c r="AM16" s="83">
        <f t="shared" si="11"/>
        <v>0</v>
      </c>
      <c r="AN16" s="83">
        <f t="shared" si="12"/>
        <v>0</v>
      </c>
      <c r="AO16" s="83">
        <f t="shared" si="13"/>
        <v>0</v>
      </c>
      <c r="AP16" s="83">
        <f t="shared" si="14"/>
        <v>0</v>
      </c>
      <c r="AQ16" s="227">
        <f t="shared" si="20"/>
        <v>0</v>
      </c>
      <c r="AR16" s="227">
        <f t="shared" si="20"/>
        <v>0</v>
      </c>
      <c r="AS16" s="227">
        <f t="shared" si="20"/>
        <v>0</v>
      </c>
      <c r="AT16" s="227">
        <f t="shared" si="20"/>
        <v>0</v>
      </c>
      <c r="AU16" s="83">
        <f t="shared" si="21"/>
        <v>0</v>
      </c>
      <c r="AV16" s="83">
        <f t="shared" si="22"/>
        <v>0</v>
      </c>
      <c r="AW16" s="83">
        <f t="shared" si="23"/>
        <v>0</v>
      </c>
      <c r="AX16" s="83">
        <f t="shared" si="24"/>
        <v>0</v>
      </c>
      <c r="AY16" s="128">
        <f t="shared" si="25"/>
        <v>0</v>
      </c>
      <c r="AZ16" s="230"/>
      <c r="BA16" s="191"/>
      <c r="BB16" s="191"/>
      <c r="BC16" s="191"/>
    </row>
    <row r="17" spans="2:55" ht="30" x14ac:dyDescent="0.25">
      <c r="B17" s="315"/>
      <c r="C17" s="309" t="s">
        <v>131</v>
      </c>
      <c r="D17" s="304" t="s">
        <v>138</v>
      </c>
      <c r="E17" s="304"/>
      <c r="F17" s="149" t="s">
        <v>20</v>
      </c>
      <c r="I17" s="105">
        <v>12</v>
      </c>
      <c r="J17" s="83">
        <f t="shared" si="26"/>
        <v>6.8400000000000007</v>
      </c>
      <c r="K17" s="83">
        <f t="shared" si="27"/>
        <v>2.5200411724715086</v>
      </c>
      <c r="L17" s="83">
        <f t="shared" si="28"/>
        <v>70</v>
      </c>
      <c r="M17" s="83">
        <f t="shared" si="29"/>
        <v>4</v>
      </c>
      <c r="N17" s="83">
        <f t="shared" si="0"/>
        <v>0</v>
      </c>
      <c r="O17" s="84">
        <f t="shared" si="1"/>
        <v>287.63540504205457</v>
      </c>
      <c r="P17" s="105">
        <v>12</v>
      </c>
      <c r="Q17" s="83">
        <f t="shared" si="15"/>
        <v>5.6766666666666667</v>
      </c>
      <c r="R17" s="83">
        <f t="shared" si="30"/>
        <v>68.120000000000019</v>
      </c>
      <c r="S17" s="83">
        <f t="shared" si="31"/>
        <v>39.509600000000006</v>
      </c>
      <c r="T17" s="83">
        <f t="shared" si="2"/>
        <v>11.86857316146784</v>
      </c>
      <c r="U17" s="83">
        <f t="shared" si="16"/>
        <v>70</v>
      </c>
      <c r="V17" s="83">
        <f t="shared" si="3"/>
        <v>4</v>
      </c>
      <c r="W17" s="83">
        <v>0</v>
      </c>
      <c r="X17" s="83">
        <f t="shared" si="4"/>
        <v>360.81698492288979</v>
      </c>
      <c r="Y17" s="88">
        <f t="shared" si="5"/>
        <v>73.181579880835216</v>
      </c>
      <c r="AA17" s="121">
        <v>12</v>
      </c>
      <c r="AB17" s="83">
        <f t="shared" si="6"/>
        <v>0</v>
      </c>
      <c r="AC17" s="154">
        <f t="shared" si="7"/>
        <v>0</v>
      </c>
      <c r="AD17" s="154">
        <f t="shared" si="8"/>
        <v>0</v>
      </c>
      <c r="AE17" s="154">
        <f t="shared" si="9"/>
        <v>0</v>
      </c>
      <c r="AF17" s="83">
        <f t="shared" si="17"/>
        <v>0</v>
      </c>
      <c r="AG17" s="83">
        <f t="shared" si="18"/>
        <v>0</v>
      </c>
      <c r="AH17" s="83">
        <f t="shared" si="19"/>
        <v>0</v>
      </c>
      <c r="AI17" s="128">
        <f t="shared" si="32"/>
        <v>0</v>
      </c>
      <c r="AK17" s="121">
        <v>12</v>
      </c>
      <c r="AL17" s="83">
        <f t="shared" si="10"/>
        <v>0</v>
      </c>
      <c r="AM17" s="83">
        <f t="shared" si="11"/>
        <v>0</v>
      </c>
      <c r="AN17" s="83">
        <f t="shared" si="12"/>
        <v>0</v>
      </c>
      <c r="AO17" s="83">
        <f t="shared" si="13"/>
        <v>0</v>
      </c>
      <c r="AP17" s="83">
        <f t="shared" si="14"/>
        <v>0</v>
      </c>
      <c r="AQ17" s="227">
        <f t="shared" si="20"/>
        <v>0</v>
      </c>
      <c r="AR17" s="227">
        <f t="shared" si="20"/>
        <v>0</v>
      </c>
      <c r="AS17" s="227">
        <f t="shared" si="20"/>
        <v>0</v>
      </c>
      <c r="AT17" s="227">
        <f t="shared" si="20"/>
        <v>0</v>
      </c>
      <c r="AU17" s="83">
        <f t="shared" si="21"/>
        <v>0</v>
      </c>
      <c r="AV17" s="83">
        <f t="shared" si="22"/>
        <v>0</v>
      </c>
      <c r="AW17" s="83">
        <f t="shared" si="23"/>
        <v>0</v>
      </c>
      <c r="AX17" s="83">
        <f t="shared" si="24"/>
        <v>0</v>
      </c>
      <c r="AY17" s="128">
        <f t="shared" si="25"/>
        <v>0</v>
      </c>
      <c r="AZ17" s="230"/>
      <c r="BA17" s="191"/>
      <c r="BB17" s="191"/>
      <c r="BC17" s="191"/>
    </row>
    <row r="18" spans="2:55" x14ac:dyDescent="0.25">
      <c r="B18" s="315"/>
      <c r="C18" s="309"/>
      <c r="D18" s="304" t="s">
        <v>143</v>
      </c>
      <c r="E18" s="304"/>
      <c r="F18" s="150">
        <v>90</v>
      </c>
      <c r="I18" s="105">
        <v>13</v>
      </c>
      <c r="J18" s="83">
        <f t="shared" si="26"/>
        <v>7.410000000000001</v>
      </c>
      <c r="K18" s="83">
        <f t="shared" si="27"/>
        <v>2.7047269815583848</v>
      </c>
      <c r="L18" s="83">
        <f t="shared" si="28"/>
        <v>70</v>
      </c>
      <c r="M18" s="83">
        <f t="shared" si="29"/>
        <v>4.333333333333333</v>
      </c>
      <c r="N18" s="83">
        <f t="shared" si="0"/>
        <v>0</v>
      </c>
      <c r="O18" s="84">
        <f t="shared" si="1"/>
        <v>290.17203838176971</v>
      </c>
      <c r="P18" s="105">
        <v>13</v>
      </c>
      <c r="Q18" s="83">
        <f t="shared" si="15"/>
        <v>5.6766666666666667</v>
      </c>
      <c r="R18" s="83">
        <f t="shared" si="30"/>
        <v>73.796666666666681</v>
      </c>
      <c r="S18" s="83">
        <f t="shared" si="31"/>
        <v>42.802066666666676</v>
      </c>
      <c r="T18" s="83">
        <f t="shared" si="2"/>
        <v>12.738383171310943</v>
      </c>
      <c r="U18" s="83">
        <f t="shared" si="16"/>
        <v>70</v>
      </c>
      <c r="V18" s="83">
        <f t="shared" si="3"/>
        <v>4.333333333333333</v>
      </c>
      <c r="W18" s="83">
        <v>0</v>
      </c>
      <c r="X18" s="83">
        <f t="shared" si="4"/>
        <v>369.28850569003322</v>
      </c>
      <c r="Y18" s="88">
        <f t="shared" si="5"/>
        <v>79.116467308263509</v>
      </c>
      <c r="AA18" s="121">
        <v>13</v>
      </c>
      <c r="AB18" s="83">
        <f t="shared" si="6"/>
        <v>0</v>
      </c>
      <c r="AC18" s="154">
        <f t="shared" si="7"/>
        <v>0</v>
      </c>
      <c r="AD18" s="154">
        <f t="shared" si="8"/>
        <v>0</v>
      </c>
      <c r="AE18" s="154">
        <f t="shared" si="9"/>
        <v>0</v>
      </c>
      <c r="AF18" s="83">
        <f t="shared" si="17"/>
        <v>0</v>
      </c>
      <c r="AG18" s="83">
        <f t="shared" si="18"/>
        <v>0</v>
      </c>
      <c r="AH18" s="83">
        <f t="shared" si="19"/>
        <v>0</v>
      </c>
      <c r="AI18" s="128">
        <f t="shared" si="32"/>
        <v>0</v>
      </c>
      <c r="AK18" s="121">
        <v>13</v>
      </c>
      <c r="AL18" s="83">
        <f t="shared" si="10"/>
        <v>0</v>
      </c>
      <c r="AM18" s="83">
        <f t="shared" si="11"/>
        <v>0</v>
      </c>
      <c r="AN18" s="83">
        <f t="shared" si="12"/>
        <v>0</v>
      </c>
      <c r="AO18" s="83">
        <f t="shared" si="13"/>
        <v>0</v>
      </c>
      <c r="AP18" s="83">
        <f t="shared" si="14"/>
        <v>0</v>
      </c>
      <c r="AQ18" s="227">
        <f t="shared" si="20"/>
        <v>0</v>
      </c>
      <c r="AR18" s="227">
        <f t="shared" si="20"/>
        <v>0</v>
      </c>
      <c r="AS18" s="227">
        <f t="shared" si="20"/>
        <v>0</v>
      </c>
      <c r="AT18" s="227">
        <f t="shared" si="20"/>
        <v>0</v>
      </c>
      <c r="AU18" s="83">
        <f t="shared" si="21"/>
        <v>0</v>
      </c>
      <c r="AV18" s="83">
        <f t="shared" si="22"/>
        <v>0</v>
      </c>
      <c r="AW18" s="83">
        <f t="shared" si="23"/>
        <v>0</v>
      </c>
      <c r="AX18" s="83">
        <f t="shared" si="24"/>
        <v>0</v>
      </c>
      <c r="AY18" s="128">
        <f t="shared" si="25"/>
        <v>0</v>
      </c>
      <c r="AZ18" s="230"/>
      <c r="BA18" s="191"/>
      <c r="BB18" s="191"/>
      <c r="BC18" s="191"/>
    </row>
    <row r="19" spans="2:55" x14ac:dyDescent="0.25">
      <c r="B19" s="315"/>
      <c r="C19" s="309"/>
      <c r="D19" s="307" t="s">
        <v>162</v>
      </c>
      <c r="E19" s="307"/>
      <c r="F19" s="86">
        <f>IF(ISBLANK(F$17),,VLOOKUP(F$17,C131:D195,2,FALSE))</f>
        <v>0.57999999999999996</v>
      </c>
      <c r="I19" s="105">
        <v>14</v>
      </c>
      <c r="J19" s="83">
        <f t="shared" si="26"/>
        <v>7.9800000000000013</v>
      </c>
      <c r="K19" s="83">
        <f t="shared" si="27"/>
        <v>2.887764808942427</v>
      </c>
      <c r="L19" s="83">
        <f t="shared" si="28"/>
        <v>70</v>
      </c>
      <c r="M19" s="83">
        <f t="shared" si="29"/>
        <v>4.666666666666667</v>
      </c>
      <c r="N19" s="83">
        <f t="shared" si="0"/>
        <v>0</v>
      </c>
      <c r="O19" s="84">
        <f t="shared" si="1"/>
        <v>292.70580148668586</v>
      </c>
      <c r="P19" s="105">
        <v>14</v>
      </c>
      <c r="Q19" s="83">
        <f t="shared" si="15"/>
        <v>5.6766666666666667</v>
      </c>
      <c r="R19" s="83">
        <f t="shared" si="30"/>
        <v>79.473333333333343</v>
      </c>
      <c r="S19" s="83">
        <f t="shared" si="31"/>
        <v>46.094533333333338</v>
      </c>
      <c r="T19" s="83">
        <f t="shared" si="2"/>
        <v>13.600431724070527</v>
      </c>
      <c r="U19" s="83">
        <f t="shared" si="16"/>
        <v>70</v>
      </c>
      <c r="V19" s="83">
        <f t="shared" si="3"/>
        <v>4.666666666666667</v>
      </c>
      <c r="W19" s="83">
        <v>0</v>
      </c>
      <c r="X19" s="83">
        <f t="shared" si="4"/>
        <v>377.74650858608953</v>
      </c>
      <c r="Y19" s="88">
        <f t="shared" si="5"/>
        <v>85.040707099403676</v>
      </c>
      <c r="AA19" s="121">
        <v>14</v>
      </c>
      <c r="AB19" s="83">
        <f t="shared" si="6"/>
        <v>0</v>
      </c>
      <c r="AC19" s="154">
        <f t="shared" si="7"/>
        <v>0</v>
      </c>
      <c r="AD19" s="154">
        <f t="shared" si="8"/>
        <v>0</v>
      </c>
      <c r="AE19" s="154">
        <f t="shared" si="9"/>
        <v>0</v>
      </c>
      <c r="AF19" s="83">
        <f t="shared" si="17"/>
        <v>0</v>
      </c>
      <c r="AG19" s="83">
        <f t="shared" si="18"/>
        <v>0</v>
      </c>
      <c r="AH19" s="83">
        <f t="shared" si="19"/>
        <v>0</v>
      </c>
      <c r="AI19" s="128">
        <f t="shared" si="32"/>
        <v>0</v>
      </c>
      <c r="AK19" s="121">
        <v>14</v>
      </c>
      <c r="AL19" s="83">
        <f t="shared" si="10"/>
        <v>0</v>
      </c>
      <c r="AM19" s="83">
        <f t="shared" si="11"/>
        <v>0</v>
      </c>
      <c r="AN19" s="83">
        <f t="shared" si="12"/>
        <v>0</v>
      </c>
      <c r="AO19" s="83">
        <f t="shared" si="13"/>
        <v>0</v>
      </c>
      <c r="AP19" s="83">
        <f t="shared" si="14"/>
        <v>0</v>
      </c>
      <c r="AQ19" s="227">
        <f t="shared" si="20"/>
        <v>0</v>
      </c>
      <c r="AR19" s="227">
        <f t="shared" si="20"/>
        <v>0</v>
      </c>
      <c r="AS19" s="227">
        <f t="shared" si="20"/>
        <v>0</v>
      </c>
      <c r="AT19" s="227">
        <f t="shared" si="20"/>
        <v>0</v>
      </c>
      <c r="AU19" s="83">
        <f t="shared" si="21"/>
        <v>0</v>
      </c>
      <c r="AV19" s="83">
        <f t="shared" si="22"/>
        <v>0</v>
      </c>
      <c r="AW19" s="83">
        <f t="shared" si="23"/>
        <v>0</v>
      </c>
      <c r="AX19" s="83">
        <f t="shared" si="24"/>
        <v>0</v>
      </c>
      <c r="AY19" s="128">
        <f t="shared" si="25"/>
        <v>0</v>
      </c>
      <c r="AZ19" s="230"/>
      <c r="BA19" s="191"/>
      <c r="BB19" s="191"/>
      <c r="BC19" s="191"/>
    </row>
    <row r="20" spans="2:55" x14ac:dyDescent="0.25">
      <c r="B20" s="315"/>
      <c r="C20" s="309"/>
      <c r="D20" s="307" t="s">
        <v>147</v>
      </c>
      <c r="E20" s="307"/>
      <c r="F20" s="151">
        <v>1.56</v>
      </c>
      <c r="I20" s="105">
        <v>15</v>
      </c>
      <c r="J20" s="83">
        <f t="shared" si="26"/>
        <v>8.5500000000000007</v>
      </c>
      <c r="K20" s="83">
        <f t="shared" si="27"/>
        <v>3.0692857555424364</v>
      </c>
      <c r="L20" s="83">
        <f t="shared" si="28"/>
        <v>70</v>
      </c>
      <c r="M20" s="83">
        <f t="shared" si="29"/>
        <v>5</v>
      </c>
      <c r="N20" s="83">
        <f t="shared" si="0"/>
        <v>0</v>
      </c>
      <c r="O20" s="84">
        <f t="shared" si="1"/>
        <v>295.2369226909031</v>
      </c>
      <c r="P20" s="105">
        <v>15</v>
      </c>
      <c r="Q20" s="83">
        <f t="shared" si="15"/>
        <v>5.6766666666666667</v>
      </c>
      <c r="R20" s="83">
        <f t="shared" si="30"/>
        <v>85.15</v>
      </c>
      <c r="S20" s="83">
        <f t="shared" si="31"/>
        <v>49.387</v>
      </c>
      <c r="T20" s="83">
        <f t="shared" si="2"/>
        <v>14.455336262375427</v>
      </c>
      <c r="U20" s="83">
        <f t="shared" si="16"/>
        <v>70</v>
      </c>
      <c r="V20" s="83">
        <f t="shared" si="3"/>
        <v>5</v>
      </c>
      <c r="W20" s="83">
        <v>0</v>
      </c>
      <c r="X20" s="83">
        <f t="shared" si="4"/>
        <v>386.19206899030388</v>
      </c>
      <c r="Y20" s="88">
        <f t="shared" si="5"/>
        <v>90.955146299400781</v>
      </c>
      <c r="AA20" s="121">
        <v>15</v>
      </c>
      <c r="AB20" s="83">
        <f t="shared" si="6"/>
        <v>0</v>
      </c>
      <c r="AC20" s="154">
        <f t="shared" si="7"/>
        <v>0</v>
      </c>
      <c r="AD20" s="154">
        <f t="shared" si="8"/>
        <v>0</v>
      </c>
      <c r="AE20" s="154">
        <f t="shared" si="9"/>
        <v>0</v>
      </c>
      <c r="AF20" s="83">
        <f t="shared" si="17"/>
        <v>0</v>
      </c>
      <c r="AG20" s="83">
        <f t="shared" si="18"/>
        <v>0</v>
      </c>
      <c r="AH20" s="83">
        <f t="shared" si="19"/>
        <v>0</v>
      </c>
      <c r="AI20" s="128">
        <f t="shared" si="32"/>
        <v>0</v>
      </c>
      <c r="AK20" s="121">
        <v>15</v>
      </c>
      <c r="AL20" s="83">
        <f t="shared" si="10"/>
        <v>0</v>
      </c>
      <c r="AM20" s="83">
        <f t="shared" si="11"/>
        <v>0</v>
      </c>
      <c r="AN20" s="83">
        <f t="shared" si="12"/>
        <v>0</v>
      </c>
      <c r="AO20" s="83">
        <f t="shared" si="13"/>
        <v>0</v>
      </c>
      <c r="AP20" s="83">
        <f t="shared" si="14"/>
        <v>0</v>
      </c>
      <c r="AQ20" s="227">
        <f t="shared" si="20"/>
        <v>0</v>
      </c>
      <c r="AR20" s="227">
        <f t="shared" si="20"/>
        <v>0</v>
      </c>
      <c r="AS20" s="227">
        <f t="shared" si="20"/>
        <v>0</v>
      </c>
      <c r="AT20" s="227">
        <f t="shared" si="20"/>
        <v>0</v>
      </c>
      <c r="AU20" s="83">
        <f t="shared" si="21"/>
        <v>0</v>
      </c>
      <c r="AV20" s="83">
        <f t="shared" si="22"/>
        <v>0</v>
      </c>
      <c r="AW20" s="83">
        <f t="shared" si="23"/>
        <v>0</v>
      </c>
      <c r="AX20" s="83">
        <f t="shared" si="24"/>
        <v>0</v>
      </c>
      <c r="AY20" s="128">
        <f t="shared" si="25"/>
        <v>0</v>
      </c>
      <c r="AZ20" s="230"/>
      <c r="BA20" s="191"/>
      <c r="BB20" s="191"/>
      <c r="BC20" s="191"/>
    </row>
    <row r="21" spans="2:55" x14ac:dyDescent="0.25">
      <c r="B21" s="306"/>
      <c r="C21" s="310"/>
      <c r="D21" s="308" t="s">
        <v>150</v>
      </c>
      <c r="E21" s="308"/>
      <c r="F21" s="156">
        <f>2*70%</f>
        <v>1.4</v>
      </c>
      <c r="I21" s="105">
        <v>16</v>
      </c>
      <c r="J21" s="83">
        <f t="shared" si="26"/>
        <v>9.120000000000001</v>
      </c>
      <c r="K21" s="83">
        <f t="shared" si="27"/>
        <v>3.2494024532234786</v>
      </c>
      <c r="L21" s="83">
        <f t="shared" si="28"/>
        <v>70</v>
      </c>
      <c r="M21" s="83">
        <f t="shared" si="29"/>
        <v>5.333333333333333</v>
      </c>
      <c r="N21" s="83">
        <f t="shared" si="0"/>
        <v>0</v>
      </c>
      <c r="O21" s="84">
        <f t="shared" si="1"/>
        <v>297.76559816158641</v>
      </c>
      <c r="P21" s="105">
        <v>16</v>
      </c>
      <c r="Q21" s="83">
        <f t="shared" si="15"/>
        <v>5.6766666666666667</v>
      </c>
      <c r="R21" s="83">
        <f t="shared" si="30"/>
        <v>90.826666666666668</v>
      </c>
      <c r="S21" s="83">
        <f t="shared" si="31"/>
        <v>52.679466666666663</v>
      </c>
      <c r="T21" s="83">
        <f t="shared" si="2"/>
        <v>15.303627245626661</v>
      </c>
      <c r="U21" s="83">
        <f t="shared" si="16"/>
        <v>70</v>
      </c>
      <c r="V21" s="83">
        <f t="shared" si="3"/>
        <v>5.333333333333333</v>
      </c>
      <c r="W21" s="83">
        <v>0</v>
      </c>
      <c r="X21" s="83">
        <f t="shared" si="4"/>
        <v>394.6261107861331</v>
      </c>
      <c r="Y21" s="88">
        <f t="shared" si="5"/>
        <v>96.860512624546686</v>
      </c>
      <c r="AA21" s="121">
        <v>16</v>
      </c>
      <c r="AB21" s="83">
        <f t="shared" si="6"/>
        <v>0</v>
      </c>
      <c r="AC21" s="154">
        <f t="shared" si="7"/>
        <v>0</v>
      </c>
      <c r="AD21" s="154">
        <f t="shared" si="8"/>
        <v>0</v>
      </c>
      <c r="AE21" s="154">
        <f t="shared" si="9"/>
        <v>0</v>
      </c>
      <c r="AF21" s="83">
        <f t="shared" si="17"/>
        <v>0</v>
      </c>
      <c r="AG21" s="83">
        <f t="shared" si="18"/>
        <v>0</v>
      </c>
      <c r="AH21" s="83">
        <f t="shared" si="19"/>
        <v>0</v>
      </c>
      <c r="AI21" s="128">
        <f t="shared" si="32"/>
        <v>0</v>
      </c>
      <c r="AK21" s="121">
        <v>16</v>
      </c>
      <c r="AL21" s="83">
        <f t="shared" si="10"/>
        <v>0</v>
      </c>
      <c r="AM21" s="83">
        <f t="shared" si="11"/>
        <v>0</v>
      </c>
      <c r="AN21" s="83">
        <f t="shared" si="12"/>
        <v>0</v>
      </c>
      <c r="AO21" s="83">
        <f t="shared" si="13"/>
        <v>0</v>
      </c>
      <c r="AP21" s="83">
        <f t="shared" si="14"/>
        <v>0</v>
      </c>
      <c r="AQ21" s="227">
        <f t="shared" si="20"/>
        <v>0</v>
      </c>
      <c r="AR21" s="227">
        <f t="shared" si="20"/>
        <v>0</v>
      </c>
      <c r="AS21" s="227">
        <f t="shared" si="20"/>
        <v>0</v>
      </c>
      <c r="AT21" s="227">
        <f t="shared" si="20"/>
        <v>0</v>
      </c>
      <c r="AU21" s="83">
        <f t="shared" si="21"/>
        <v>0</v>
      </c>
      <c r="AV21" s="83">
        <f t="shared" si="22"/>
        <v>0</v>
      </c>
      <c r="AW21" s="83">
        <f t="shared" si="23"/>
        <v>0</v>
      </c>
      <c r="AX21" s="83">
        <f t="shared" si="24"/>
        <v>0</v>
      </c>
      <c r="AY21" s="128">
        <f t="shared" si="25"/>
        <v>0</v>
      </c>
      <c r="AZ21" s="230"/>
      <c r="BA21" s="191"/>
      <c r="BB21" s="191"/>
      <c r="BC21" s="191"/>
    </row>
    <row r="22" spans="2:55" x14ac:dyDescent="0.25">
      <c r="E22" s="6"/>
      <c r="I22" s="105">
        <v>17</v>
      </c>
      <c r="J22" s="83">
        <f t="shared" si="26"/>
        <v>9.6900000000000013</v>
      </c>
      <c r="K22" s="83">
        <f t="shared" si="27"/>
        <v>3.4282126591207973</v>
      </c>
      <c r="L22" s="83">
        <f t="shared" si="28"/>
        <v>70</v>
      </c>
      <c r="M22" s="83">
        <f t="shared" si="29"/>
        <v>5.666666666666667</v>
      </c>
      <c r="N22" s="83">
        <f t="shared" si="0"/>
        <v>0</v>
      </c>
      <c r="O22" s="84">
        <f t="shared" si="1"/>
        <v>300.29199815907987</v>
      </c>
      <c r="P22" s="105">
        <v>17</v>
      </c>
      <c r="Q22" s="83">
        <f t="shared" si="15"/>
        <v>5.6766666666666667</v>
      </c>
      <c r="R22" s="83">
        <f t="shared" si="30"/>
        <v>96.50333333333333</v>
      </c>
      <c r="S22" s="83">
        <f t="shared" si="31"/>
        <v>55.971933333333325</v>
      </c>
      <c r="T22" s="83">
        <f t="shared" si="2"/>
        <v>16.145765078092339</v>
      </c>
      <c r="U22" s="83">
        <f t="shared" si="16"/>
        <v>70</v>
      </c>
      <c r="V22" s="83">
        <f t="shared" si="3"/>
        <v>5.666666666666667</v>
      </c>
      <c r="W22" s="83">
        <v>0</v>
      </c>
      <c r="X22" s="83">
        <f t="shared" si="4"/>
        <v>403.04943584434415</v>
      </c>
      <c r="Y22" s="88">
        <f t="shared" si="5"/>
        <v>102.75743768526428</v>
      </c>
      <c r="AA22" s="121">
        <v>17</v>
      </c>
      <c r="AB22" s="83">
        <f t="shared" si="6"/>
        <v>0</v>
      </c>
      <c r="AC22" s="154">
        <f t="shared" si="7"/>
        <v>0</v>
      </c>
      <c r="AD22" s="154">
        <f t="shared" si="8"/>
        <v>0</v>
      </c>
      <c r="AE22" s="154">
        <f t="shared" si="9"/>
        <v>0</v>
      </c>
      <c r="AF22" s="83">
        <f t="shared" si="17"/>
        <v>0</v>
      </c>
      <c r="AG22" s="83">
        <f t="shared" si="18"/>
        <v>0</v>
      </c>
      <c r="AH22" s="83">
        <f t="shared" si="19"/>
        <v>0</v>
      </c>
      <c r="AI22" s="128">
        <f t="shared" si="32"/>
        <v>0</v>
      </c>
      <c r="AK22" s="121">
        <v>17</v>
      </c>
      <c r="AL22" s="83">
        <f t="shared" si="10"/>
        <v>0</v>
      </c>
      <c r="AM22" s="83">
        <f t="shared" si="11"/>
        <v>0</v>
      </c>
      <c r="AN22" s="83">
        <f t="shared" si="12"/>
        <v>0</v>
      </c>
      <c r="AO22" s="83">
        <f t="shared" si="13"/>
        <v>0</v>
      </c>
      <c r="AP22" s="83">
        <f t="shared" si="14"/>
        <v>0</v>
      </c>
      <c r="AQ22" s="227">
        <f t="shared" si="20"/>
        <v>0</v>
      </c>
      <c r="AR22" s="227">
        <f t="shared" si="20"/>
        <v>0</v>
      </c>
      <c r="AS22" s="227">
        <f t="shared" si="20"/>
        <v>0</v>
      </c>
      <c r="AT22" s="227">
        <f t="shared" si="20"/>
        <v>0</v>
      </c>
      <c r="AU22" s="83">
        <f t="shared" si="21"/>
        <v>0</v>
      </c>
      <c r="AV22" s="83">
        <f t="shared" si="22"/>
        <v>0</v>
      </c>
      <c r="AW22" s="83">
        <f t="shared" si="23"/>
        <v>0</v>
      </c>
      <c r="AX22" s="83">
        <f t="shared" si="24"/>
        <v>0</v>
      </c>
      <c r="AY22" s="128">
        <f t="shared" si="25"/>
        <v>0</v>
      </c>
      <c r="AZ22" s="230"/>
      <c r="BA22" s="191"/>
      <c r="BB22" s="191"/>
      <c r="BC22" s="191"/>
    </row>
    <row r="23" spans="2:55" x14ac:dyDescent="0.25">
      <c r="B23" s="298" t="s">
        <v>149</v>
      </c>
      <c r="C23" s="299"/>
      <c r="D23" s="299"/>
      <c r="E23" s="299"/>
      <c r="F23" s="299"/>
      <c r="G23" s="300"/>
      <c r="I23" s="105">
        <v>18</v>
      </c>
      <c r="J23" s="83">
        <f t="shared" si="26"/>
        <v>10.260000000000002</v>
      </c>
      <c r="K23" s="83">
        <f t="shared" si="27"/>
        <v>3.605801979839383</v>
      </c>
      <c r="L23" s="83">
        <f t="shared" si="28"/>
        <v>70</v>
      </c>
      <c r="M23" s="83">
        <f t="shared" si="29"/>
        <v>6</v>
      </c>
      <c r="N23" s="83">
        <f t="shared" si="0"/>
        <v>0</v>
      </c>
      <c r="O23" s="84">
        <f t="shared" si="1"/>
        <v>302.81627178155361</v>
      </c>
      <c r="P23" s="105">
        <v>18</v>
      </c>
      <c r="Q23" s="83">
        <f t="shared" si="15"/>
        <v>5.6766666666666667</v>
      </c>
      <c r="R23" s="83">
        <f t="shared" si="30"/>
        <v>102.17999999999999</v>
      </c>
      <c r="S23" s="83">
        <f t="shared" si="31"/>
        <v>59.264399999999995</v>
      </c>
      <c r="T23" s="83">
        <f t="shared" si="2"/>
        <v>16.98215293900051</v>
      </c>
      <c r="U23" s="83">
        <f t="shared" si="16"/>
        <v>70</v>
      </c>
      <c r="V23" s="83">
        <f t="shared" si="3"/>
        <v>6</v>
      </c>
      <c r="W23" s="83">
        <v>0</v>
      </c>
      <c r="X23" s="83">
        <f t="shared" si="4"/>
        <v>411.46274636875927</v>
      </c>
      <c r="Y23" s="88">
        <f t="shared" si="5"/>
        <v>108.64647458720566</v>
      </c>
      <c r="AA23" s="121">
        <v>18</v>
      </c>
      <c r="AB23" s="83">
        <f t="shared" si="6"/>
        <v>0</v>
      </c>
      <c r="AC23" s="154">
        <f t="shared" si="7"/>
        <v>0</v>
      </c>
      <c r="AD23" s="154">
        <f t="shared" si="8"/>
        <v>0</v>
      </c>
      <c r="AE23" s="154">
        <f t="shared" si="9"/>
        <v>0</v>
      </c>
      <c r="AF23" s="83">
        <f t="shared" si="17"/>
        <v>0</v>
      </c>
      <c r="AG23" s="83">
        <f t="shared" si="18"/>
        <v>0</v>
      </c>
      <c r="AH23" s="83">
        <f t="shared" si="19"/>
        <v>0</v>
      </c>
      <c r="AI23" s="128">
        <f t="shared" si="32"/>
        <v>0</v>
      </c>
      <c r="AK23" s="121">
        <v>18</v>
      </c>
      <c r="AL23" s="83">
        <f t="shared" si="10"/>
        <v>0</v>
      </c>
      <c r="AM23" s="83">
        <f t="shared" si="11"/>
        <v>0</v>
      </c>
      <c r="AN23" s="83">
        <f t="shared" si="12"/>
        <v>0</v>
      </c>
      <c r="AO23" s="83">
        <f t="shared" si="13"/>
        <v>0</v>
      </c>
      <c r="AP23" s="83">
        <f t="shared" si="14"/>
        <v>0</v>
      </c>
      <c r="AQ23" s="227">
        <f t="shared" si="20"/>
        <v>0</v>
      </c>
      <c r="AR23" s="227">
        <f t="shared" si="20"/>
        <v>0</v>
      </c>
      <c r="AS23" s="227">
        <f t="shared" si="20"/>
        <v>0</v>
      </c>
      <c r="AT23" s="227">
        <f t="shared" si="20"/>
        <v>0</v>
      </c>
      <c r="AU23" s="83">
        <f t="shared" si="21"/>
        <v>0</v>
      </c>
      <c r="AV23" s="83">
        <f t="shared" si="22"/>
        <v>0</v>
      </c>
      <c r="AW23" s="83">
        <f t="shared" si="23"/>
        <v>0</v>
      </c>
      <c r="AX23" s="83">
        <f t="shared" si="24"/>
        <v>0</v>
      </c>
      <c r="AY23" s="128">
        <f t="shared" si="25"/>
        <v>0</v>
      </c>
      <c r="AZ23" s="230"/>
      <c r="BA23" s="191"/>
      <c r="BB23" s="191"/>
      <c r="BC23" s="191"/>
    </row>
    <row r="24" spans="2:55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26"/>
        <v>10.830000000000002</v>
      </c>
      <c r="K24" s="83">
        <f t="shared" si="27"/>
        <v>3.7822459729202591</v>
      </c>
      <c r="L24" s="83">
        <f t="shared" si="28"/>
        <v>70</v>
      </c>
      <c r="M24" s="83">
        <f t="shared" si="29"/>
        <v>6.333333333333333</v>
      </c>
      <c r="N24" s="83">
        <f t="shared" si="0"/>
        <v>0</v>
      </c>
      <c r="O24" s="84">
        <f t="shared" si="1"/>
        <v>305.3385506250583</v>
      </c>
      <c r="P24" s="105">
        <v>19</v>
      </c>
      <c r="Q24" s="83">
        <f t="shared" si="15"/>
        <v>5.6766666666666667</v>
      </c>
      <c r="R24" s="83">
        <f t="shared" si="30"/>
        <v>107.85666666666665</v>
      </c>
      <c r="S24" s="83">
        <f t="shared" si="31"/>
        <v>62.556866666666657</v>
      </c>
      <c r="T24" s="83">
        <f t="shared" si="2"/>
        <v>17.813146679760738</v>
      </c>
      <c r="U24" s="83">
        <f t="shared" si="16"/>
        <v>70</v>
      </c>
      <c r="V24" s="83">
        <f t="shared" si="3"/>
        <v>6.333333333333333</v>
      </c>
      <c r="W24" s="83">
        <v>0</v>
      </c>
      <c r="X24" s="83">
        <f t="shared" si="4"/>
        <v>419.86666213391658</v>
      </c>
      <c r="Y24" s="88">
        <f t="shared" si="5"/>
        <v>114.52811150885827</v>
      </c>
      <c r="AA24" s="121">
        <v>19</v>
      </c>
      <c r="AB24" s="83">
        <f t="shared" si="6"/>
        <v>0</v>
      </c>
      <c r="AC24" s="154">
        <f t="shared" si="7"/>
        <v>0</v>
      </c>
      <c r="AD24" s="154">
        <f t="shared" si="8"/>
        <v>0</v>
      </c>
      <c r="AE24" s="154">
        <f t="shared" si="9"/>
        <v>0</v>
      </c>
      <c r="AF24" s="83">
        <f t="shared" si="17"/>
        <v>0</v>
      </c>
      <c r="AG24" s="83">
        <f t="shared" si="18"/>
        <v>0</v>
      </c>
      <c r="AH24" s="83">
        <f t="shared" si="19"/>
        <v>0</v>
      </c>
      <c r="AI24" s="128">
        <f t="shared" si="32"/>
        <v>0</v>
      </c>
      <c r="AK24" s="121">
        <v>19</v>
      </c>
      <c r="AL24" s="83">
        <f t="shared" si="10"/>
        <v>0</v>
      </c>
      <c r="AM24" s="83">
        <f t="shared" si="11"/>
        <v>0</v>
      </c>
      <c r="AN24" s="83">
        <f t="shared" si="12"/>
        <v>0</v>
      </c>
      <c r="AO24" s="83">
        <f t="shared" si="13"/>
        <v>0</v>
      </c>
      <c r="AP24" s="83">
        <f t="shared" si="14"/>
        <v>0</v>
      </c>
      <c r="AQ24" s="227">
        <f t="shared" si="20"/>
        <v>0</v>
      </c>
      <c r="AR24" s="227">
        <f t="shared" si="20"/>
        <v>0</v>
      </c>
      <c r="AS24" s="227">
        <f t="shared" si="20"/>
        <v>0</v>
      </c>
      <c r="AT24" s="227">
        <f t="shared" si="20"/>
        <v>0</v>
      </c>
      <c r="AU24" s="83">
        <f t="shared" si="21"/>
        <v>0</v>
      </c>
      <c r="AV24" s="83">
        <f t="shared" si="22"/>
        <v>0</v>
      </c>
      <c r="AW24" s="83">
        <f t="shared" si="23"/>
        <v>0</v>
      </c>
      <c r="AX24" s="83">
        <f t="shared" si="24"/>
        <v>0</v>
      </c>
      <c r="AY24" s="128">
        <f t="shared" si="25"/>
        <v>0</v>
      </c>
      <c r="AZ24" s="230"/>
      <c r="BA24" s="230"/>
      <c r="BB24" s="230"/>
      <c r="BC24" s="230"/>
    </row>
    <row r="25" spans="2:55" x14ac:dyDescent="0.25">
      <c r="B25" s="95">
        <v>0</v>
      </c>
      <c r="C25" s="267">
        <v>36</v>
      </c>
      <c r="D25" s="196">
        <v>131</v>
      </c>
      <c r="E25" s="201">
        <f t="shared" ref="E25:E47" si="33">$F$20</f>
        <v>1.56</v>
      </c>
      <c r="F25" s="96">
        <f t="shared" ref="F25:F47" si="34">D25*E25</f>
        <v>204.36</v>
      </c>
      <c r="G25" s="100">
        <f>F25/(C25-B25)</f>
        <v>5.6766666666666667</v>
      </c>
      <c r="I25" s="105">
        <v>20</v>
      </c>
      <c r="J25" s="83">
        <f t="shared" si="26"/>
        <v>11.400000000000002</v>
      </c>
      <c r="K25" s="83">
        <f t="shared" si="27"/>
        <v>3.9576117932716941</v>
      </c>
      <c r="L25" s="83">
        <f t="shared" si="28"/>
        <v>70</v>
      </c>
      <c r="M25" s="83">
        <f t="shared" si="29"/>
        <v>6.666666666666667</v>
      </c>
      <c r="N25" s="83">
        <f t="shared" si="0"/>
        <v>0</v>
      </c>
      <c r="O25" s="84">
        <f t="shared" si="1"/>
        <v>307.85895165105927</v>
      </c>
      <c r="P25" s="105">
        <v>20</v>
      </c>
      <c r="Q25" s="83">
        <f t="shared" si="15"/>
        <v>5.6766666666666667</v>
      </c>
      <c r="R25" s="83">
        <f t="shared" si="30"/>
        <v>113.53333333333332</v>
      </c>
      <c r="S25" s="83">
        <f t="shared" si="31"/>
        <v>65.84933333333332</v>
      </c>
      <c r="T25" s="83">
        <f t="shared" si="2"/>
        <v>18.639062578119084</v>
      </c>
      <c r="U25" s="83">
        <f t="shared" si="16"/>
        <v>70</v>
      </c>
      <c r="V25" s="83">
        <f t="shared" si="3"/>
        <v>6.666666666666667</v>
      </c>
      <c r="W25" s="83">
        <v>0</v>
      </c>
      <c r="X25" s="83">
        <f t="shared" si="4"/>
        <v>428.261733990224</v>
      </c>
      <c r="Y25" s="88">
        <f t="shared" si="5"/>
        <v>120.40278233916473</v>
      </c>
      <c r="AA25" s="121">
        <v>20</v>
      </c>
      <c r="AB25" s="83">
        <f t="shared" si="6"/>
        <v>0</v>
      </c>
      <c r="AC25" s="154">
        <f t="shared" si="7"/>
        <v>0</v>
      </c>
      <c r="AD25" s="154">
        <f t="shared" si="8"/>
        <v>0</v>
      </c>
      <c r="AE25" s="154">
        <f t="shared" si="9"/>
        <v>0</v>
      </c>
      <c r="AF25" s="83">
        <f t="shared" si="17"/>
        <v>0</v>
      </c>
      <c r="AG25" s="83">
        <f t="shared" si="18"/>
        <v>0</v>
      </c>
      <c r="AH25" s="83">
        <f t="shared" si="19"/>
        <v>0</v>
      </c>
      <c r="AI25" s="128">
        <f t="shared" si="32"/>
        <v>0</v>
      </c>
      <c r="AK25" s="121">
        <v>20</v>
      </c>
      <c r="AL25" s="83">
        <f t="shared" si="10"/>
        <v>0</v>
      </c>
      <c r="AM25" s="83">
        <f t="shared" si="11"/>
        <v>0</v>
      </c>
      <c r="AN25" s="83">
        <f t="shared" si="12"/>
        <v>0</v>
      </c>
      <c r="AO25" s="83">
        <f t="shared" si="13"/>
        <v>0</v>
      </c>
      <c r="AP25" s="83">
        <f t="shared" si="14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>
        <f t="shared" si="21"/>
        <v>0</v>
      </c>
      <c r="AV25" s="83">
        <f t="shared" si="22"/>
        <v>0</v>
      </c>
      <c r="AW25" s="83">
        <f t="shared" si="23"/>
        <v>0</v>
      </c>
      <c r="AX25" s="83">
        <f t="shared" si="24"/>
        <v>0</v>
      </c>
      <c r="AY25" s="128">
        <f t="shared" si="25"/>
        <v>0</v>
      </c>
      <c r="AZ25" s="263"/>
      <c r="BA25" s="230"/>
      <c r="BB25" s="230"/>
      <c r="BC25" s="230"/>
    </row>
    <row r="26" spans="2:55" x14ac:dyDescent="0.25">
      <c r="B26" s="90">
        <f t="shared" ref="B26:B47" si="35">C25</f>
        <v>36</v>
      </c>
      <c r="C26" s="91">
        <f>B26+1</f>
        <v>37</v>
      </c>
      <c r="D26" s="197">
        <v>94</v>
      </c>
      <c r="E26" s="202">
        <f t="shared" si="33"/>
        <v>1.56</v>
      </c>
      <c r="F26" s="92">
        <f t="shared" si="34"/>
        <v>146.64000000000001</v>
      </c>
      <c r="G26" s="203">
        <f>(F26-F25)/(C26-B26)</f>
        <v>-57.72</v>
      </c>
      <c r="I26" s="105">
        <v>21</v>
      </c>
      <c r="J26" s="83">
        <f t="shared" si="26"/>
        <v>11.970000000000002</v>
      </c>
      <c r="K26" s="83">
        <f t="shared" si="27"/>
        <v>4.1319595009564569</v>
      </c>
      <c r="L26" s="83">
        <f t="shared" si="28"/>
        <v>70</v>
      </c>
      <c r="M26" s="83">
        <f t="shared" si="29"/>
        <v>7</v>
      </c>
      <c r="N26" s="83">
        <f t="shared" si="0"/>
        <v>0</v>
      </c>
      <c r="O26" s="84">
        <f t="shared" si="1"/>
        <v>310.37757946416582</v>
      </c>
      <c r="P26" s="105">
        <v>21</v>
      </c>
      <c r="Q26" s="83">
        <f t="shared" si="15"/>
        <v>5.6766666666666667</v>
      </c>
      <c r="R26" s="83">
        <f t="shared" si="30"/>
        <v>119.20999999999998</v>
      </c>
      <c r="S26" s="83">
        <f t="shared" si="31"/>
        <v>69.141799999999989</v>
      </c>
      <c r="T26" s="83">
        <f t="shared" si="2"/>
        <v>19.460183497410025</v>
      </c>
      <c r="U26" s="83">
        <f t="shared" si="16"/>
        <v>70</v>
      </c>
      <c r="V26" s="83">
        <f t="shared" si="3"/>
        <v>7</v>
      </c>
      <c r="W26" s="83">
        <v>0</v>
      </c>
      <c r="X26" s="83">
        <f t="shared" si="4"/>
        <v>436.64845459132243</v>
      </c>
      <c r="Y26" s="88">
        <f t="shared" si="5"/>
        <v>126.27087512715661</v>
      </c>
      <c r="AA26" s="121">
        <v>21</v>
      </c>
      <c r="AB26" s="83">
        <f t="shared" si="6"/>
        <v>0</v>
      </c>
      <c r="AC26" s="154">
        <f t="shared" si="7"/>
        <v>0</v>
      </c>
      <c r="AD26" s="154">
        <f t="shared" si="8"/>
        <v>0</v>
      </c>
      <c r="AE26" s="154">
        <f t="shared" si="9"/>
        <v>0</v>
      </c>
      <c r="AF26" s="83">
        <f t="shared" si="17"/>
        <v>0</v>
      </c>
      <c r="AG26" s="83">
        <f t="shared" si="18"/>
        <v>0</v>
      </c>
      <c r="AH26" s="83">
        <f t="shared" si="19"/>
        <v>0</v>
      </c>
      <c r="AI26" s="128">
        <f t="shared" si="32"/>
        <v>0</v>
      </c>
      <c r="AK26" s="121">
        <v>21</v>
      </c>
      <c r="AL26" s="83">
        <f t="shared" si="10"/>
        <v>0</v>
      </c>
      <c r="AM26" s="83">
        <f t="shared" si="11"/>
        <v>0</v>
      </c>
      <c r="AN26" s="83">
        <f t="shared" si="12"/>
        <v>0</v>
      </c>
      <c r="AO26" s="83">
        <f t="shared" si="13"/>
        <v>0</v>
      </c>
      <c r="AP26" s="83">
        <f t="shared" si="14"/>
        <v>0</v>
      </c>
      <c r="AQ26" s="227">
        <f t="shared" ref="AQ26:AT41" si="36">IF($AK26&lt;=$F$18,$AL26*AM26,)</f>
        <v>0</v>
      </c>
      <c r="AR26" s="227">
        <f t="shared" si="36"/>
        <v>0</v>
      </c>
      <c r="AS26" s="227">
        <f t="shared" si="36"/>
        <v>0</v>
      </c>
      <c r="AT26" s="227">
        <f t="shared" si="36"/>
        <v>0</v>
      </c>
      <c r="AU26" s="83">
        <f t="shared" si="21"/>
        <v>0</v>
      </c>
      <c r="AV26" s="83">
        <f t="shared" si="22"/>
        <v>0</v>
      </c>
      <c r="AW26" s="83">
        <f t="shared" si="23"/>
        <v>0</v>
      </c>
      <c r="AX26" s="83">
        <f t="shared" si="24"/>
        <v>0</v>
      </c>
      <c r="AY26" s="128">
        <f t="shared" si="25"/>
        <v>0</v>
      </c>
      <c r="AZ26" s="263"/>
      <c r="BA26" s="230"/>
      <c r="BB26" s="230"/>
      <c r="BC26" s="231"/>
    </row>
    <row r="27" spans="2:55" x14ac:dyDescent="0.25">
      <c r="B27" s="90">
        <f t="shared" si="35"/>
        <v>37</v>
      </c>
      <c r="C27" s="217">
        <f>C25+6</f>
        <v>42</v>
      </c>
      <c r="D27" s="197">
        <v>148</v>
      </c>
      <c r="E27" s="202">
        <f t="shared" si="33"/>
        <v>1.56</v>
      </c>
      <c r="F27" s="92">
        <f t="shared" si="34"/>
        <v>230.88</v>
      </c>
      <c r="G27" s="101">
        <f t="shared" ref="G27:G47" si="37">(F27-F26)/(C27-B27)</f>
        <v>16.847999999999995</v>
      </c>
      <c r="I27" s="105">
        <v>22</v>
      </c>
      <c r="J27" s="83">
        <f t="shared" si="26"/>
        <v>12.540000000000003</v>
      </c>
      <c r="K27" s="83">
        <f t="shared" si="27"/>
        <v>4.3053431128187816</v>
      </c>
      <c r="L27" s="83">
        <f t="shared" si="28"/>
        <v>70</v>
      </c>
      <c r="M27" s="83">
        <f t="shared" si="29"/>
        <v>7.333333333333333</v>
      </c>
      <c r="N27" s="83">
        <f t="shared" si="0"/>
        <v>0</v>
      </c>
      <c r="O27" s="84">
        <f t="shared" si="1"/>
        <v>312.89452814371492</v>
      </c>
      <c r="P27" s="105">
        <v>22</v>
      </c>
      <c r="Q27" s="83">
        <f t="shared" si="15"/>
        <v>5.6766666666666667</v>
      </c>
      <c r="R27" s="83">
        <f t="shared" si="30"/>
        <v>124.88666666666664</v>
      </c>
      <c r="S27" s="83">
        <f t="shared" si="31"/>
        <v>72.434266666666645</v>
      </c>
      <c r="T27" s="83">
        <f t="shared" si="2"/>
        <v>20.276763839376951</v>
      </c>
      <c r="U27" s="83">
        <f t="shared" si="16"/>
        <v>70</v>
      </c>
      <c r="V27" s="83">
        <f t="shared" si="3"/>
        <v>7.333333333333333</v>
      </c>
      <c r="W27" s="83">
        <v>0</v>
      </c>
      <c r="X27" s="83">
        <f t="shared" si="4"/>
        <v>445.02726702024819</v>
      </c>
      <c r="Y27" s="88">
        <f t="shared" si="5"/>
        <v>132.13273887653327</v>
      </c>
      <c r="AA27" s="121">
        <v>22</v>
      </c>
      <c r="AB27" s="83">
        <f t="shared" si="6"/>
        <v>0</v>
      </c>
      <c r="AC27" s="154">
        <f t="shared" si="7"/>
        <v>0</v>
      </c>
      <c r="AD27" s="154">
        <f t="shared" si="8"/>
        <v>0</v>
      </c>
      <c r="AE27" s="154">
        <f t="shared" si="9"/>
        <v>0</v>
      </c>
      <c r="AF27" s="83">
        <f t="shared" si="17"/>
        <v>0</v>
      </c>
      <c r="AG27" s="83">
        <f t="shared" si="18"/>
        <v>0</v>
      </c>
      <c r="AH27" s="83">
        <f t="shared" si="19"/>
        <v>0</v>
      </c>
      <c r="AI27" s="128">
        <f t="shared" si="32"/>
        <v>0</v>
      </c>
      <c r="AK27" s="121">
        <v>22</v>
      </c>
      <c r="AL27" s="83">
        <f t="shared" si="10"/>
        <v>0</v>
      </c>
      <c r="AM27" s="83">
        <f t="shared" si="11"/>
        <v>0</v>
      </c>
      <c r="AN27" s="83">
        <f t="shared" si="12"/>
        <v>0</v>
      </c>
      <c r="AO27" s="83">
        <f t="shared" si="13"/>
        <v>0</v>
      </c>
      <c r="AP27" s="83">
        <f t="shared" si="14"/>
        <v>0</v>
      </c>
      <c r="AQ27" s="227">
        <f t="shared" si="36"/>
        <v>0</v>
      </c>
      <c r="AR27" s="227">
        <f t="shared" si="36"/>
        <v>0</v>
      </c>
      <c r="AS27" s="227">
        <f t="shared" si="36"/>
        <v>0</v>
      </c>
      <c r="AT27" s="227">
        <f t="shared" si="36"/>
        <v>0</v>
      </c>
      <c r="AU27" s="83">
        <f t="shared" si="21"/>
        <v>0</v>
      </c>
      <c r="AV27" s="83">
        <f t="shared" si="22"/>
        <v>0</v>
      </c>
      <c r="AW27" s="83">
        <f t="shared" si="23"/>
        <v>0</v>
      </c>
      <c r="AX27" s="83">
        <f t="shared" si="24"/>
        <v>0</v>
      </c>
      <c r="AY27" s="128">
        <f t="shared" si="25"/>
        <v>0</v>
      </c>
      <c r="AZ27" s="263"/>
      <c r="BA27" s="191"/>
      <c r="BB27" s="191"/>
      <c r="BC27" s="191"/>
    </row>
    <row r="28" spans="2:55" x14ac:dyDescent="0.25">
      <c r="B28" s="90">
        <f t="shared" si="35"/>
        <v>42</v>
      </c>
      <c r="C28" s="217">
        <f t="shared" ref="C28:C32" si="38">C26+6</f>
        <v>43</v>
      </c>
      <c r="D28" s="197">
        <v>107</v>
      </c>
      <c r="E28" s="202">
        <f t="shared" si="33"/>
        <v>1.56</v>
      </c>
      <c r="F28" s="92">
        <f t="shared" si="34"/>
        <v>166.92000000000002</v>
      </c>
      <c r="G28" s="101">
        <f t="shared" si="37"/>
        <v>-63.95999999999998</v>
      </c>
      <c r="I28" s="105">
        <v>23</v>
      </c>
      <c r="J28" s="83">
        <f t="shared" si="26"/>
        <v>13.110000000000003</v>
      </c>
      <c r="K28" s="83">
        <f t="shared" si="27"/>
        <v>4.4778114575015309</v>
      </c>
      <c r="L28" s="83">
        <f t="shared" si="28"/>
        <v>70</v>
      </c>
      <c r="M28" s="83">
        <f t="shared" si="29"/>
        <v>7.666666666666667</v>
      </c>
      <c r="N28" s="83">
        <f t="shared" si="0"/>
        <v>0</v>
      </c>
      <c r="O28" s="84">
        <f t="shared" si="1"/>
        <v>315.40988273292629</v>
      </c>
      <c r="P28" s="105">
        <v>23</v>
      </c>
      <c r="Q28" s="83">
        <f t="shared" si="15"/>
        <v>5.6766666666666667</v>
      </c>
      <c r="R28" s="83">
        <f t="shared" si="30"/>
        <v>130.5633333333333</v>
      </c>
      <c r="S28" s="83">
        <f t="shared" si="31"/>
        <v>75.726733333333314</v>
      </c>
      <c r="T28" s="83">
        <f t="shared" si="2"/>
        <v>21.089033571024601</v>
      </c>
      <c r="U28" s="83">
        <f t="shared" si="16"/>
        <v>70</v>
      </c>
      <c r="V28" s="83">
        <f t="shared" si="3"/>
        <v>7.666666666666667</v>
      </c>
      <c r="W28" s="83">
        <v>0</v>
      </c>
      <c r="X28" s="83">
        <f t="shared" si="4"/>
        <v>453.39857180286782</v>
      </c>
      <c r="Y28" s="88">
        <f t="shared" si="5"/>
        <v>137.98868906994153</v>
      </c>
      <c r="AA28" s="121">
        <v>23</v>
      </c>
      <c r="AB28" s="83">
        <f t="shared" si="6"/>
        <v>0</v>
      </c>
      <c r="AC28" s="154">
        <f t="shared" si="7"/>
        <v>0</v>
      </c>
      <c r="AD28" s="154">
        <f t="shared" si="8"/>
        <v>0</v>
      </c>
      <c r="AE28" s="154">
        <f t="shared" si="9"/>
        <v>0</v>
      </c>
      <c r="AF28" s="83">
        <f t="shared" si="17"/>
        <v>0</v>
      </c>
      <c r="AG28" s="83">
        <f t="shared" si="18"/>
        <v>0</v>
      </c>
      <c r="AH28" s="83">
        <f t="shared" si="19"/>
        <v>0</v>
      </c>
      <c r="AI28" s="128">
        <f t="shared" si="32"/>
        <v>0</v>
      </c>
      <c r="AK28" s="121">
        <v>23</v>
      </c>
      <c r="AL28" s="83">
        <f t="shared" si="10"/>
        <v>0</v>
      </c>
      <c r="AM28" s="83">
        <f t="shared" si="11"/>
        <v>0</v>
      </c>
      <c r="AN28" s="83">
        <f t="shared" si="12"/>
        <v>0</v>
      </c>
      <c r="AO28" s="83">
        <f t="shared" si="13"/>
        <v>0</v>
      </c>
      <c r="AP28" s="83">
        <f t="shared" si="14"/>
        <v>0</v>
      </c>
      <c r="AQ28" s="227">
        <f t="shared" si="36"/>
        <v>0</v>
      </c>
      <c r="AR28" s="227">
        <f t="shared" si="36"/>
        <v>0</v>
      </c>
      <c r="AS28" s="227">
        <f t="shared" si="36"/>
        <v>0</v>
      </c>
      <c r="AT28" s="227">
        <f t="shared" si="36"/>
        <v>0</v>
      </c>
      <c r="AU28" s="83">
        <f t="shared" si="21"/>
        <v>0</v>
      </c>
      <c r="AV28" s="83">
        <f t="shared" si="22"/>
        <v>0</v>
      </c>
      <c r="AW28" s="83">
        <f t="shared" si="23"/>
        <v>0</v>
      </c>
      <c r="AX28" s="83">
        <f t="shared" si="24"/>
        <v>0</v>
      </c>
      <c r="AY28" s="128">
        <f t="shared" si="25"/>
        <v>0</v>
      </c>
      <c r="AZ28" s="263"/>
      <c r="BA28" s="191"/>
      <c r="BB28" s="191"/>
      <c r="BC28" s="191"/>
    </row>
    <row r="29" spans="2:55" x14ac:dyDescent="0.25">
      <c r="B29" s="90">
        <f t="shared" si="35"/>
        <v>43</v>
      </c>
      <c r="C29" s="217">
        <f t="shared" si="38"/>
        <v>48</v>
      </c>
      <c r="D29" s="197">
        <v>157</v>
      </c>
      <c r="E29" s="202">
        <f t="shared" si="33"/>
        <v>1.56</v>
      </c>
      <c r="F29" s="92">
        <f t="shared" si="34"/>
        <v>244.92000000000002</v>
      </c>
      <c r="G29" s="101">
        <f t="shared" si="37"/>
        <v>15.6</v>
      </c>
      <c r="I29" s="105">
        <v>24</v>
      </c>
      <c r="J29" s="83">
        <f t="shared" si="26"/>
        <v>13.680000000000003</v>
      </c>
      <c r="K29" s="83">
        <f t="shared" si="27"/>
        <v>4.6494088775688995</v>
      </c>
      <c r="L29" s="83">
        <f t="shared" si="28"/>
        <v>70</v>
      </c>
      <c r="M29" s="83">
        <f t="shared" si="29"/>
        <v>8</v>
      </c>
      <c r="N29" s="83">
        <f t="shared" si="0"/>
        <v>0</v>
      </c>
      <c r="O29" s="84">
        <f t="shared" si="1"/>
        <v>317.92372046176581</v>
      </c>
      <c r="P29" s="105">
        <v>24</v>
      </c>
      <c r="Q29" s="83">
        <f t="shared" si="15"/>
        <v>5.6766666666666667</v>
      </c>
      <c r="R29" s="83">
        <f t="shared" si="30"/>
        <v>136.23999999999998</v>
      </c>
      <c r="S29" s="83">
        <f t="shared" si="31"/>
        <v>79.019199999999984</v>
      </c>
      <c r="T29" s="83">
        <f t="shared" si="2"/>
        <v>21.897201531388252</v>
      </c>
      <c r="U29" s="83">
        <f t="shared" si="16"/>
        <v>70</v>
      </c>
      <c r="V29" s="83">
        <f t="shared" si="3"/>
        <v>8</v>
      </c>
      <c r="W29" s="83">
        <v>0</v>
      </c>
      <c r="X29" s="83">
        <f t="shared" si="4"/>
        <v>461.76273266716788</v>
      </c>
      <c r="Y29" s="88">
        <f t="shared" si="5"/>
        <v>143.83901220540207</v>
      </c>
      <c r="AA29" s="121">
        <v>24</v>
      </c>
      <c r="AB29" s="83">
        <f t="shared" si="6"/>
        <v>0</v>
      </c>
      <c r="AC29" s="154">
        <f t="shared" si="7"/>
        <v>0</v>
      </c>
      <c r="AD29" s="154">
        <f t="shared" si="8"/>
        <v>0</v>
      </c>
      <c r="AE29" s="154">
        <f t="shared" si="9"/>
        <v>0</v>
      </c>
      <c r="AF29" s="83">
        <f t="shared" si="17"/>
        <v>0</v>
      </c>
      <c r="AG29" s="83">
        <f t="shared" si="18"/>
        <v>0</v>
      </c>
      <c r="AH29" s="83">
        <f t="shared" si="19"/>
        <v>0</v>
      </c>
      <c r="AI29" s="128">
        <f t="shared" si="32"/>
        <v>0</v>
      </c>
      <c r="AK29" s="121">
        <v>24</v>
      </c>
      <c r="AL29" s="83">
        <f t="shared" si="10"/>
        <v>0</v>
      </c>
      <c r="AM29" s="83">
        <f t="shared" si="11"/>
        <v>0</v>
      </c>
      <c r="AN29" s="83">
        <f t="shared" si="12"/>
        <v>0</v>
      </c>
      <c r="AO29" s="83">
        <f t="shared" si="13"/>
        <v>0</v>
      </c>
      <c r="AP29" s="83">
        <f t="shared" si="14"/>
        <v>0</v>
      </c>
      <c r="AQ29" s="227">
        <f t="shared" si="36"/>
        <v>0</v>
      </c>
      <c r="AR29" s="227">
        <f t="shared" si="36"/>
        <v>0</v>
      </c>
      <c r="AS29" s="227">
        <f t="shared" si="36"/>
        <v>0</v>
      </c>
      <c r="AT29" s="227">
        <f t="shared" si="36"/>
        <v>0</v>
      </c>
      <c r="AU29" s="83">
        <f t="shared" si="21"/>
        <v>0</v>
      </c>
      <c r="AV29" s="83">
        <f t="shared" si="22"/>
        <v>0</v>
      </c>
      <c r="AW29" s="83">
        <f t="shared" si="23"/>
        <v>0</v>
      </c>
      <c r="AX29" s="83">
        <f t="shared" si="24"/>
        <v>0</v>
      </c>
      <c r="AY29" s="128">
        <f t="shared" si="25"/>
        <v>0</v>
      </c>
      <c r="AZ29" s="263"/>
      <c r="BA29" s="191"/>
      <c r="BB29" s="191"/>
      <c r="BC29" s="191"/>
    </row>
    <row r="30" spans="2:55" x14ac:dyDescent="0.25">
      <c r="B30" s="90">
        <f t="shared" si="35"/>
        <v>48</v>
      </c>
      <c r="C30" s="217">
        <f t="shared" si="38"/>
        <v>49</v>
      </c>
      <c r="D30" s="197">
        <v>116</v>
      </c>
      <c r="E30" s="202">
        <f t="shared" si="33"/>
        <v>1.56</v>
      </c>
      <c r="F30" s="92">
        <f t="shared" si="34"/>
        <v>180.96</v>
      </c>
      <c r="G30" s="101">
        <f t="shared" si="37"/>
        <v>-63.960000000000008</v>
      </c>
      <c r="I30" s="105">
        <v>25</v>
      </c>
      <c r="J30" s="83">
        <f t="shared" si="26"/>
        <v>14.250000000000004</v>
      </c>
      <c r="K30" s="83">
        <f t="shared" si="27"/>
        <v>4.8201758113112367</v>
      </c>
      <c r="L30" s="83">
        <f t="shared" si="28"/>
        <v>70</v>
      </c>
      <c r="M30" s="83">
        <f t="shared" si="29"/>
        <v>8.3333333333333339</v>
      </c>
      <c r="N30" s="83">
        <f t="shared" si="0"/>
        <v>0</v>
      </c>
      <c r="O30" s="84">
        <f t="shared" si="1"/>
        <v>320.43611176025593</v>
      </c>
      <c r="P30" s="105">
        <v>25</v>
      </c>
      <c r="Q30" s="83">
        <f t="shared" si="15"/>
        <v>5.6766666666666667</v>
      </c>
      <c r="R30" s="83">
        <f t="shared" si="30"/>
        <v>141.91666666666666</v>
      </c>
      <c r="S30" s="83">
        <f t="shared" si="31"/>
        <v>82.311666666666653</v>
      </c>
      <c r="T30" s="83">
        <f t="shared" si="2"/>
        <v>22.701458171644916</v>
      </c>
      <c r="U30" s="83">
        <f t="shared" si="16"/>
        <v>70</v>
      </c>
      <c r="V30" s="83">
        <f t="shared" si="3"/>
        <v>8.3333333333333339</v>
      </c>
      <c r="W30" s="83">
        <v>0</v>
      </c>
      <c r="X30" s="83">
        <f t="shared" si="4"/>
        <v>470.12008131561493</v>
      </c>
      <c r="Y30" s="88">
        <f t="shared" si="5"/>
        <v>149.683969555359</v>
      </c>
      <c r="AA30" s="121">
        <v>25</v>
      </c>
      <c r="AB30" s="83">
        <f t="shared" si="6"/>
        <v>0</v>
      </c>
      <c r="AC30" s="154">
        <f t="shared" si="7"/>
        <v>0</v>
      </c>
      <c r="AD30" s="154">
        <f t="shared" si="8"/>
        <v>0</v>
      </c>
      <c r="AE30" s="154">
        <f t="shared" si="9"/>
        <v>0</v>
      </c>
      <c r="AF30" s="83">
        <f t="shared" si="17"/>
        <v>0</v>
      </c>
      <c r="AG30" s="83">
        <f t="shared" si="18"/>
        <v>0</v>
      </c>
      <c r="AH30" s="83">
        <f t="shared" si="19"/>
        <v>0</v>
      </c>
      <c r="AI30" s="128">
        <f t="shared" si="32"/>
        <v>0</v>
      </c>
      <c r="AK30" s="121">
        <v>25</v>
      </c>
      <c r="AL30" s="83">
        <f t="shared" si="10"/>
        <v>0</v>
      </c>
      <c r="AM30" s="83">
        <f t="shared" si="11"/>
        <v>0</v>
      </c>
      <c r="AN30" s="83">
        <f t="shared" si="12"/>
        <v>0</v>
      </c>
      <c r="AO30" s="83">
        <f t="shared" si="13"/>
        <v>0</v>
      </c>
      <c r="AP30" s="83">
        <f t="shared" si="14"/>
        <v>0</v>
      </c>
      <c r="AQ30" s="227">
        <f t="shared" si="36"/>
        <v>0</v>
      </c>
      <c r="AR30" s="227">
        <f t="shared" si="36"/>
        <v>0</v>
      </c>
      <c r="AS30" s="227">
        <f t="shared" si="36"/>
        <v>0</v>
      </c>
      <c r="AT30" s="227">
        <f t="shared" si="36"/>
        <v>0</v>
      </c>
      <c r="AU30" s="83">
        <f t="shared" si="21"/>
        <v>0</v>
      </c>
      <c r="AV30" s="83">
        <f t="shared" si="22"/>
        <v>0</v>
      </c>
      <c r="AW30" s="83">
        <f t="shared" si="23"/>
        <v>0</v>
      </c>
      <c r="AX30" s="83">
        <f t="shared" si="24"/>
        <v>0</v>
      </c>
      <c r="AY30" s="128">
        <f t="shared" si="25"/>
        <v>0</v>
      </c>
      <c r="AZ30" s="263"/>
      <c r="BA30" s="191"/>
      <c r="BB30" s="191"/>
      <c r="BC30" s="191"/>
    </row>
    <row r="31" spans="2:55" x14ac:dyDescent="0.25">
      <c r="B31" s="90">
        <f t="shared" si="35"/>
        <v>49</v>
      </c>
      <c r="C31" s="217">
        <f t="shared" si="38"/>
        <v>54</v>
      </c>
      <c r="D31" s="197">
        <v>163</v>
      </c>
      <c r="E31" s="202">
        <f t="shared" si="33"/>
        <v>1.56</v>
      </c>
      <c r="F31" s="92">
        <f t="shared" si="34"/>
        <v>254.28</v>
      </c>
      <c r="G31" s="101">
        <f t="shared" si="37"/>
        <v>14.663999999999998</v>
      </c>
      <c r="I31" s="105">
        <v>26</v>
      </c>
      <c r="J31" s="83">
        <f t="shared" si="26"/>
        <v>14.820000000000004</v>
      </c>
      <c r="K31" s="83">
        <f t="shared" si="27"/>
        <v>4.9901492788407484</v>
      </c>
      <c r="L31" s="83">
        <f t="shared" si="28"/>
        <v>70</v>
      </c>
      <c r="M31" s="83">
        <f t="shared" si="29"/>
        <v>8.6666666666666661</v>
      </c>
      <c r="N31" s="83">
        <f t="shared" si="0"/>
        <v>0</v>
      </c>
      <c r="O31" s="84">
        <f t="shared" si="1"/>
        <v>322.94712110509209</v>
      </c>
      <c r="P31" s="105">
        <v>26</v>
      </c>
      <c r="Q31" s="83">
        <f t="shared" si="15"/>
        <v>5.6766666666666667</v>
      </c>
      <c r="R31" s="83">
        <f t="shared" si="30"/>
        <v>147.59333333333333</v>
      </c>
      <c r="S31" s="83">
        <f t="shared" si="31"/>
        <v>85.604133333333323</v>
      </c>
      <c r="T31" s="83">
        <f t="shared" si="2"/>
        <v>23.501977844465948</v>
      </c>
      <c r="U31" s="83">
        <f t="shared" si="16"/>
        <v>70</v>
      </c>
      <c r="V31" s="83">
        <f t="shared" si="3"/>
        <v>8.6666666666666661</v>
      </c>
      <c r="W31" s="83">
        <v>0</v>
      </c>
      <c r="X31" s="83">
        <f t="shared" si="4"/>
        <v>478.4709214124448</v>
      </c>
      <c r="Y31" s="88">
        <f t="shared" si="5"/>
        <v>155.5238003073527</v>
      </c>
      <c r="AA31" s="121">
        <v>26</v>
      </c>
      <c r="AB31" s="83">
        <f t="shared" si="6"/>
        <v>0</v>
      </c>
      <c r="AC31" s="154">
        <f t="shared" si="7"/>
        <v>0</v>
      </c>
      <c r="AD31" s="154">
        <f t="shared" si="8"/>
        <v>0</v>
      </c>
      <c r="AE31" s="154">
        <f t="shared" si="9"/>
        <v>0</v>
      </c>
      <c r="AF31" s="83">
        <f t="shared" si="17"/>
        <v>0</v>
      </c>
      <c r="AG31" s="83">
        <f t="shared" si="18"/>
        <v>0</v>
      </c>
      <c r="AH31" s="83">
        <f t="shared" si="19"/>
        <v>0</v>
      </c>
      <c r="AI31" s="128">
        <f t="shared" si="32"/>
        <v>0</v>
      </c>
      <c r="AK31" s="121">
        <v>26</v>
      </c>
      <c r="AL31" s="83">
        <f t="shared" si="10"/>
        <v>0</v>
      </c>
      <c r="AM31" s="83">
        <f t="shared" si="11"/>
        <v>0</v>
      </c>
      <c r="AN31" s="83">
        <f t="shared" si="12"/>
        <v>0</v>
      </c>
      <c r="AO31" s="83">
        <f t="shared" si="13"/>
        <v>0</v>
      </c>
      <c r="AP31" s="83">
        <f t="shared" si="14"/>
        <v>0</v>
      </c>
      <c r="AQ31" s="227">
        <f t="shared" si="36"/>
        <v>0</v>
      </c>
      <c r="AR31" s="227">
        <f t="shared" si="36"/>
        <v>0</v>
      </c>
      <c r="AS31" s="227">
        <f t="shared" si="36"/>
        <v>0</v>
      </c>
      <c r="AT31" s="227">
        <f t="shared" si="36"/>
        <v>0</v>
      </c>
      <c r="AU31" s="83">
        <f t="shared" si="21"/>
        <v>0</v>
      </c>
      <c r="AV31" s="83">
        <f t="shared" si="22"/>
        <v>0</v>
      </c>
      <c r="AW31" s="83">
        <f t="shared" si="23"/>
        <v>0</v>
      </c>
      <c r="AX31" s="83">
        <f t="shared" si="24"/>
        <v>0</v>
      </c>
      <c r="AY31" s="128">
        <f t="shared" si="25"/>
        <v>0</v>
      </c>
      <c r="AZ31" s="263"/>
      <c r="BA31" s="191"/>
      <c r="BB31" s="191"/>
      <c r="BC31" s="191"/>
    </row>
    <row r="32" spans="2:55" x14ac:dyDescent="0.25">
      <c r="B32" s="90">
        <f t="shared" si="35"/>
        <v>54</v>
      </c>
      <c r="C32" s="217">
        <f t="shared" si="38"/>
        <v>55</v>
      </c>
      <c r="D32" s="197">
        <v>132</v>
      </c>
      <c r="E32" s="202">
        <f t="shared" si="33"/>
        <v>1.56</v>
      </c>
      <c r="F32" s="92">
        <f t="shared" si="34"/>
        <v>205.92000000000002</v>
      </c>
      <c r="G32" s="101">
        <f t="shared" si="37"/>
        <v>-48.359999999999985</v>
      </c>
      <c r="I32" s="105">
        <v>27</v>
      </c>
      <c r="J32" s="83">
        <f t="shared" si="26"/>
        <v>15.390000000000004</v>
      </c>
      <c r="K32" s="83">
        <f t="shared" si="27"/>
        <v>5.1593632912998046</v>
      </c>
      <c r="L32" s="83">
        <f t="shared" si="28"/>
        <v>70</v>
      </c>
      <c r="M32" s="83">
        <f t="shared" si="29"/>
        <v>9</v>
      </c>
      <c r="N32" s="83">
        <f t="shared" si="0"/>
        <v>0</v>
      </c>
      <c r="O32" s="84">
        <f t="shared" si="1"/>
        <v>325.45680773234716</v>
      </c>
      <c r="P32" s="105">
        <v>27</v>
      </c>
      <c r="Q32" s="83">
        <f t="shared" si="15"/>
        <v>5.6766666666666667</v>
      </c>
      <c r="R32" s="83">
        <f t="shared" si="30"/>
        <v>153.27000000000001</v>
      </c>
      <c r="S32" s="83">
        <f t="shared" si="31"/>
        <v>88.896600000000007</v>
      </c>
      <c r="T32" s="83">
        <f t="shared" si="2"/>
        <v>24.298920731254661</v>
      </c>
      <c r="U32" s="83">
        <f t="shared" si="16"/>
        <v>70</v>
      </c>
      <c r="V32" s="83">
        <f t="shared" si="3"/>
        <v>9</v>
      </c>
      <c r="W32" s="83">
        <v>0</v>
      </c>
      <c r="X32" s="83">
        <f t="shared" si="4"/>
        <v>486.81553194026861</v>
      </c>
      <c r="Y32" s="88">
        <f t="shared" si="5"/>
        <v>161.35872420792145</v>
      </c>
      <c r="AA32" s="121">
        <v>27</v>
      </c>
      <c r="AB32" s="83">
        <f t="shared" si="6"/>
        <v>0</v>
      </c>
      <c r="AC32" s="154">
        <f t="shared" si="7"/>
        <v>0</v>
      </c>
      <c r="AD32" s="154">
        <f t="shared" si="8"/>
        <v>0</v>
      </c>
      <c r="AE32" s="154">
        <f t="shared" si="9"/>
        <v>0</v>
      </c>
      <c r="AF32" s="83">
        <f t="shared" si="17"/>
        <v>0</v>
      </c>
      <c r="AG32" s="83">
        <f t="shared" si="18"/>
        <v>0</v>
      </c>
      <c r="AH32" s="83">
        <f t="shared" si="19"/>
        <v>0</v>
      </c>
      <c r="AI32" s="128">
        <f t="shared" si="32"/>
        <v>0</v>
      </c>
      <c r="AK32" s="121">
        <v>27</v>
      </c>
      <c r="AL32" s="83">
        <f t="shared" si="10"/>
        <v>0</v>
      </c>
      <c r="AM32" s="83">
        <f t="shared" si="11"/>
        <v>0</v>
      </c>
      <c r="AN32" s="83">
        <f t="shared" si="12"/>
        <v>0</v>
      </c>
      <c r="AO32" s="83">
        <f t="shared" si="13"/>
        <v>0</v>
      </c>
      <c r="AP32" s="83">
        <f t="shared" si="14"/>
        <v>0</v>
      </c>
      <c r="AQ32" s="227">
        <f t="shared" si="36"/>
        <v>0</v>
      </c>
      <c r="AR32" s="227">
        <f t="shared" si="36"/>
        <v>0</v>
      </c>
      <c r="AS32" s="227">
        <f t="shared" si="36"/>
        <v>0</v>
      </c>
      <c r="AT32" s="227">
        <f t="shared" si="36"/>
        <v>0</v>
      </c>
      <c r="AU32" s="83">
        <f t="shared" si="21"/>
        <v>0</v>
      </c>
      <c r="AV32" s="83">
        <f t="shared" si="22"/>
        <v>0</v>
      </c>
      <c r="AW32" s="83">
        <f t="shared" si="23"/>
        <v>0</v>
      </c>
      <c r="AX32" s="83">
        <f t="shared" si="24"/>
        <v>0</v>
      </c>
      <c r="AY32" s="128">
        <f t="shared" si="25"/>
        <v>0</v>
      </c>
      <c r="AZ32" s="263"/>
      <c r="BA32" s="191"/>
      <c r="BB32" s="191"/>
      <c r="BC32" s="191"/>
    </row>
    <row r="33" spans="2:55" x14ac:dyDescent="0.25">
      <c r="B33" s="90">
        <f t="shared" si="35"/>
        <v>55</v>
      </c>
      <c r="C33" s="217">
        <f>C31+8</f>
        <v>62</v>
      </c>
      <c r="D33" s="197">
        <v>193</v>
      </c>
      <c r="E33" s="202">
        <f t="shared" si="33"/>
        <v>1.56</v>
      </c>
      <c r="F33" s="92">
        <f t="shared" si="34"/>
        <v>301.08</v>
      </c>
      <c r="G33" s="101">
        <f t="shared" si="37"/>
        <v>13.594285714285709</v>
      </c>
      <c r="I33" s="105">
        <v>28</v>
      </c>
      <c r="J33" s="83">
        <f t="shared" si="26"/>
        <v>15.960000000000004</v>
      </c>
      <c r="K33" s="83">
        <f t="shared" si="27"/>
        <v>5.3278491977415401</v>
      </c>
      <c r="L33" s="83">
        <f t="shared" si="28"/>
        <v>70</v>
      </c>
      <c r="M33" s="83">
        <f t="shared" si="29"/>
        <v>9.3333333333333339</v>
      </c>
      <c r="N33" s="83">
        <f t="shared" si="0"/>
        <v>0</v>
      </c>
      <c r="O33" s="84">
        <f t="shared" si="1"/>
        <v>327.96522624162202</v>
      </c>
      <c r="P33" s="105">
        <v>28</v>
      </c>
      <c r="Q33" s="83">
        <f t="shared" si="15"/>
        <v>5.6766666666666667</v>
      </c>
      <c r="R33" s="83">
        <f t="shared" si="30"/>
        <v>158.94666666666669</v>
      </c>
      <c r="S33" s="83">
        <f t="shared" si="31"/>
        <v>92.189066666666676</v>
      </c>
      <c r="T33" s="83">
        <f t="shared" si="2"/>
        <v>25.092434475841127</v>
      </c>
      <c r="U33" s="83">
        <f t="shared" si="16"/>
        <v>70</v>
      </c>
      <c r="V33" s="83">
        <f t="shared" si="3"/>
        <v>9.3333333333333339</v>
      </c>
      <c r="W33" s="83">
        <v>0</v>
      </c>
      <c r="X33" s="83">
        <f t="shared" si="4"/>
        <v>495.15417004542337</v>
      </c>
      <c r="Y33" s="88">
        <f t="shared" si="5"/>
        <v>167.18894380380135</v>
      </c>
      <c r="AA33" s="121">
        <v>28</v>
      </c>
      <c r="AB33" s="83">
        <f t="shared" si="6"/>
        <v>0</v>
      </c>
      <c r="AC33" s="154">
        <f t="shared" si="7"/>
        <v>0</v>
      </c>
      <c r="AD33" s="154">
        <f t="shared" si="8"/>
        <v>0</v>
      </c>
      <c r="AE33" s="154">
        <f t="shared" si="9"/>
        <v>0</v>
      </c>
      <c r="AF33" s="83">
        <f t="shared" si="17"/>
        <v>0</v>
      </c>
      <c r="AG33" s="83">
        <f t="shared" si="18"/>
        <v>0</v>
      </c>
      <c r="AH33" s="83">
        <f t="shared" si="19"/>
        <v>0</v>
      </c>
      <c r="AI33" s="128">
        <f t="shared" si="32"/>
        <v>0</v>
      </c>
      <c r="AK33" s="121">
        <v>28</v>
      </c>
      <c r="AL33" s="83">
        <f t="shared" si="10"/>
        <v>0</v>
      </c>
      <c r="AM33" s="83">
        <f t="shared" si="11"/>
        <v>0</v>
      </c>
      <c r="AN33" s="83">
        <f t="shared" si="12"/>
        <v>0</v>
      </c>
      <c r="AO33" s="83">
        <f t="shared" si="13"/>
        <v>0</v>
      </c>
      <c r="AP33" s="83">
        <f t="shared" si="14"/>
        <v>0</v>
      </c>
      <c r="AQ33" s="227">
        <f t="shared" si="36"/>
        <v>0</v>
      </c>
      <c r="AR33" s="227">
        <f t="shared" si="36"/>
        <v>0</v>
      </c>
      <c r="AS33" s="227">
        <f t="shared" si="36"/>
        <v>0</v>
      </c>
      <c r="AT33" s="227">
        <f t="shared" si="36"/>
        <v>0</v>
      </c>
      <c r="AU33" s="83">
        <f t="shared" si="21"/>
        <v>0</v>
      </c>
      <c r="AV33" s="83">
        <f t="shared" si="22"/>
        <v>0</v>
      </c>
      <c r="AW33" s="83">
        <f t="shared" si="23"/>
        <v>0</v>
      </c>
      <c r="AX33" s="83">
        <f t="shared" si="24"/>
        <v>0</v>
      </c>
      <c r="AY33" s="128">
        <f t="shared" si="25"/>
        <v>0</v>
      </c>
      <c r="AZ33" s="263"/>
      <c r="BA33" s="191"/>
      <c r="BB33" s="191"/>
      <c r="BC33" s="191"/>
    </row>
    <row r="34" spans="2:55" ht="15.75" thickBot="1" x14ac:dyDescent="0.3">
      <c r="B34" s="90">
        <f t="shared" si="35"/>
        <v>62</v>
      </c>
      <c r="C34" s="217">
        <f>C32+8</f>
        <v>63</v>
      </c>
      <c r="D34" s="197">
        <v>155</v>
      </c>
      <c r="E34" s="202">
        <f t="shared" si="33"/>
        <v>1.56</v>
      </c>
      <c r="F34" s="92">
        <f t="shared" si="34"/>
        <v>241.8</v>
      </c>
      <c r="G34" s="101">
        <f t="shared" si="37"/>
        <v>-59.279999999999973</v>
      </c>
      <c r="I34" s="105">
        <v>29</v>
      </c>
      <c r="J34" s="83">
        <f t="shared" si="26"/>
        <v>16.530000000000005</v>
      </c>
      <c r="K34" s="83">
        <f t="shared" si="27"/>
        <v>5.4956359810635664</v>
      </c>
      <c r="L34" s="83">
        <f t="shared" si="28"/>
        <v>70</v>
      </c>
      <c r="M34" s="83">
        <f t="shared" si="29"/>
        <v>9.6666666666666661</v>
      </c>
      <c r="N34" s="83">
        <f t="shared" si="0"/>
        <v>0</v>
      </c>
      <c r="O34" s="84">
        <f t="shared" si="1"/>
        <v>330.47242711146356</v>
      </c>
      <c r="P34" s="105">
        <v>29</v>
      </c>
      <c r="Q34" s="85">
        <f t="shared" si="15"/>
        <v>5.6766666666666667</v>
      </c>
      <c r="R34" s="83">
        <f t="shared" si="30"/>
        <v>164.62333333333336</v>
      </c>
      <c r="S34" s="83">
        <f t="shared" si="31"/>
        <v>95.481533333333346</v>
      </c>
      <c r="T34" s="83">
        <f t="shared" si="2"/>
        <v>25.882655578233599</v>
      </c>
      <c r="U34" s="83">
        <f t="shared" si="16"/>
        <v>70</v>
      </c>
      <c r="V34" s="83">
        <f t="shared" si="3"/>
        <v>9.6666666666666661</v>
      </c>
      <c r="W34" s="83">
        <v>0</v>
      </c>
      <c r="X34" s="83">
        <f t="shared" si="4"/>
        <v>503.48707346542346</v>
      </c>
      <c r="Y34" s="88">
        <f t="shared" si="5"/>
        <v>173.0146463539599</v>
      </c>
      <c r="AA34" s="121">
        <v>29</v>
      </c>
      <c r="AB34" s="20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85">
        <f t="shared" si="17"/>
        <v>0</v>
      </c>
      <c r="AG34" s="85">
        <f t="shared" si="18"/>
        <v>0</v>
      </c>
      <c r="AH34" s="83">
        <f t="shared" si="19"/>
        <v>0</v>
      </c>
      <c r="AI34" s="128">
        <f t="shared" si="32"/>
        <v>0</v>
      </c>
      <c r="AK34" s="121">
        <v>29</v>
      </c>
      <c r="AL34" s="204">
        <f t="shared" si="10"/>
        <v>0</v>
      </c>
      <c r="AM34" s="85">
        <f t="shared" si="11"/>
        <v>0</v>
      </c>
      <c r="AN34" s="85">
        <f t="shared" si="12"/>
        <v>0</v>
      </c>
      <c r="AO34" s="85">
        <f t="shared" si="13"/>
        <v>0</v>
      </c>
      <c r="AP34" s="85">
        <f t="shared" si="14"/>
        <v>0</v>
      </c>
      <c r="AQ34" s="227">
        <f t="shared" si="36"/>
        <v>0</v>
      </c>
      <c r="AR34" s="227">
        <f t="shared" si="36"/>
        <v>0</v>
      </c>
      <c r="AS34" s="227">
        <f t="shared" si="36"/>
        <v>0</v>
      </c>
      <c r="AT34" s="227">
        <f t="shared" si="36"/>
        <v>0</v>
      </c>
      <c r="AU34" s="83">
        <f t="shared" si="21"/>
        <v>0</v>
      </c>
      <c r="AV34" s="83">
        <f t="shared" si="22"/>
        <v>0</v>
      </c>
      <c r="AW34" s="83">
        <f t="shared" si="23"/>
        <v>0</v>
      </c>
      <c r="AX34" s="83">
        <f t="shared" si="24"/>
        <v>0</v>
      </c>
      <c r="AY34" s="128">
        <f t="shared" si="25"/>
        <v>0</v>
      </c>
      <c r="AZ34" s="263"/>
      <c r="BA34" s="191"/>
      <c r="BB34" s="191"/>
      <c r="BC34" s="191"/>
    </row>
    <row r="35" spans="2:55" ht="15.75" thickBot="1" x14ac:dyDescent="0.3">
      <c r="B35" s="90">
        <f t="shared" si="35"/>
        <v>63</v>
      </c>
      <c r="C35" s="217">
        <f t="shared" ref="C35:C38" si="39">C33+8</f>
        <v>70</v>
      </c>
      <c r="D35" s="197">
        <v>220</v>
      </c>
      <c r="E35" s="202">
        <f t="shared" si="33"/>
        <v>1.56</v>
      </c>
      <c r="F35" s="92">
        <f t="shared" si="34"/>
        <v>343.2</v>
      </c>
      <c r="G35" s="101">
        <f t="shared" si="37"/>
        <v>14.485714285714282</v>
      </c>
      <c r="I35" s="140">
        <v>30</v>
      </c>
      <c r="J35" s="103">
        <f t="shared" si="26"/>
        <v>17.100000000000005</v>
      </c>
      <c r="K35" s="103">
        <f t="shared" si="27"/>
        <v>5.6627505119764514</v>
      </c>
      <c r="L35" s="103">
        <f t="shared" si="28"/>
        <v>70</v>
      </c>
      <c r="M35" s="103">
        <f t="shared" si="29"/>
        <v>10</v>
      </c>
      <c r="N35" s="104">
        <f t="shared" si="0"/>
        <v>0</v>
      </c>
      <c r="O35" s="119">
        <f t="shared" si="1"/>
        <v>332.97845714169233</v>
      </c>
      <c r="P35" s="140">
        <v>30</v>
      </c>
      <c r="Q35" s="103">
        <f t="shared" si="15"/>
        <v>5.6766666666666667</v>
      </c>
      <c r="R35" s="104">
        <f t="shared" si="30"/>
        <v>170.30000000000004</v>
      </c>
      <c r="S35" s="103">
        <f t="shared" si="31"/>
        <v>98.774000000000015</v>
      </c>
      <c r="T35" s="104">
        <f t="shared" si="2"/>
        <v>26.669710590727203</v>
      </c>
      <c r="U35" s="104">
        <f t="shared" si="16"/>
        <v>70</v>
      </c>
      <c r="V35" s="103">
        <f t="shared" si="3"/>
        <v>10</v>
      </c>
      <c r="W35" s="104">
        <v>0</v>
      </c>
      <c r="X35" s="119">
        <f t="shared" si="4"/>
        <v>511.81446261218321</v>
      </c>
      <c r="Y35" s="115">
        <f t="shared" si="5"/>
        <v>178.83600547049087</v>
      </c>
      <c r="AA35" s="124">
        <v>30</v>
      </c>
      <c r="AB35" s="20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205">
        <f t="shared" si="17"/>
        <v>0</v>
      </c>
      <c r="AG35" s="103">
        <f t="shared" si="18"/>
        <v>0</v>
      </c>
      <c r="AH35" s="123">
        <f t="shared" si="19"/>
        <v>0</v>
      </c>
      <c r="AI35" s="130">
        <f t="shared" si="32"/>
        <v>0</v>
      </c>
      <c r="AK35" s="124">
        <v>30</v>
      </c>
      <c r="AL35" s="204">
        <f t="shared" si="10"/>
        <v>0</v>
      </c>
      <c r="AM35" s="85">
        <f t="shared" si="11"/>
        <v>0</v>
      </c>
      <c r="AN35" s="85">
        <f t="shared" si="12"/>
        <v>0</v>
      </c>
      <c r="AO35" s="85">
        <f t="shared" si="13"/>
        <v>0</v>
      </c>
      <c r="AP35" s="85">
        <f t="shared" si="14"/>
        <v>0</v>
      </c>
      <c r="AQ35" s="228">
        <f t="shared" si="36"/>
        <v>0</v>
      </c>
      <c r="AR35" s="228">
        <f t="shared" si="36"/>
        <v>0</v>
      </c>
      <c r="AS35" s="228">
        <f t="shared" si="36"/>
        <v>0</v>
      </c>
      <c r="AT35" s="228">
        <f t="shared" si="36"/>
        <v>0</v>
      </c>
      <c r="AU35" s="103">
        <f t="shared" si="21"/>
        <v>0</v>
      </c>
      <c r="AV35" s="103">
        <f t="shared" si="22"/>
        <v>0</v>
      </c>
      <c r="AW35" s="103">
        <f t="shared" si="23"/>
        <v>0</v>
      </c>
      <c r="AX35" s="103">
        <f t="shared" si="24"/>
        <v>0</v>
      </c>
      <c r="AY35" s="125">
        <f t="shared" si="25"/>
        <v>0</v>
      </c>
      <c r="AZ35" s="263"/>
      <c r="BA35" s="191"/>
      <c r="BB35" s="191"/>
      <c r="BC35" s="191"/>
    </row>
    <row r="36" spans="2:55" x14ac:dyDescent="0.25">
      <c r="B36" s="90">
        <f t="shared" si="35"/>
        <v>70</v>
      </c>
      <c r="C36" s="217">
        <f t="shared" si="39"/>
        <v>71</v>
      </c>
      <c r="D36" s="197">
        <v>167</v>
      </c>
      <c r="E36" s="202">
        <f t="shared" si="33"/>
        <v>1.56</v>
      </c>
      <c r="F36" s="92">
        <f t="shared" si="34"/>
        <v>260.52</v>
      </c>
      <c r="G36" s="101">
        <f t="shared" si="37"/>
        <v>-82.68</v>
      </c>
      <c r="I36" s="105">
        <v>31</v>
      </c>
      <c r="J36" s="83">
        <f t="shared" si="26"/>
        <v>17.670000000000005</v>
      </c>
      <c r="K36" s="83">
        <f t="shared" si="27"/>
        <v>5.8292177681585073</v>
      </c>
      <c r="L36" s="83">
        <f t="shared" si="28"/>
        <v>70</v>
      </c>
      <c r="M36" s="83">
        <f t="shared" si="29"/>
        <v>10</v>
      </c>
      <c r="N36" s="83">
        <f t="shared" si="0"/>
        <v>0</v>
      </c>
      <c r="O36" s="84">
        <f t="shared" si="1"/>
        <v>334.2611376128761</v>
      </c>
      <c r="P36" s="105">
        <v>31</v>
      </c>
      <c r="Q36" s="83">
        <f t="shared" si="15"/>
        <v>5.6766666666666667</v>
      </c>
      <c r="R36" s="83">
        <f t="shared" si="30"/>
        <v>175.97666666666672</v>
      </c>
      <c r="S36" s="83">
        <f t="shared" si="31"/>
        <v>102.06646666666668</v>
      </c>
      <c r="T36" s="83">
        <f t="shared" si="2"/>
        <v>27.45371715005173</v>
      </c>
      <c r="U36" s="83">
        <f t="shared" si="16"/>
        <v>70</v>
      </c>
      <c r="V36" s="83">
        <f t="shared" si="3"/>
        <v>10</v>
      </c>
      <c r="W36" s="83">
        <v>0</v>
      </c>
      <c r="X36" s="83">
        <f t="shared" si="4"/>
        <v>518.91432014745135</v>
      </c>
      <c r="Y36" s="88">
        <f t="shared" si="5"/>
        <v>184.65318253457525</v>
      </c>
      <c r="AA36" s="121">
        <v>31</v>
      </c>
      <c r="AB36" s="83">
        <f t="shared" si="6"/>
        <v>0</v>
      </c>
      <c r="AC36" s="154">
        <f t="shared" si="7"/>
        <v>0</v>
      </c>
      <c r="AD36" s="154">
        <f t="shared" si="8"/>
        <v>0</v>
      </c>
      <c r="AE36" s="154">
        <f t="shared" si="9"/>
        <v>0</v>
      </c>
      <c r="AF36" s="83">
        <f t="shared" si="17"/>
        <v>0</v>
      </c>
      <c r="AG36" s="83">
        <f t="shared" si="18"/>
        <v>0</v>
      </c>
      <c r="AH36" s="83">
        <f t="shared" si="19"/>
        <v>0</v>
      </c>
      <c r="AI36" s="128">
        <f t="shared" si="32"/>
        <v>0</v>
      </c>
      <c r="AK36" s="121">
        <v>31</v>
      </c>
      <c r="AL36" s="83">
        <f t="shared" si="10"/>
        <v>0</v>
      </c>
      <c r="AM36" s="83">
        <f t="shared" si="11"/>
        <v>0</v>
      </c>
      <c r="AN36" s="83">
        <f t="shared" si="12"/>
        <v>0</v>
      </c>
      <c r="AO36" s="83">
        <f t="shared" si="13"/>
        <v>0</v>
      </c>
      <c r="AP36" s="83">
        <f t="shared" si="14"/>
        <v>0</v>
      </c>
      <c r="AQ36" s="227">
        <f t="shared" si="36"/>
        <v>0</v>
      </c>
      <c r="AR36" s="227">
        <f t="shared" si="36"/>
        <v>0</v>
      </c>
      <c r="AS36" s="227">
        <f t="shared" si="36"/>
        <v>0</v>
      </c>
      <c r="AT36" s="227">
        <f t="shared" si="36"/>
        <v>0</v>
      </c>
      <c r="AU36" s="83">
        <f t="shared" si="21"/>
        <v>0</v>
      </c>
      <c r="AV36" s="83">
        <f t="shared" si="22"/>
        <v>0</v>
      </c>
      <c r="AW36" s="83">
        <f t="shared" si="23"/>
        <v>0</v>
      </c>
      <c r="AX36" s="83">
        <f t="shared" si="24"/>
        <v>0</v>
      </c>
      <c r="AY36" s="128">
        <f t="shared" si="25"/>
        <v>0</v>
      </c>
    </row>
    <row r="37" spans="2:55" x14ac:dyDescent="0.25">
      <c r="B37" s="90">
        <f t="shared" si="35"/>
        <v>71</v>
      </c>
      <c r="C37" s="217">
        <f>C35+8</f>
        <v>78</v>
      </c>
      <c r="D37" s="197">
        <v>227</v>
      </c>
      <c r="E37" s="202">
        <f t="shared" si="33"/>
        <v>1.56</v>
      </c>
      <c r="F37" s="92">
        <f t="shared" si="34"/>
        <v>354.12</v>
      </c>
      <c r="G37" s="101">
        <f t="shared" si="37"/>
        <v>13.371428571428575</v>
      </c>
      <c r="I37" s="105">
        <v>32</v>
      </c>
      <c r="J37" s="83">
        <f t="shared" si="26"/>
        <v>18.240000000000006</v>
      </c>
      <c r="K37" s="83">
        <f t="shared" si="27"/>
        <v>5.9950610243381712</v>
      </c>
      <c r="L37" s="83">
        <f t="shared" si="28"/>
        <v>70</v>
      </c>
      <c r="M37" s="83">
        <f t="shared" si="29"/>
        <v>10</v>
      </c>
      <c r="N37" s="83">
        <f t="shared" si="0"/>
        <v>0</v>
      </c>
      <c r="O37" s="84">
        <f t="shared" si="1"/>
        <v>335.54273128405566</v>
      </c>
      <c r="P37" s="105">
        <v>32</v>
      </c>
      <c r="Q37" s="83">
        <f t="shared" si="15"/>
        <v>5.6766666666666667</v>
      </c>
      <c r="R37" s="83">
        <f t="shared" si="30"/>
        <v>181.65333333333339</v>
      </c>
      <c r="S37" s="83">
        <f t="shared" si="31"/>
        <v>105.35893333333335</v>
      </c>
      <c r="T37" s="83">
        <f t="shared" si="2"/>
        <v>28.23478487259769</v>
      </c>
      <c r="U37" s="83">
        <f t="shared" si="16"/>
        <v>70</v>
      </c>
      <c r="V37" s="83">
        <f t="shared" si="3"/>
        <v>10</v>
      </c>
      <c r="W37" s="83">
        <v>0</v>
      </c>
      <c r="X37" s="83">
        <f t="shared" si="4"/>
        <v>526.0090592086633</v>
      </c>
      <c r="Y37" s="88">
        <f t="shared" si="5"/>
        <v>190.46632792460764</v>
      </c>
      <c r="AA37" s="121">
        <v>32</v>
      </c>
      <c r="AB37" s="83">
        <f t="shared" si="6"/>
        <v>0</v>
      </c>
      <c r="AC37" s="154">
        <f t="shared" si="7"/>
        <v>0</v>
      </c>
      <c r="AD37" s="154">
        <f t="shared" si="8"/>
        <v>0</v>
      </c>
      <c r="AE37" s="154">
        <f t="shared" si="9"/>
        <v>0</v>
      </c>
      <c r="AF37" s="83">
        <f t="shared" si="17"/>
        <v>0</v>
      </c>
      <c r="AG37" s="83">
        <f t="shared" si="18"/>
        <v>0</v>
      </c>
      <c r="AH37" s="83">
        <f t="shared" si="19"/>
        <v>0</v>
      </c>
      <c r="AI37" s="128">
        <f t="shared" si="32"/>
        <v>0</v>
      </c>
      <c r="AK37" s="121">
        <v>32</v>
      </c>
      <c r="AL37" s="83">
        <f t="shared" si="10"/>
        <v>0</v>
      </c>
      <c r="AM37" s="83">
        <f t="shared" si="11"/>
        <v>0</v>
      </c>
      <c r="AN37" s="83">
        <f t="shared" si="12"/>
        <v>0</v>
      </c>
      <c r="AO37" s="83">
        <f t="shared" si="13"/>
        <v>0</v>
      </c>
      <c r="AP37" s="83">
        <f t="shared" si="14"/>
        <v>0</v>
      </c>
      <c r="AQ37" s="227">
        <f t="shared" si="36"/>
        <v>0</v>
      </c>
      <c r="AR37" s="227">
        <f t="shared" si="36"/>
        <v>0</v>
      </c>
      <c r="AS37" s="227">
        <f t="shared" si="36"/>
        <v>0</v>
      </c>
      <c r="AT37" s="227">
        <f t="shared" si="36"/>
        <v>0</v>
      </c>
      <c r="AU37" s="83">
        <f t="shared" si="21"/>
        <v>0</v>
      </c>
      <c r="AV37" s="83">
        <f t="shared" si="22"/>
        <v>0</v>
      </c>
      <c r="AW37" s="83">
        <f t="shared" si="23"/>
        <v>0</v>
      </c>
      <c r="AX37" s="83">
        <f t="shared" si="24"/>
        <v>0</v>
      </c>
      <c r="AY37" s="128">
        <f t="shared" si="25"/>
        <v>0</v>
      </c>
    </row>
    <row r="38" spans="2:55" x14ac:dyDescent="0.25">
      <c r="B38" s="90">
        <f t="shared" si="35"/>
        <v>78</v>
      </c>
      <c r="C38" s="217">
        <f t="shared" si="39"/>
        <v>79</v>
      </c>
      <c r="D38" s="197">
        <v>185</v>
      </c>
      <c r="E38" s="202">
        <f t="shared" si="33"/>
        <v>1.56</v>
      </c>
      <c r="F38" s="92">
        <f t="shared" si="34"/>
        <v>288.60000000000002</v>
      </c>
      <c r="G38" s="101">
        <f t="shared" si="37"/>
        <v>-65.519999999999982</v>
      </c>
      <c r="I38" s="105">
        <v>33</v>
      </c>
      <c r="J38" s="83">
        <f t="shared" si="26"/>
        <v>18.810000000000006</v>
      </c>
      <c r="K38" s="83">
        <f t="shared" si="27"/>
        <v>6.1603020179486103</v>
      </c>
      <c r="L38" s="83">
        <f t="shared" si="28"/>
        <v>70</v>
      </c>
      <c r="M38" s="83">
        <f t="shared" si="29"/>
        <v>10</v>
      </c>
      <c r="N38" s="83">
        <f t="shared" si="0"/>
        <v>0</v>
      </c>
      <c r="O38" s="84">
        <f t="shared" si="1"/>
        <v>336.82327601459383</v>
      </c>
      <c r="P38" s="105">
        <v>33</v>
      </c>
      <c r="Q38" s="83">
        <f t="shared" si="15"/>
        <v>5.6766666666666667</v>
      </c>
      <c r="R38" s="83">
        <f t="shared" si="30"/>
        <v>187.33000000000007</v>
      </c>
      <c r="S38" s="83">
        <f t="shared" si="31"/>
        <v>108.65140000000004</v>
      </c>
      <c r="T38" s="83">
        <f t="shared" si="2"/>
        <v>29.013016134595585</v>
      </c>
      <c r="U38" s="83">
        <f t="shared" si="16"/>
        <v>70</v>
      </c>
      <c r="V38" s="83">
        <f t="shared" si="3"/>
        <v>10</v>
      </c>
      <c r="W38" s="83">
        <v>0</v>
      </c>
      <c r="X38" s="83">
        <f t="shared" si="4"/>
        <v>533.09885810108733</v>
      </c>
      <c r="Y38" s="88">
        <f t="shared" si="5"/>
        <v>196.2755820864935</v>
      </c>
      <c r="AA38" s="121">
        <v>33</v>
      </c>
      <c r="AB38" s="83">
        <f t="shared" si="6"/>
        <v>0</v>
      </c>
      <c r="AC38" s="154">
        <f t="shared" si="7"/>
        <v>0</v>
      </c>
      <c r="AD38" s="154">
        <f t="shared" si="8"/>
        <v>0</v>
      </c>
      <c r="AE38" s="154">
        <f t="shared" si="9"/>
        <v>0</v>
      </c>
      <c r="AF38" s="83">
        <f t="shared" ref="AF38:AF69" si="40">IF(AA38&lt;=$F$18,EXP(-LN(2)/$D$104)*AF37+((1-EXP(-LN(2)/$D$104))/(LN(2)/$D$104))*$AB38*AC38*0.475*$F$19*44/12,)</f>
        <v>0</v>
      </c>
      <c r="AG38" s="83">
        <f t="shared" ref="AG38:AG69" si="41">IF(AA38&lt;=$F$18,EXP(-LN(2)/$D$106)*AG37+((1-EXP(-LN(2)/$D$106))/(LN(2)/$D$106))*$AB38*AD38*0.475*$F$19*44/12,)</f>
        <v>0</v>
      </c>
      <c r="AH38" s="83">
        <f t="shared" ref="AH38:AH69" si="42">IF(AA38&lt;=$F$18,EXP(-LN(2)/$D$105)*AH37+((1-EXP(-LN(2)/$D$105))/(LN(2)/$D$105))*$AB38*AE38*0.475*$F$19*44/12,)</f>
        <v>0</v>
      </c>
      <c r="AI38" s="128">
        <f t="shared" si="32"/>
        <v>0</v>
      </c>
      <c r="AK38" s="121">
        <v>33</v>
      </c>
      <c r="AL38" s="83">
        <f t="shared" si="10"/>
        <v>0</v>
      </c>
      <c r="AM38" s="83">
        <f t="shared" si="11"/>
        <v>0</v>
      </c>
      <c r="AN38" s="83">
        <f t="shared" si="12"/>
        <v>0</v>
      </c>
      <c r="AO38" s="83">
        <f t="shared" si="13"/>
        <v>0</v>
      </c>
      <c r="AP38" s="83">
        <f t="shared" si="14"/>
        <v>0</v>
      </c>
      <c r="AQ38" s="227">
        <f t="shared" si="36"/>
        <v>0</v>
      </c>
      <c r="AR38" s="227">
        <f t="shared" si="36"/>
        <v>0</v>
      </c>
      <c r="AS38" s="227">
        <f t="shared" si="36"/>
        <v>0</v>
      </c>
      <c r="AT38" s="227">
        <f t="shared" si="36"/>
        <v>0</v>
      </c>
      <c r="AU38" s="83">
        <f t="shared" ref="AU38:AU69" si="43">IF($AK38&lt;=$F$18,$C$104*$AL38*AM38,)</f>
        <v>0</v>
      </c>
      <c r="AV38" s="83">
        <f t="shared" ref="AV38:AV69" si="44">IF($AK38&lt;=$F$18,$C$106*$AL38*AN38,)</f>
        <v>0</v>
      </c>
      <c r="AW38" s="83">
        <f t="shared" ref="AW38:AW69" si="45">IF($AK38&lt;=$F$18,$C$105*$AL38*AO38,)</f>
        <v>0</v>
      </c>
      <c r="AX38" s="83">
        <f t="shared" ref="AX38:AX69" si="46">IF($AK38&lt;=$F$18,$C$108*$AL38*AP38,)</f>
        <v>0</v>
      </c>
      <c r="AY38" s="128">
        <f t="shared" si="25"/>
        <v>0</v>
      </c>
    </row>
    <row r="39" spans="2:55" x14ac:dyDescent="0.25">
      <c r="B39" s="90">
        <f t="shared" si="35"/>
        <v>79</v>
      </c>
      <c r="C39" s="217">
        <f t="shared" ref="C39:C40" si="47">C37+9</f>
        <v>87</v>
      </c>
      <c r="D39" s="197">
        <v>243</v>
      </c>
      <c r="E39" s="202">
        <f t="shared" si="33"/>
        <v>1.56</v>
      </c>
      <c r="F39" s="92">
        <f t="shared" si="34"/>
        <v>379.08000000000004</v>
      </c>
      <c r="G39" s="101">
        <f t="shared" si="37"/>
        <v>11.310000000000002</v>
      </c>
      <c r="I39" s="105">
        <v>34</v>
      </c>
      <c r="J39" s="83">
        <f t="shared" si="26"/>
        <v>19.380000000000006</v>
      </c>
      <c r="K39" s="83">
        <f t="shared" si="27"/>
        <v>6.3249610941388408</v>
      </c>
      <c r="L39" s="83">
        <f t="shared" si="28"/>
        <v>70</v>
      </c>
      <c r="M39" s="83">
        <f t="shared" si="29"/>
        <v>10</v>
      </c>
      <c r="N39" s="83">
        <f t="shared" si="0"/>
        <v>0</v>
      </c>
      <c r="O39" s="84">
        <f t="shared" si="1"/>
        <v>338.10280723895852</v>
      </c>
      <c r="P39" s="105">
        <v>34</v>
      </c>
      <c r="Q39" s="83">
        <f t="shared" si="15"/>
        <v>5.6766666666666667</v>
      </c>
      <c r="R39" s="83">
        <f t="shared" si="30"/>
        <v>193.00666666666675</v>
      </c>
      <c r="S39" s="83">
        <f t="shared" si="31"/>
        <v>111.94386666666671</v>
      </c>
      <c r="T39" s="83">
        <f t="shared" si="2"/>
        <v>29.788506755070991</v>
      </c>
      <c r="U39" s="83">
        <f t="shared" si="16"/>
        <v>70</v>
      </c>
      <c r="V39" s="83">
        <f t="shared" si="3"/>
        <v>10</v>
      </c>
      <c r="W39" s="83">
        <v>0</v>
      </c>
      <c r="X39" s="83">
        <f t="shared" si="4"/>
        <v>540.18388370952641</v>
      </c>
      <c r="Y39" s="88">
        <f t="shared" si="5"/>
        <v>202.08107647056789</v>
      </c>
      <c r="AA39" s="121">
        <v>34</v>
      </c>
      <c r="AB39" s="83">
        <f t="shared" si="6"/>
        <v>0</v>
      </c>
      <c r="AC39" s="154">
        <f t="shared" si="7"/>
        <v>0</v>
      </c>
      <c r="AD39" s="154">
        <f t="shared" si="8"/>
        <v>0</v>
      </c>
      <c r="AE39" s="154">
        <f t="shared" si="9"/>
        <v>0</v>
      </c>
      <c r="AF39" s="83">
        <f t="shared" si="40"/>
        <v>0</v>
      </c>
      <c r="AG39" s="83">
        <f t="shared" si="41"/>
        <v>0</v>
      </c>
      <c r="AH39" s="83">
        <f t="shared" si="42"/>
        <v>0</v>
      </c>
      <c r="AI39" s="128">
        <f t="shared" si="32"/>
        <v>0</v>
      </c>
      <c r="AK39" s="121">
        <v>34</v>
      </c>
      <c r="AL39" s="83">
        <f t="shared" si="10"/>
        <v>0</v>
      </c>
      <c r="AM39" s="83">
        <f t="shared" si="11"/>
        <v>0</v>
      </c>
      <c r="AN39" s="83">
        <f t="shared" si="12"/>
        <v>0</v>
      </c>
      <c r="AO39" s="83">
        <f t="shared" si="13"/>
        <v>0</v>
      </c>
      <c r="AP39" s="83">
        <f t="shared" si="14"/>
        <v>0</v>
      </c>
      <c r="AQ39" s="227">
        <f t="shared" si="36"/>
        <v>0</v>
      </c>
      <c r="AR39" s="227">
        <f t="shared" si="36"/>
        <v>0</v>
      </c>
      <c r="AS39" s="227">
        <f t="shared" si="36"/>
        <v>0</v>
      </c>
      <c r="AT39" s="227">
        <f t="shared" si="36"/>
        <v>0</v>
      </c>
      <c r="AU39" s="83">
        <f t="shared" si="43"/>
        <v>0</v>
      </c>
      <c r="AV39" s="83">
        <f t="shared" si="44"/>
        <v>0</v>
      </c>
      <c r="AW39" s="83">
        <f t="shared" si="45"/>
        <v>0</v>
      </c>
      <c r="AX39" s="83">
        <f t="shared" si="46"/>
        <v>0</v>
      </c>
      <c r="AY39" s="128">
        <f t="shared" si="25"/>
        <v>0</v>
      </c>
    </row>
    <row r="40" spans="2:55" x14ac:dyDescent="0.25">
      <c r="B40" s="90">
        <f t="shared" si="35"/>
        <v>87</v>
      </c>
      <c r="C40" s="217">
        <f t="shared" si="47"/>
        <v>88</v>
      </c>
      <c r="D40" s="197">
        <v>204</v>
      </c>
      <c r="E40" s="202">
        <f t="shared" si="33"/>
        <v>1.56</v>
      </c>
      <c r="F40" s="92">
        <f t="shared" si="34"/>
        <v>318.24</v>
      </c>
      <c r="G40" s="101">
        <f t="shared" si="37"/>
        <v>-60.840000000000032</v>
      </c>
      <c r="I40" s="105">
        <v>35</v>
      </c>
      <c r="J40" s="83">
        <f t="shared" si="26"/>
        <v>19.950000000000006</v>
      </c>
      <c r="K40" s="83">
        <f t="shared" si="27"/>
        <v>6.4890573332452925</v>
      </c>
      <c r="L40" s="83">
        <f t="shared" si="28"/>
        <v>70</v>
      </c>
      <c r="M40" s="83">
        <f t="shared" si="29"/>
        <v>10</v>
      </c>
      <c r="N40" s="83">
        <f t="shared" si="0"/>
        <v>0</v>
      </c>
      <c r="O40" s="84">
        <f t="shared" si="1"/>
        <v>339.38135818873559</v>
      </c>
      <c r="P40" s="105">
        <v>35</v>
      </c>
      <c r="Q40" s="83">
        <f t="shared" si="15"/>
        <v>5.6766666666666667</v>
      </c>
      <c r="R40" s="83">
        <f t="shared" si="30"/>
        <v>198.68333333333342</v>
      </c>
      <c r="S40" s="83">
        <f t="shared" si="31"/>
        <v>115.23633333333338</v>
      </c>
      <c r="T40" s="83">
        <f t="shared" si="2"/>
        <v>30.56134659619411</v>
      </c>
      <c r="U40" s="83">
        <f t="shared" si="16"/>
        <v>70</v>
      </c>
      <c r="V40" s="83">
        <f t="shared" si="3"/>
        <v>10</v>
      </c>
      <c r="W40" s="83">
        <v>0</v>
      </c>
      <c r="X40" s="83">
        <f t="shared" si="4"/>
        <v>547.2642925439269</v>
      </c>
      <c r="Y40" s="88">
        <f t="shared" si="5"/>
        <v>207.88293435519131</v>
      </c>
      <c r="AA40" s="121">
        <v>35</v>
      </c>
      <c r="AB40" s="83">
        <f t="shared" si="6"/>
        <v>0</v>
      </c>
      <c r="AC40" s="154">
        <f t="shared" si="7"/>
        <v>0</v>
      </c>
      <c r="AD40" s="154">
        <f t="shared" si="8"/>
        <v>0</v>
      </c>
      <c r="AE40" s="154">
        <f t="shared" si="9"/>
        <v>0</v>
      </c>
      <c r="AF40" s="83">
        <f t="shared" si="40"/>
        <v>0</v>
      </c>
      <c r="AG40" s="83">
        <f t="shared" si="41"/>
        <v>0</v>
      </c>
      <c r="AH40" s="83">
        <f t="shared" si="42"/>
        <v>0</v>
      </c>
      <c r="AI40" s="128">
        <f t="shared" si="32"/>
        <v>0</v>
      </c>
      <c r="AK40" s="121">
        <v>35</v>
      </c>
      <c r="AL40" s="83">
        <f t="shared" si="10"/>
        <v>0</v>
      </c>
      <c r="AM40" s="83">
        <f t="shared" si="11"/>
        <v>0</v>
      </c>
      <c r="AN40" s="83">
        <f t="shared" si="12"/>
        <v>0</v>
      </c>
      <c r="AO40" s="83">
        <f t="shared" si="13"/>
        <v>0</v>
      </c>
      <c r="AP40" s="83">
        <f t="shared" si="14"/>
        <v>0</v>
      </c>
      <c r="AQ40" s="227">
        <f t="shared" si="36"/>
        <v>0</v>
      </c>
      <c r="AR40" s="227">
        <f t="shared" si="36"/>
        <v>0</v>
      </c>
      <c r="AS40" s="227">
        <f t="shared" si="36"/>
        <v>0</v>
      </c>
      <c r="AT40" s="227">
        <f t="shared" si="36"/>
        <v>0</v>
      </c>
      <c r="AU40" s="83">
        <f t="shared" si="43"/>
        <v>0</v>
      </c>
      <c r="AV40" s="83">
        <f t="shared" si="44"/>
        <v>0</v>
      </c>
      <c r="AW40" s="83">
        <f t="shared" si="45"/>
        <v>0</v>
      </c>
      <c r="AX40" s="83">
        <f t="shared" si="46"/>
        <v>0</v>
      </c>
      <c r="AY40" s="128">
        <f t="shared" si="25"/>
        <v>0</v>
      </c>
    </row>
    <row r="41" spans="2:55" x14ac:dyDescent="0.25">
      <c r="B41" s="90">
        <f t="shared" si="35"/>
        <v>88</v>
      </c>
      <c r="C41" s="217">
        <f>C39+10</f>
        <v>97</v>
      </c>
      <c r="D41" s="197">
        <v>265</v>
      </c>
      <c r="E41" s="202">
        <f t="shared" si="33"/>
        <v>1.56</v>
      </c>
      <c r="F41" s="92">
        <f t="shared" si="34"/>
        <v>413.40000000000003</v>
      </c>
      <c r="G41" s="101">
        <f t="shared" si="37"/>
        <v>10.573333333333336</v>
      </c>
      <c r="I41" s="105">
        <v>36</v>
      </c>
      <c r="J41" s="83">
        <f t="shared" si="26"/>
        <v>20.520000000000007</v>
      </c>
      <c r="K41" s="83">
        <f t="shared" si="27"/>
        <v>6.652608663285756</v>
      </c>
      <c r="L41" s="83">
        <f t="shared" si="28"/>
        <v>70</v>
      </c>
      <c r="M41" s="83">
        <f t="shared" si="29"/>
        <v>10</v>
      </c>
      <c r="N41" s="83">
        <f t="shared" si="0"/>
        <v>0</v>
      </c>
      <c r="O41" s="84">
        <f t="shared" si="1"/>
        <v>340.65896008855606</v>
      </c>
      <c r="P41" s="105">
        <v>36</v>
      </c>
      <c r="Q41" s="83">
        <f t="shared" si="15"/>
        <v>5.6766666666666667</v>
      </c>
      <c r="R41" s="83">
        <f t="shared" si="30"/>
        <v>204.3600000000001</v>
      </c>
      <c r="S41" s="83">
        <f t="shared" si="31"/>
        <v>118.52880000000005</v>
      </c>
      <c r="T41" s="83">
        <f t="shared" si="2"/>
        <v>31.33162009308975</v>
      </c>
      <c r="U41" s="83">
        <f t="shared" si="16"/>
        <v>70</v>
      </c>
      <c r="V41" s="83">
        <f t="shared" si="3"/>
        <v>10</v>
      </c>
      <c r="W41" s="83">
        <v>0</v>
      </c>
      <c r="X41" s="83">
        <f t="shared" si="4"/>
        <v>554.34023166213126</v>
      </c>
      <c r="Y41" s="88">
        <f t="shared" si="5"/>
        <v>213.6812715735752</v>
      </c>
      <c r="AA41" s="121">
        <v>36</v>
      </c>
      <c r="AB41" s="83">
        <f t="shared" si="6"/>
        <v>37</v>
      </c>
      <c r="AC41" s="154">
        <f t="shared" si="7"/>
        <v>0</v>
      </c>
      <c r="AD41" s="154">
        <f t="shared" si="8"/>
        <v>0</v>
      </c>
      <c r="AE41" s="154">
        <f t="shared" si="9"/>
        <v>0</v>
      </c>
      <c r="AF41" s="83">
        <f t="shared" si="40"/>
        <v>0</v>
      </c>
      <c r="AG41" s="83">
        <f t="shared" si="41"/>
        <v>0</v>
      </c>
      <c r="AH41" s="83">
        <f t="shared" si="42"/>
        <v>0</v>
      </c>
      <c r="AI41" s="128">
        <f t="shared" si="32"/>
        <v>0</v>
      </c>
      <c r="AK41" s="121">
        <v>36</v>
      </c>
      <c r="AL41" s="83">
        <f t="shared" si="10"/>
        <v>37</v>
      </c>
      <c r="AM41" s="83">
        <f t="shared" si="11"/>
        <v>0</v>
      </c>
      <c r="AN41" s="83">
        <f t="shared" si="12"/>
        <v>0</v>
      </c>
      <c r="AO41" s="83">
        <f t="shared" si="13"/>
        <v>0</v>
      </c>
      <c r="AP41" s="83">
        <f t="shared" si="14"/>
        <v>1</v>
      </c>
      <c r="AQ41" s="227">
        <f t="shared" si="36"/>
        <v>0</v>
      </c>
      <c r="AR41" s="227">
        <f t="shared" si="36"/>
        <v>0</v>
      </c>
      <c r="AS41" s="227">
        <f t="shared" si="36"/>
        <v>0</v>
      </c>
      <c r="AT41" s="227">
        <f t="shared" si="36"/>
        <v>37</v>
      </c>
      <c r="AU41" s="83">
        <f t="shared" si="43"/>
        <v>0</v>
      </c>
      <c r="AV41" s="83">
        <f t="shared" si="44"/>
        <v>0</v>
      </c>
      <c r="AW41" s="83">
        <f t="shared" si="45"/>
        <v>0</v>
      </c>
      <c r="AX41" s="83">
        <f t="shared" si="46"/>
        <v>9.25</v>
      </c>
      <c r="AY41" s="128">
        <f t="shared" si="25"/>
        <v>9.25</v>
      </c>
    </row>
    <row r="42" spans="2:55" x14ac:dyDescent="0.25">
      <c r="B42" s="90">
        <f t="shared" si="35"/>
        <v>97</v>
      </c>
      <c r="C42" s="217">
        <f t="shared" ref="C42:C45" si="48">C40+10</f>
        <v>98</v>
      </c>
      <c r="D42" s="197">
        <v>223</v>
      </c>
      <c r="E42" s="202">
        <f t="shared" si="33"/>
        <v>1.56</v>
      </c>
      <c r="F42" s="92">
        <f t="shared" si="34"/>
        <v>347.88</v>
      </c>
      <c r="G42" s="101">
        <f t="shared" si="37"/>
        <v>-65.520000000000039</v>
      </c>
      <c r="I42" s="105">
        <v>37</v>
      </c>
      <c r="J42" s="83">
        <f t="shared" si="26"/>
        <v>21.090000000000007</v>
      </c>
      <c r="K42" s="83">
        <f t="shared" si="27"/>
        <v>6.8156319596025767</v>
      </c>
      <c r="L42" s="83">
        <f t="shared" si="28"/>
        <v>70</v>
      </c>
      <c r="M42" s="83">
        <f t="shared" si="29"/>
        <v>10</v>
      </c>
      <c r="N42" s="83">
        <f t="shared" si="0"/>
        <v>0</v>
      </c>
      <c r="O42" s="84">
        <f t="shared" si="1"/>
        <v>341.9356423296411</v>
      </c>
      <c r="P42" s="105">
        <v>37</v>
      </c>
      <c r="Q42" s="83">
        <f t="shared" si="15"/>
        <v>-57.72</v>
      </c>
      <c r="R42" s="83">
        <f t="shared" si="30"/>
        <v>146.6400000000001</v>
      </c>
      <c r="S42" s="83">
        <f t="shared" si="31"/>
        <v>85.051200000000051</v>
      </c>
      <c r="T42" s="83">
        <f t="shared" si="2"/>
        <v>23.367793520672741</v>
      </c>
      <c r="U42" s="83">
        <f t="shared" si="16"/>
        <v>70</v>
      </c>
      <c r="V42" s="83">
        <f t="shared" si="3"/>
        <v>10</v>
      </c>
      <c r="W42" s="83">
        <v>0</v>
      </c>
      <c r="X42" s="83">
        <f t="shared" si="4"/>
        <v>482.16308038183843</v>
      </c>
      <c r="Y42" s="88">
        <f t="shared" si="5"/>
        <v>140.22743805219733</v>
      </c>
      <c r="AA42" s="121">
        <v>37</v>
      </c>
      <c r="AB42" s="83">
        <f t="shared" si="6"/>
        <v>0</v>
      </c>
      <c r="AC42" s="154">
        <f t="shared" si="7"/>
        <v>0</v>
      </c>
      <c r="AD42" s="154">
        <f t="shared" si="8"/>
        <v>0</v>
      </c>
      <c r="AE42" s="154">
        <f t="shared" si="9"/>
        <v>0</v>
      </c>
      <c r="AF42" s="83">
        <f t="shared" si="40"/>
        <v>0</v>
      </c>
      <c r="AG42" s="83">
        <f t="shared" si="41"/>
        <v>0</v>
      </c>
      <c r="AH42" s="83">
        <f t="shared" si="42"/>
        <v>0</v>
      </c>
      <c r="AI42" s="128">
        <f t="shared" si="32"/>
        <v>0</v>
      </c>
      <c r="AK42" s="121">
        <v>37</v>
      </c>
      <c r="AL42" s="83">
        <f t="shared" si="10"/>
        <v>0</v>
      </c>
      <c r="AM42" s="83">
        <f t="shared" si="11"/>
        <v>0</v>
      </c>
      <c r="AN42" s="83">
        <f t="shared" si="12"/>
        <v>0</v>
      </c>
      <c r="AO42" s="83">
        <f t="shared" si="13"/>
        <v>0</v>
      </c>
      <c r="AP42" s="83">
        <f t="shared" si="14"/>
        <v>0</v>
      </c>
      <c r="AQ42" s="227">
        <f t="shared" ref="AQ42:AT105" si="49">IF($AK42&lt;=$F$18,$AL42*AM42,)</f>
        <v>0</v>
      </c>
      <c r="AR42" s="227">
        <f t="shared" si="49"/>
        <v>0</v>
      </c>
      <c r="AS42" s="227">
        <f t="shared" si="49"/>
        <v>0</v>
      </c>
      <c r="AT42" s="227">
        <f t="shared" si="49"/>
        <v>0</v>
      </c>
      <c r="AU42" s="83">
        <f t="shared" si="43"/>
        <v>0</v>
      </c>
      <c r="AV42" s="83">
        <f t="shared" si="44"/>
        <v>0</v>
      </c>
      <c r="AW42" s="83">
        <f t="shared" si="45"/>
        <v>0</v>
      </c>
      <c r="AX42" s="83">
        <f t="shared" si="46"/>
        <v>0</v>
      </c>
      <c r="AY42" s="128">
        <f t="shared" si="25"/>
        <v>9.25</v>
      </c>
    </row>
    <row r="43" spans="2:55" x14ac:dyDescent="0.25">
      <c r="B43" s="90">
        <f t="shared" si="35"/>
        <v>98</v>
      </c>
      <c r="C43" s="217">
        <f t="shared" si="48"/>
        <v>107</v>
      </c>
      <c r="D43" s="197">
        <v>287</v>
      </c>
      <c r="E43" s="202">
        <f t="shared" si="33"/>
        <v>1.56</v>
      </c>
      <c r="F43" s="92">
        <f t="shared" si="34"/>
        <v>447.72</v>
      </c>
      <c r="G43" s="101">
        <f t="shared" si="37"/>
        <v>11.093333333333337</v>
      </c>
      <c r="I43" s="105">
        <v>38</v>
      </c>
      <c r="J43" s="83">
        <f t="shared" si="26"/>
        <v>21.660000000000007</v>
      </c>
      <c r="K43" s="83">
        <f t="shared" si="27"/>
        <v>6.9781431334306872</v>
      </c>
      <c r="L43" s="83">
        <f t="shared" si="28"/>
        <v>70</v>
      </c>
      <c r="M43" s="83">
        <f t="shared" si="29"/>
        <v>10</v>
      </c>
      <c r="N43" s="83">
        <f t="shared" si="0"/>
        <v>0</v>
      </c>
      <c r="O43" s="84">
        <f t="shared" si="1"/>
        <v>343.21143262405849</v>
      </c>
      <c r="P43" s="105">
        <v>38</v>
      </c>
      <c r="Q43" s="83">
        <f t="shared" si="15"/>
        <v>16.847999999999995</v>
      </c>
      <c r="R43" s="83">
        <f t="shared" si="30"/>
        <v>163.48800000000008</v>
      </c>
      <c r="S43" s="83">
        <f t="shared" si="31"/>
        <v>94.823040000000049</v>
      </c>
      <c r="T43" s="83">
        <f t="shared" si="2"/>
        <v>25.724868560134329</v>
      </c>
      <c r="U43" s="83">
        <f t="shared" si="16"/>
        <v>70</v>
      </c>
      <c r="V43" s="83">
        <f t="shared" si="3"/>
        <v>10</v>
      </c>
      <c r="W43" s="83">
        <v>0</v>
      </c>
      <c r="X43" s="83">
        <f t="shared" si="4"/>
        <v>503.28760740890067</v>
      </c>
      <c r="Y43" s="88">
        <f t="shared" si="5"/>
        <v>160.07617478484218</v>
      </c>
      <c r="AA43" s="121">
        <v>38</v>
      </c>
      <c r="AB43" s="83">
        <f t="shared" si="6"/>
        <v>0</v>
      </c>
      <c r="AC43" s="154">
        <f t="shared" si="7"/>
        <v>0</v>
      </c>
      <c r="AD43" s="154">
        <f t="shared" si="8"/>
        <v>0</v>
      </c>
      <c r="AE43" s="154">
        <f t="shared" si="9"/>
        <v>0</v>
      </c>
      <c r="AF43" s="83">
        <f t="shared" si="40"/>
        <v>0</v>
      </c>
      <c r="AG43" s="83">
        <f t="shared" si="41"/>
        <v>0</v>
      </c>
      <c r="AH43" s="83">
        <f t="shared" si="42"/>
        <v>0</v>
      </c>
      <c r="AI43" s="128">
        <f t="shared" si="32"/>
        <v>0</v>
      </c>
      <c r="AK43" s="121">
        <v>38</v>
      </c>
      <c r="AL43" s="83">
        <f t="shared" si="10"/>
        <v>0</v>
      </c>
      <c r="AM43" s="83">
        <f t="shared" si="11"/>
        <v>0</v>
      </c>
      <c r="AN43" s="83">
        <f t="shared" si="12"/>
        <v>0</v>
      </c>
      <c r="AO43" s="83">
        <f t="shared" si="13"/>
        <v>0</v>
      </c>
      <c r="AP43" s="83">
        <f t="shared" si="14"/>
        <v>0</v>
      </c>
      <c r="AQ43" s="227">
        <f t="shared" si="49"/>
        <v>0</v>
      </c>
      <c r="AR43" s="227">
        <f t="shared" si="49"/>
        <v>0</v>
      </c>
      <c r="AS43" s="227">
        <f t="shared" si="49"/>
        <v>0</v>
      </c>
      <c r="AT43" s="227">
        <f t="shared" si="49"/>
        <v>0</v>
      </c>
      <c r="AU43" s="83">
        <f t="shared" si="43"/>
        <v>0</v>
      </c>
      <c r="AV43" s="83">
        <f t="shared" si="44"/>
        <v>0</v>
      </c>
      <c r="AW43" s="83">
        <f t="shared" si="45"/>
        <v>0</v>
      </c>
      <c r="AX43" s="83">
        <f t="shared" si="46"/>
        <v>0</v>
      </c>
      <c r="AY43" s="128">
        <f t="shared" si="25"/>
        <v>9.25</v>
      </c>
    </row>
    <row r="44" spans="2:55" x14ac:dyDescent="0.25">
      <c r="B44" s="90">
        <f t="shared" si="35"/>
        <v>107</v>
      </c>
      <c r="C44" s="217">
        <f t="shared" si="48"/>
        <v>108</v>
      </c>
      <c r="D44" s="197">
        <v>242</v>
      </c>
      <c r="E44" s="202">
        <f t="shared" si="33"/>
        <v>1.56</v>
      </c>
      <c r="F44" s="92">
        <f t="shared" si="34"/>
        <v>377.52000000000004</v>
      </c>
      <c r="G44" s="101">
        <f t="shared" si="37"/>
        <v>-70.199999999999989</v>
      </c>
      <c r="I44" s="105">
        <v>39</v>
      </c>
      <c r="J44" s="83">
        <f t="shared" si="26"/>
        <v>22.230000000000008</v>
      </c>
      <c r="K44" s="83">
        <f t="shared" si="27"/>
        <v>7.1401572108804405</v>
      </c>
      <c r="L44" s="83">
        <f t="shared" si="28"/>
        <v>70</v>
      </c>
      <c r="M44" s="83">
        <f t="shared" si="29"/>
        <v>10</v>
      </c>
      <c r="N44" s="83">
        <f t="shared" si="0"/>
        <v>0</v>
      </c>
      <c r="O44" s="84">
        <f t="shared" si="1"/>
        <v>344.4863571422834</v>
      </c>
      <c r="P44" s="105">
        <v>39</v>
      </c>
      <c r="Q44" s="83">
        <f t="shared" si="15"/>
        <v>16.847999999999995</v>
      </c>
      <c r="R44" s="83">
        <f t="shared" si="30"/>
        <v>180.33600000000007</v>
      </c>
      <c r="S44" s="83">
        <f t="shared" si="31"/>
        <v>104.59488000000003</v>
      </c>
      <c r="T44" s="83">
        <f t="shared" si="2"/>
        <v>28.053785838854211</v>
      </c>
      <c r="U44" s="83">
        <f t="shared" si="16"/>
        <v>70</v>
      </c>
      <c r="V44" s="83">
        <f t="shared" si="3"/>
        <v>10</v>
      </c>
      <c r="W44" s="83">
        <v>0</v>
      </c>
      <c r="X44" s="83">
        <f t="shared" si="4"/>
        <v>524.36309300267112</v>
      </c>
      <c r="Y44" s="88">
        <f t="shared" si="5"/>
        <v>179.87673586038773</v>
      </c>
      <c r="AA44" s="121">
        <v>39</v>
      </c>
      <c r="AB44" s="83">
        <f t="shared" si="6"/>
        <v>0</v>
      </c>
      <c r="AC44" s="154">
        <f t="shared" si="7"/>
        <v>0</v>
      </c>
      <c r="AD44" s="154">
        <f t="shared" si="8"/>
        <v>0</v>
      </c>
      <c r="AE44" s="154">
        <f t="shared" si="9"/>
        <v>0</v>
      </c>
      <c r="AF44" s="83">
        <f t="shared" si="40"/>
        <v>0</v>
      </c>
      <c r="AG44" s="83">
        <f t="shared" si="41"/>
        <v>0</v>
      </c>
      <c r="AH44" s="83">
        <f t="shared" si="42"/>
        <v>0</v>
      </c>
      <c r="AI44" s="128">
        <f t="shared" si="32"/>
        <v>0</v>
      </c>
      <c r="AK44" s="121">
        <v>39</v>
      </c>
      <c r="AL44" s="83">
        <f t="shared" si="10"/>
        <v>0</v>
      </c>
      <c r="AM44" s="83">
        <f t="shared" si="11"/>
        <v>0</v>
      </c>
      <c r="AN44" s="83">
        <f t="shared" si="12"/>
        <v>0</v>
      </c>
      <c r="AO44" s="83">
        <f t="shared" si="13"/>
        <v>0</v>
      </c>
      <c r="AP44" s="83">
        <f t="shared" si="14"/>
        <v>0</v>
      </c>
      <c r="AQ44" s="227">
        <f t="shared" si="49"/>
        <v>0</v>
      </c>
      <c r="AR44" s="227">
        <f t="shared" si="49"/>
        <v>0</v>
      </c>
      <c r="AS44" s="227">
        <f t="shared" si="49"/>
        <v>0</v>
      </c>
      <c r="AT44" s="227">
        <f t="shared" si="49"/>
        <v>0</v>
      </c>
      <c r="AU44" s="83">
        <f t="shared" si="43"/>
        <v>0</v>
      </c>
      <c r="AV44" s="83">
        <f t="shared" si="44"/>
        <v>0</v>
      </c>
      <c r="AW44" s="83">
        <f t="shared" si="45"/>
        <v>0</v>
      </c>
      <c r="AX44" s="83">
        <f t="shared" si="46"/>
        <v>0</v>
      </c>
      <c r="AY44" s="128">
        <f t="shared" si="25"/>
        <v>9.25</v>
      </c>
    </row>
    <row r="45" spans="2:55" x14ac:dyDescent="0.25">
      <c r="B45" s="90">
        <f t="shared" si="35"/>
        <v>108</v>
      </c>
      <c r="C45" s="217">
        <f t="shared" si="48"/>
        <v>117</v>
      </c>
      <c r="D45" s="197">
        <v>309</v>
      </c>
      <c r="E45" s="202">
        <f t="shared" si="33"/>
        <v>1.56</v>
      </c>
      <c r="F45" s="92">
        <f t="shared" si="34"/>
        <v>482.04</v>
      </c>
      <c r="G45" s="101">
        <f t="shared" si="37"/>
        <v>11.613333333333332</v>
      </c>
      <c r="I45" s="105">
        <v>40</v>
      </c>
      <c r="J45" s="83">
        <f t="shared" si="26"/>
        <v>22.800000000000008</v>
      </c>
      <c r="K45" s="83">
        <f t="shared" si="27"/>
        <v>7.3016884035916814</v>
      </c>
      <c r="L45" s="83">
        <f t="shared" si="28"/>
        <v>70</v>
      </c>
      <c r="M45" s="83">
        <f t="shared" si="29"/>
        <v>10</v>
      </c>
      <c r="N45" s="83">
        <f t="shared" si="0"/>
        <v>0</v>
      </c>
      <c r="O45" s="84">
        <f t="shared" si="1"/>
        <v>345.76044063625551</v>
      </c>
      <c r="P45" s="105">
        <v>40</v>
      </c>
      <c r="Q45" s="83">
        <f t="shared" si="15"/>
        <v>16.847999999999995</v>
      </c>
      <c r="R45" s="83">
        <f t="shared" si="30"/>
        <v>197.18400000000005</v>
      </c>
      <c r="S45" s="83">
        <f t="shared" si="31"/>
        <v>114.36672000000003</v>
      </c>
      <c r="T45" s="83">
        <f t="shared" si="2"/>
        <v>30.357475250812541</v>
      </c>
      <c r="U45" s="83">
        <f t="shared" si="16"/>
        <v>70</v>
      </c>
      <c r="V45" s="83">
        <f t="shared" si="3"/>
        <v>10</v>
      </c>
      <c r="W45" s="83">
        <v>0</v>
      </c>
      <c r="X45" s="83">
        <f t="shared" si="4"/>
        <v>545.39464006183186</v>
      </c>
      <c r="Y45" s="88">
        <f t="shared" si="5"/>
        <v>199.63419942557636</v>
      </c>
      <c r="AA45" s="121">
        <v>40</v>
      </c>
      <c r="AB45" s="83">
        <f t="shared" si="6"/>
        <v>0</v>
      </c>
      <c r="AC45" s="154">
        <f t="shared" si="7"/>
        <v>0</v>
      </c>
      <c r="AD45" s="154">
        <f t="shared" si="8"/>
        <v>0</v>
      </c>
      <c r="AE45" s="154">
        <f t="shared" si="9"/>
        <v>0</v>
      </c>
      <c r="AF45" s="83">
        <f t="shared" si="40"/>
        <v>0</v>
      </c>
      <c r="AG45" s="83">
        <f t="shared" si="41"/>
        <v>0</v>
      </c>
      <c r="AH45" s="83">
        <f t="shared" si="42"/>
        <v>0</v>
      </c>
      <c r="AI45" s="128">
        <f t="shared" si="32"/>
        <v>0</v>
      </c>
      <c r="AK45" s="121">
        <v>40</v>
      </c>
      <c r="AL45" s="83">
        <f t="shared" si="10"/>
        <v>0</v>
      </c>
      <c r="AM45" s="83">
        <f t="shared" si="11"/>
        <v>0</v>
      </c>
      <c r="AN45" s="83">
        <f t="shared" si="12"/>
        <v>0</v>
      </c>
      <c r="AO45" s="83">
        <f t="shared" si="13"/>
        <v>0</v>
      </c>
      <c r="AP45" s="83">
        <f t="shared" si="14"/>
        <v>0</v>
      </c>
      <c r="AQ45" s="227">
        <f t="shared" si="49"/>
        <v>0</v>
      </c>
      <c r="AR45" s="227">
        <f t="shared" si="49"/>
        <v>0</v>
      </c>
      <c r="AS45" s="227">
        <f t="shared" si="49"/>
        <v>0</v>
      </c>
      <c r="AT45" s="227">
        <f t="shared" si="49"/>
        <v>0</v>
      </c>
      <c r="AU45" s="83">
        <f t="shared" si="43"/>
        <v>0</v>
      </c>
      <c r="AV45" s="83">
        <f t="shared" si="44"/>
        <v>0</v>
      </c>
      <c r="AW45" s="83">
        <f t="shared" si="45"/>
        <v>0</v>
      </c>
      <c r="AX45" s="83">
        <f t="shared" si="46"/>
        <v>0</v>
      </c>
      <c r="AY45" s="128">
        <f t="shared" si="25"/>
        <v>9.25</v>
      </c>
    </row>
    <row r="46" spans="2:55" x14ac:dyDescent="0.25">
      <c r="B46" s="90">
        <f t="shared" si="35"/>
        <v>117</v>
      </c>
      <c r="C46" s="217">
        <f>C44+10</f>
        <v>118</v>
      </c>
      <c r="D46" s="197">
        <v>264</v>
      </c>
      <c r="E46" s="202">
        <f t="shared" si="33"/>
        <v>1.56</v>
      </c>
      <c r="F46" s="92">
        <f t="shared" si="34"/>
        <v>411.84000000000003</v>
      </c>
      <c r="G46" s="101">
        <f t="shared" si="37"/>
        <v>-70.199999999999989</v>
      </c>
      <c r="I46" s="105">
        <v>41</v>
      </c>
      <c r="J46" s="83">
        <f t="shared" si="26"/>
        <v>23.370000000000008</v>
      </c>
      <c r="K46" s="83">
        <f t="shared" si="27"/>
        <v>7.4627501721235312</v>
      </c>
      <c r="L46" s="83">
        <f t="shared" si="28"/>
        <v>70</v>
      </c>
      <c r="M46" s="83">
        <f t="shared" si="29"/>
        <v>10</v>
      </c>
      <c r="N46" s="83">
        <f t="shared" si="0"/>
        <v>0</v>
      </c>
      <c r="O46" s="84">
        <f t="shared" si="1"/>
        <v>347.03370654978181</v>
      </c>
      <c r="P46" s="105">
        <v>41</v>
      </c>
      <c r="Q46" s="83">
        <f t="shared" si="15"/>
        <v>16.847999999999995</v>
      </c>
      <c r="R46" s="83">
        <f t="shared" si="30"/>
        <v>214.03200000000004</v>
      </c>
      <c r="S46" s="83">
        <f t="shared" si="31"/>
        <v>124.13856000000001</v>
      </c>
      <c r="T46" s="83">
        <f t="shared" si="2"/>
        <v>32.638337418918006</v>
      </c>
      <c r="U46" s="83">
        <f t="shared" si="16"/>
        <v>70</v>
      </c>
      <c r="V46" s="83">
        <f t="shared" si="3"/>
        <v>10</v>
      </c>
      <c r="W46" s="83">
        <v>0</v>
      </c>
      <c r="X46" s="83">
        <f t="shared" si="4"/>
        <v>566.38642967128226</v>
      </c>
      <c r="Y46" s="88">
        <f t="shared" si="5"/>
        <v>219.35272312150045</v>
      </c>
      <c r="AA46" s="121">
        <v>41</v>
      </c>
      <c r="AB46" s="83">
        <f t="shared" si="6"/>
        <v>0</v>
      </c>
      <c r="AC46" s="154">
        <f t="shared" si="7"/>
        <v>0</v>
      </c>
      <c r="AD46" s="154">
        <f t="shared" si="8"/>
        <v>0</v>
      </c>
      <c r="AE46" s="154">
        <f t="shared" si="9"/>
        <v>0</v>
      </c>
      <c r="AF46" s="83">
        <f t="shared" si="40"/>
        <v>0</v>
      </c>
      <c r="AG46" s="83">
        <f t="shared" si="41"/>
        <v>0</v>
      </c>
      <c r="AH46" s="83">
        <f t="shared" si="42"/>
        <v>0</v>
      </c>
      <c r="AI46" s="128">
        <f t="shared" si="32"/>
        <v>0</v>
      </c>
      <c r="AK46" s="121">
        <v>41</v>
      </c>
      <c r="AL46" s="83">
        <f t="shared" si="10"/>
        <v>0</v>
      </c>
      <c r="AM46" s="83">
        <f t="shared" si="11"/>
        <v>0</v>
      </c>
      <c r="AN46" s="83">
        <f t="shared" si="12"/>
        <v>0</v>
      </c>
      <c r="AO46" s="83">
        <f t="shared" si="13"/>
        <v>0</v>
      </c>
      <c r="AP46" s="83">
        <f t="shared" si="14"/>
        <v>0</v>
      </c>
      <c r="AQ46" s="227">
        <f t="shared" si="49"/>
        <v>0</v>
      </c>
      <c r="AR46" s="227">
        <f t="shared" si="49"/>
        <v>0</v>
      </c>
      <c r="AS46" s="227">
        <f t="shared" si="49"/>
        <v>0</v>
      </c>
      <c r="AT46" s="227">
        <f t="shared" si="49"/>
        <v>0</v>
      </c>
      <c r="AU46" s="83">
        <f t="shared" si="43"/>
        <v>0</v>
      </c>
      <c r="AV46" s="83">
        <f t="shared" si="44"/>
        <v>0</v>
      </c>
      <c r="AW46" s="83">
        <f t="shared" si="45"/>
        <v>0</v>
      </c>
      <c r="AX46" s="83">
        <f t="shared" si="46"/>
        <v>0</v>
      </c>
      <c r="AY46" s="128">
        <f t="shared" si="25"/>
        <v>9.25</v>
      </c>
    </row>
    <row r="47" spans="2:55" x14ac:dyDescent="0.25">
      <c r="B47" s="90">
        <f t="shared" si="35"/>
        <v>118</v>
      </c>
      <c r="C47" s="217">
        <f>C45+12</f>
        <v>129</v>
      </c>
      <c r="D47" s="197">
        <v>337</v>
      </c>
      <c r="E47" s="202">
        <f t="shared" si="33"/>
        <v>1.56</v>
      </c>
      <c r="F47" s="92">
        <f t="shared" si="34"/>
        <v>525.72</v>
      </c>
      <c r="G47" s="101">
        <f t="shared" si="37"/>
        <v>10.352727272727272</v>
      </c>
      <c r="I47" s="105">
        <v>42</v>
      </c>
      <c r="J47" s="83">
        <f t="shared" si="26"/>
        <v>23.940000000000008</v>
      </c>
      <c r="K47" s="83">
        <f t="shared" si="27"/>
        <v>7.623355282985683</v>
      </c>
      <c r="L47" s="83">
        <f t="shared" si="28"/>
        <v>70</v>
      </c>
      <c r="M47" s="83">
        <f t="shared" si="29"/>
        <v>10</v>
      </c>
      <c r="N47" s="83">
        <f t="shared" si="0"/>
        <v>0</v>
      </c>
      <c r="O47" s="84">
        <f t="shared" si="1"/>
        <v>348.30617711786675</v>
      </c>
      <c r="P47" s="105">
        <v>42</v>
      </c>
      <c r="Q47" s="83">
        <f t="shared" si="15"/>
        <v>16.847999999999995</v>
      </c>
      <c r="R47" s="83">
        <f t="shared" si="30"/>
        <v>230.88000000000002</v>
      </c>
      <c r="S47" s="83">
        <f t="shared" si="31"/>
        <v>133.91040000000001</v>
      </c>
      <c r="T47" s="83">
        <f t="shared" si="2"/>
        <v>34.898373535125124</v>
      </c>
      <c r="U47" s="83">
        <f t="shared" si="16"/>
        <v>70</v>
      </c>
      <c r="V47" s="83">
        <f t="shared" si="3"/>
        <v>10</v>
      </c>
      <c r="W47" s="83">
        <v>0</v>
      </c>
      <c r="X47" s="83">
        <f t="shared" si="4"/>
        <v>587.34194724034296</v>
      </c>
      <c r="Y47" s="88">
        <f t="shared" si="5"/>
        <v>239.03577012247621</v>
      </c>
      <c r="AA47" s="121">
        <v>42</v>
      </c>
      <c r="AB47" s="83">
        <f t="shared" si="6"/>
        <v>41</v>
      </c>
      <c r="AC47" s="154">
        <f t="shared" si="7"/>
        <v>0.1</v>
      </c>
      <c r="AD47" s="154">
        <f t="shared" si="8"/>
        <v>0</v>
      </c>
      <c r="AE47" s="154">
        <f t="shared" si="9"/>
        <v>0</v>
      </c>
      <c r="AF47" s="83">
        <f t="shared" si="40"/>
        <v>4.1009413575457936</v>
      </c>
      <c r="AG47" s="83">
        <f t="shared" si="41"/>
        <v>0</v>
      </c>
      <c r="AH47" s="83">
        <f t="shared" si="42"/>
        <v>0</v>
      </c>
      <c r="AI47" s="128">
        <f t="shared" si="32"/>
        <v>4.1009413575457936</v>
      </c>
      <c r="AK47" s="121">
        <v>42</v>
      </c>
      <c r="AL47" s="83">
        <f t="shared" si="10"/>
        <v>41</v>
      </c>
      <c r="AM47" s="83">
        <f t="shared" si="11"/>
        <v>0.1</v>
      </c>
      <c r="AN47" s="83">
        <f t="shared" si="12"/>
        <v>0</v>
      </c>
      <c r="AO47" s="83">
        <f t="shared" si="13"/>
        <v>0</v>
      </c>
      <c r="AP47" s="83">
        <f t="shared" si="14"/>
        <v>0.9</v>
      </c>
      <c r="AQ47" s="227">
        <f t="shared" si="49"/>
        <v>4.1000000000000005</v>
      </c>
      <c r="AR47" s="227">
        <f t="shared" si="49"/>
        <v>0</v>
      </c>
      <c r="AS47" s="227">
        <f t="shared" si="49"/>
        <v>0</v>
      </c>
      <c r="AT47" s="227">
        <f t="shared" si="49"/>
        <v>36.9</v>
      </c>
      <c r="AU47" s="83">
        <f t="shared" si="43"/>
        <v>6.2320000000000002</v>
      </c>
      <c r="AV47" s="83">
        <f t="shared" si="44"/>
        <v>0</v>
      </c>
      <c r="AW47" s="83">
        <f t="shared" si="45"/>
        <v>0</v>
      </c>
      <c r="AX47" s="83">
        <f t="shared" si="46"/>
        <v>9.2249999999999996</v>
      </c>
      <c r="AY47" s="128">
        <f t="shared" si="25"/>
        <v>24.707000000000001</v>
      </c>
    </row>
    <row r="48" spans="2:55" x14ac:dyDescent="0.25">
      <c r="B48" s="90"/>
      <c r="C48" s="253"/>
      <c r="D48" s="197"/>
      <c r="E48" s="202"/>
      <c r="F48" s="92"/>
      <c r="G48" s="101"/>
      <c r="I48" s="105">
        <v>43</v>
      </c>
      <c r="J48" s="83">
        <f t="shared" si="26"/>
        <v>24.510000000000009</v>
      </c>
      <c r="K48" s="83">
        <f t="shared" si="27"/>
        <v>7.7835158600851422</v>
      </c>
      <c r="L48" s="83">
        <f t="shared" si="28"/>
        <v>70</v>
      </c>
      <c r="M48" s="83">
        <f t="shared" si="29"/>
        <v>10</v>
      </c>
      <c r="N48" s="83">
        <f t="shared" si="0"/>
        <v>0</v>
      </c>
      <c r="O48" s="84">
        <f t="shared" si="1"/>
        <v>349.57787345631499</v>
      </c>
      <c r="P48" s="105">
        <v>43</v>
      </c>
      <c r="Q48" s="83">
        <f t="shared" si="15"/>
        <v>-63.95999999999998</v>
      </c>
      <c r="R48" s="83">
        <f t="shared" si="30"/>
        <v>166.92000000000004</v>
      </c>
      <c r="S48" s="83">
        <f t="shared" si="31"/>
        <v>96.813600000000022</v>
      </c>
      <c r="T48" s="83">
        <f t="shared" si="2"/>
        <v>26.201456938925336</v>
      </c>
      <c r="U48" s="83">
        <f t="shared" si="16"/>
        <v>70</v>
      </c>
      <c r="V48" s="83">
        <f t="shared" si="3"/>
        <v>10</v>
      </c>
      <c r="W48" s="83">
        <v>0</v>
      </c>
      <c r="X48" s="83">
        <f t="shared" si="4"/>
        <v>507.58455750196163</v>
      </c>
      <c r="Y48" s="88">
        <f t="shared" si="5"/>
        <v>158.00668404564664</v>
      </c>
      <c r="AA48" s="121">
        <v>43</v>
      </c>
      <c r="AB48" s="83">
        <f t="shared" si="6"/>
        <v>0</v>
      </c>
      <c r="AC48" s="154">
        <f t="shared" si="7"/>
        <v>0</v>
      </c>
      <c r="AD48" s="154">
        <f t="shared" si="8"/>
        <v>0</v>
      </c>
      <c r="AE48" s="154">
        <f t="shared" si="9"/>
        <v>0</v>
      </c>
      <c r="AF48" s="83">
        <f t="shared" si="40"/>
        <v>4.0205243988515633</v>
      </c>
      <c r="AG48" s="83">
        <f t="shared" si="41"/>
        <v>0</v>
      </c>
      <c r="AH48" s="83">
        <f t="shared" si="42"/>
        <v>0</v>
      </c>
      <c r="AI48" s="128">
        <f t="shared" si="32"/>
        <v>4.0205243988515633</v>
      </c>
      <c r="AK48" s="121">
        <v>43</v>
      </c>
      <c r="AL48" s="83">
        <f t="shared" si="10"/>
        <v>0</v>
      </c>
      <c r="AM48" s="83">
        <f t="shared" si="11"/>
        <v>0</v>
      </c>
      <c r="AN48" s="83">
        <f t="shared" si="12"/>
        <v>0</v>
      </c>
      <c r="AO48" s="83">
        <f t="shared" si="13"/>
        <v>0</v>
      </c>
      <c r="AP48" s="83">
        <f t="shared" si="14"/>
        <v>0</v>
      </c>
      <c r="AQ48" s="227">
        <f t="shared" si="49"/>
        <v>0</v>
      </c>
      <c r="AR48" s="227">
        <f t="shared" si="49"/>
        <v>0</v>
      </c>
      <c r="AS48" s="227">
        <f t="shared" si="49"/>
        <v>0</v>
      </c>
      <c r="AT48" s="227">
        <f t="shared" si="49"/>
        <v>0</v>
      </c>
      <c r="AU48" s="83">
        <f t="shared" si="43"/>
        <v>0</v>
      </c>
      <c r="AV48" s="83">
        <f t="shared" si="44"/>
        <v>0</v>
      </c>
      <c r="AW48" s="83">
        <f t="shared" si="45"/>
        <v>0</v>
      </c>
      <c r="AX48" s="83">
        <f t="shared" si="46"/>
        <v>0</v>
      </c>
      <c r="AY48" s="128">
        <f t="shared" si="25"/>
        <v>24.707000000000001</v>
      </c>
    </row>
    <row r="49" spans="2:51" x14ac:dyDescent="0.25">
      <c r="B49" s="90"/>
      <c r="C49" s="253"/>
      <c r="D49" s="197"/>
      <c r="E49" s="202"/>
      <c r="F49" s="92"/>
      <c r="G49" s="101"/>
      <c r="I49" s="105">
        <v>44</v>
      </c>
      <c r="J49" s="83">
        <f t="shared" si="26"/>
        <v>25.080000000000009</v>
      </c>
      <c r="K49" s="83">
        <f t="shared" si="27"/>
        <v>7.943243431252343</v>
      </c>
      <c r="L49" s="83">
        <f t="shared" si="28"/>
        <v>70</v>
      </c>
      <c r="M49" s="83">
        <f t="shared" si="29"/>
        <v>10</v>
      </c>
      <c r="N49" s="83">
        <f t="shared" si="0"/>
        <v>0</v>
      </c>
      <c r="O49" s="84">
        <f t="shared" si="1"/>
        <v>350.84881564276452</v>
      </c>
      <c r="P49" s="105">
        <v>44</v>
      </c>
      <c r="Q49" s="83">
        <f t="shared" si="15"/>
        <v>15.6</v>
      </c>
      <c r="R49" s="83">
        <f t="shared" si="30"/>
        <v>182.52000000000004</v>
      </c>
      <c r="S49" s="83">
        <f t="shared" si="31"/>
        <v>105.86160000000001</v>
      </c>
      <c r="T49" s="83">
        <f t="shared" si="2"/>
        <v>28.353779818951288</v>
      </c>
      <c r="U49" s="83">
        <f t="shared" si="16"/>
        <v>70</v>
      </c>
      <c r="V49" s="83">
        <f t="shared" si="3"/>
        <v>10</v>
      </c>
      <c r="W49" s="83">
        <v>0</v>
      </c>
      <c r="X49" s="83">
        <f t="shared" si="4"/>
        <v>527.09178651800676</v>
      </c>
      <c r="Y49" s="88">
        <f t="shared" si="5"/>
        <v>176.24297087524224</v>
      </c>
      <c r="AA49" s="121">
        <v>44</v>
      </c>
      <c r="AB49" s="83">
        <f t="shared" si="6"/>
        <v>0</v>
      </c>
      <c r="AC49" s="154">
        <f t="shared" si="7"/>
        <v>0</v>
      </c>
      <c r="AD49" s="154">
        <f t="shared" si="8"/>
        <v>0</v>
      </c>
      <c r="AE49" s="154">
        <f t="shared" si="9"/>
        <v>0</v>
      </c>
      <c r="AF49" s="83">
        <f t="shared" si="40"/>
        <v>3.941684367667825</v>
      </c>
      <c r="AG49" s="83">
        <f t="shared" si="41"/>
        <v>0</v>
      </c>
      <c r="AH49" s="83">
        <f t="shared" si="42"/>
        <v>0</v>
      </c>
      <c r="AI49" s="128">
        <f t="shared" si="32"/>
        <v>3.941684367667825</v>
      </c>
      <c r="AK49" s="121">
        <v>44</v>
      </c>
      <c r="AL49" s="83">
        <f t="shared" si="10"/>
        <v>0</v>
      </c>
      <c r="AM49" s="83">
        <f t="shared" si="11"/>
        <v>0</v>
      </c>
      <c r="AN49" s="83">
        <f t="shared" si="12"/>
        <v>0</v>
      </c>
      <c r="AO49" s="83">
        <f t="shared" si="13"/>
        <v>0</v>
      </c>
      <c r="AP49" s="83">
        <f t="shared" si="14"/>
        <v>0</v>
      </c>
      <c r="AQ49" s="227">
        <f t="shared" si="49"/>
        <v>0</v>
      </c>
      <c r="AR49" s="227">
        <f t="shared" si="49"/>
        <v>0</v>
      </c>
      <c r="AS49" s="227">
        <f t="shared" si="49"/>
        <v>0</v>
      </c>
      <c r="AT49" s="227">
        <f t="shared" si="49"/>
        <v>0</v>
      </c>
      <c r="AU49" s="83">
        <f t="shared" si="43"/>
        <v>0</v>
      </c>
      <c r="AV49" s="83">
        <f t="shared" si="44"/>
        <v>0</v>
      </c>
      <c r="AW49" s="83">
        <f t="shared" si="45"/>
        <v>0</v>
      </c>
      <c r="AX49" s="83">
        <f t="shared" si="46"/>
        <v>0</v>
      </c>
      <c r="AY49" s="128">
        <f t="shared" si="25"/>
        <v>24.707000000000001</v>
      </c>
    </row>
    <row r="50" spans="2:51" x14ac:dyDescent="0.25">
      <c r="B50" s="90"/>
      <c r="C50" s="253"/>
      <c r="D50" s="197"/>
      <c r="E50" s="202"/>
      <c r="F50" s="92"/>
      <c r="G50" s="101"/>
      <c r="I50" s="105">
        <v>45</v>
      </c>
      <c r="J50" s="83">
        <f t="shared" si="26"/>
        <v>25.650000000000009</v>
      </c>
      <c r="K50" s="83">
        <f t="shared" si="27"/>
        <v>8.1025489704184697</v>
      </c>
      <c r="L50" s="83">
        <f t="shared" si="28"/>
        <v>70</v>
      </c>
      <c r="M50" s="83">
        <f t="shared" si="29"/>
        <v>10</v>
      </c>
      <c r="N50" s="83">
        <f t="shared" si="0"/>
        <v>0</v>
      </c>
      <c r="O50" s="84">
        <f t="shared" si="1"/>
        <v>352.11902279014549</v>
      </c>
      <c r="P50" s="105">
        <v>45</v>
      </c>
      <c r="Q50" s="83">
        <f t="shared" si="15"/>
        <v>15.6</v>
      </c>
      <c r="R50" s="83">
        <f t="shared" si="30"/>
        <v>198.12000000000003</v>
      </c>
      <c r="S50" s="83">
        <f t="shared" si="31"/>
        <v>114.90960000000001</v>
      </c>
      <c r="T50" s="83">
        <f t="shared" si="2"/>
        <v>30.484768610015138</v>
      </c>
      <c r="U50" s="83">
        <f t="shared" si="16"/>
        <v>70</v>
      </c>
      <c r="V50" s="83">
        <f t="shared" si="3"/>
        <v>10</v>
      </c>
      <c r="W50" s="83">
        <v>0</v>
      </c>
      <c r="X50" s="83">
        <f t="shared" si="4"/>
        <v>546.56185866244289</v>
      </c>
      <c r="Y50" s="88">
        <f t="shared" si="5"/>
        <v>194.44283587229739</v>
      </c>
      <c r="AA50" s="121">
        <v>45</v>
      </c>
      <c r="AB50" s="83">
        <f t="shared" si="6"/>
        <v>0</v>
      </c>
      <c r="AC50" s="154">
        <f t="shared" si="7"/>
        <v>0</v>
      </c>
      <c r="AD50" s="154">
        <f t="shared" si="8"/>
        <v>0</v>
      </c>
      <c r="AE50" s="154">
        <f t="shared" si="9"/>
        <v>0</v>
      </c>
      <c r="AF50" s="83">
        <f t="shared" si="40"/>
        <v>3.8643903414079293</v>
      </c>
      <c r="AG50" s="83">
        <f t="shared" si="41"/>
        <v>0</v>
      </c>
      <c r="AH50" s="83">
        <f t="shared" si="42"/>
        <v>0</v>
      </c>
      <c r="AI50" s="128">
        <f t="shared" si="32"/>
        <v>3.8643903414079293</v>
      </c>
      <c r="AK50" s="121">
        <v>45</v>
      </c>
      <c r="AL50" s="83">
        <f t="shared" si="10"/>
        <v>0</v>
      </c>
      <c r="AM50" s="83">
        <f t="shared" si="11"/>
        <v>0</v>
      </c>
      <c r="AN50" s="83">
        <f t="shared" si="12"/>
        <v>0</v>
      </c>
      <c r="AO50" s="83">
        <f t="shared" si="13"/>
        <v>0</v>
      </c>
      <c r="AP50" s="83">
        <f t="shared" si="14"/>
        <v>0</v>
      </c>
      <c r="AQ50" s="227">
        <f t="shared" si="49"/>
        <v>0</v>
      </c>
      <c r="AR50" s="227">
        <f t="shared" si="49"/>
        <v>0</v>
      </c>
      <c r="AS50" s="227">
        <f t="shared" si="49"/>
        <v>0</v>
      </c>
      <c r="AT50" s="227">
        <f t="shared" si="49"/>
        <v>0</v>
      </c>
      <c r="AU50" s="83">
        <f t="shared" si="43"/>
        <v>0</v>
      </c>
      <c r="AV50" s="83">
        <f t="shared" si="44"/>
        <v>0</v>
      </c>
      <c r="AW50" s="83">
        <f t="shared" si="45"/>
        <v>0</v>
      </c>
      <c r="AX50" s="83">
        <f t="shared" si="46"/>
        <v>0</v>
      </c>
      <c r="AY50" s="128">
        <f t="shared" si="25"/>
        <v>24.707000000000001</v>
      </c>
    </row>
    <row r="51" spans="2:51" x14ac:dyDescent="0.25">
      <c r="B51" s="90"/>
      <c r="C51" s="253"/>
      <c r="D51" s="197"/>
      <c r="E51" s="202"/>
      <c r="F51" s="92"/>
      <c r="G51" s="101"/>
      <c r="I51" s="105">
        <v>46</v>
      </c>
      <c r="J51" s="83">
        <f t="shared" si="26"/>
        <v>26.22000000000001</v>
      </c>
      <c r="K51" s="83">
        <f t="shared" si="27"/>
        <v>8.2614429359378772</v>
      </c>
      <c r="L51" s="83">
        <f t="shared" si="28"/>
        <v>70</v>
      </c>
      <c r="M51" s="83">
        <f t="shared" si="29"/>
        <v>10</v>
      </c>
      <c r="N51" s="83">
        <f t="shared" si="0"/>
        <v>0</v>
      </c>
      <c r="O51" s="84">
        <f t="shared" si="1"/>
        <v>353.38851311342518</v>
      </c>
      <c r="P51" s="105">
        <v>46</v>
      </c>
      <c r="Q51" s="83">
        <f t="shared" si="15"/>
        <v>15.6</v>
      </c>
      <c r="R51" s="83">
        <f t="shared" si="30"/>
        <v>213.72000000000003</v>
      </c>
      <c r="S51" s="83">
        <f t="shared" si="31"/>
        <v>123.95760000000001</v>
      </c>
      <c r="T51" s="83">
        <f t="shared" si="2"/>
        <v>32.59629414926458</v>
      </c>
      <c r="U51" s="83">
        <f t="shared" si="16"/>
        <v>70</v>
      </c>
      <c r="V51" s="83">
        <f t="shared" si="3"/>
        <v>10</v>
      </c>
      <c r="W51" s="83">
        <v>0</v>
      </c>
      <c r="X51" s="83">
        <f t="shared" si="4"/>
        <v>565.99803230996906</v>
      </c>
      <c r="Y51" s="88">
        <f t="shared" si="5"/>
        <v>212.60951919654389</v>
      </c>
      <c r="AA51" s="121">
        <v>46</v>
      </c>
      <c r="AB51" s="83">
        <f t="shared" si="6"/>
        <v>0</v>
      </c>
      <c r="AC51" s="154">
        <f t="shared" si="7"/>
        <v>0</v>
      </c>
      <c r="AD51" s="154">
        <f t="shared" si="8"/>
        <v>0</v>
      </c>
      <c r="AE51" s="154">
        <f t="shared" si="9"/>
        <v>0</v>
      </c>
      <c r="AF51" s="83">
        <f t="shared" si="40"/>
        <v>3.7886120038582893</v>
      </c>
      <c r="AG51" s="83">
        <f t="shared" si="41"/>
        <v>0</v>
      </c>
      <c r="AH51" s="83">
        <f t="shared" si="42"/>
        <v>0</v>
      </c>
      <c r="AI51" s="128">
        <f t="shared" si="32"/>
        <v>3.7886120038582893</v>
      </c>
      <c r="AK51" s="121">
        <v>46</v>
      </c>
      <c r="AL51" s="83">
        <f t="shared" si="10"/>
        <v>0</v>
      </c>
      <c r="AM51" s="83">
        <f t="shared" si="11"/>
        <v>0</v>
      </c>
      <c r="AN51" s="83">
        <f t="shared" si="12"/>
        <v>0</v>
      </c>
      <c r="AO51" s="83">
        <f t="shared" si="13"/>
        <v>0</v>
      </c>
      <c r="AP51" s="83">
        <f t="shared" si="14"/>
        <v>0</v>
      </c>
      <c r="AQ51" s="227">
        <f t="shared" si="49"/>
        <v>0</v>
      </c>
      <c r="AR51" s="227">
        <f t="shared" si="49"/>
        <v>0</v>
      </c>
      <c r="AS51" s="227">
        <f t="shared" si="49"/>
        <v>0</v>
      </c>
      <c r="AT51" s="227">
        <f t="shared" si="49"/>
        <v>0</v>
      </c>
      <c r="AU51" s="83">
        <f t="shared" si="43"/>
        <v>0</v>
      </c>
      <c r="AV51" s="83">
        <f t="shared" si="44"/>
        <v>0</v>
      </c>
      <c r="AW51" s="83">
        <f t="shared" si="45"/>
        <v>0</v>
      </c>
      <c r="AX51" s="83">
        <f t="shared" si="46"/>
        <v>0</v>
      </c>
      <c r="AY51" s="128">
        <f t="shared" si="25"/>
        <v>24.707000000000001</v>
      </c>
    </row>
    <row r="52" spans="2:51" x14ac:dyDescent="0.25">
      <c r="B52" s="90"/>
      <c r="C52" s="253"/>
      <c r="D52" s="197"/>
      <c r="E52" s="202"/>
      <c r="F52" s="92"/>
      <c r="G52" s="101"/>
      <c r="I52" s="105">
        <v>47</v>
      </c>
      <c r="J52" s="83">
        <f t="shared" si="26"/>
        <v>26.79000000000001</v>
      </c>
      <c r="K52" s="83">
        <f t="shared" si="27"/>
        <v>8.4199353054842181</v>
      </c>
      <c r="L52" s="83">
        <f t="shared" si="28"/>
        <v>70</v>
      </c>
      <c r="M52" s="83">
        <f t="shared" si="29"/>
        <v>10</v>
      </c>
      <c r="N52" s="83">
        <f t="shared" si="0"/>
        <v>0</v>
      </c>
      <c r="O52" s="84">
        <f t="shared" si="1"/>
        <v>354.65730399038506</v>
      </c>
      <c r="P52" s="105">
        <v>47</v>
      </c>
      <c r="Q52" s="83">
        <f t="shared" si="15"/>
        <v>15.6</v>
      </c>
      <c r="R52" s="83">
        <f t="shared" si="30"/>
        <v>229.32000000000002</v>
      </c>
      <c r="S52" s="83">
        <f t="shared" si="31"/>
        <v>133.00560000000002</v>
      </c>
      <c r="T52" s="83">
        <f t="shared" si="2"/>
        <v>34.689938673073549</v>
      </c>
      <c r="U52" s="83">
        <f t="shared" si="16"/>
        <v>70</v>
      </c>
      <c r="V52" s="83">
        <f t="shared" si="3"/>
        <v>10</v>
      </c>
      <c r="W52" s="83">
        <v>0</v>
      </c>
      <c r="X52" s="83">
        <f t="shared" si="4"/>
        <v>585.40306318893647</v>
      </c>
      <c r="Y52" s="88">
        <f t="shared" si="5"/>
        <v>230.74575919855141</v>
      </c>
      <c r="AA52" s="121">
        <v>47</v>
      </c>
      <c r="AB52" s="83">
        <f t="shared" si="6"/>
        <v>0</v>
      </c>
      <c r="AC52" s="154">
        <f t="shared" si="7"/>
        <v>0</v>
      </c>
      <c r="AD52" s="154">
        <f t="shared" si="8"/>
        <v>0</v>
      </c>
      <c r="AE52" s="154">
        <f t="shared" si="9"/>
        <v>0</v>
      </c>
      <c r="AF52" s="83">
        <f t="shared" si="40"/>
        <v>3.7143196332877757</v>
      </c>
      <c r="AG52" s="83">
        <f t="shared" si="41"/>
        <v>0</v>
      </c>
      <c r="AH52" s="83">
        <f t="shared" si="42"/>
        <v>0</v>
      </c>
      <c r="AI52" s="128">
        <f t="shared" si="32"/>
        <v>3.7143196332877757</v>
      </c>
      <c r="AK52" s="121">
        <v>47</v>
      </c>
      <c r="AL52" s="83">
        <f t="shared" si="10"/>
        <v>0</v>
      </c>
      <c r="AM52" s="83">
        <f t="shared" si="11"/>
        <v>0</v>
      </c>
      <c r="AN52" s="83">
        <f t="shared" si="12"/>
        <v>0</v>
      </c>
      <c r="AO52" s="83">
        <f t="shared" si="13"/>
        <v>0</v>
      </c>
      <c r="AP52" s="83">
        <f t="shared" si="14"/>
        <v>0</v>
      </c>
      <c r="AQ52" s="227">
        <f t="shared" si="49"/>
        <v>0</v>
      </c>
      <c r="AR52" s="227">
        <f t="shared" si="49"/>
        <v>0</v>
      </c>
      <c r="AS52" s="227">
        <f t="shared" si="49"/>
        <v>0</v>
      </c>
      <c r="AT52" s="227">
        <f t="shared" si="49"/>
        <v>0</v>
      </c>
      <c r="AU52" s="83">
        <f t="shared" si="43"/>
        <v>0</v>
      </c>
      <c r="AV52" s="83">
        <f t="shared" si="44"/>
        <v>0</v>
      </c>
      <c r="AW52" s="83">
        <f t="shared" si="45"/>
        <v>0</v>
      </c>
      <c r="AX52" s="83">
        <f t="shared" si="46"/>
        <v>0</v>
      </c>
      <c r="AY52" s="128">
        <f t="shared" si="25"/>
        <v>24.707000000000001</v>
      </c>
    </row>
    <row r="53" spans="2:51" x14ac:dyDescent="0.25">
      <c r="B53" s="90"/>
      <c r="C53" s="253"/>
      <c r="D53" s="197"/>
      <c r="E53" s="202"/>
      <c r="F53" s="92"/>
      <c r="G53" s="101"/>
      <c r="I53" s="105">
        <v>48</v>
      </c>
      <c r="J53" s="83">
        <f t="shared" si="26"/>
        <v>27.36000000000001</v>
      </c>
      <c r="K53" s="83">
        <f t="shared" si="27"/>
        <v>8.5780356078927902</v>
      </c>
      <c r="L53" s="83">
        <f t="shared" si="28"/>
        <v>70</v>
      </c>
      <c r="M53" s="83">
        <f t="shared" si="29"/>
        <v>10</v>
      </c>
      <c r="N53" s="83">
        <f t="shared" si="0"/>
        <v>0</v>
      </c>
      <c r="O53" s="84">
        <f t="shared" si="1"/>
        <v>355.92541201707991</v>
      </c>
      <c r="P53" s="105">
        <v>48</v>
      </c>
      <c r="Q53" s="83">
        <f t="shared" si="15"/>
        <v>15.6</v>
      </c>
      <c r="R53" s="83">
        <f t="shared" si="30"/>
        <v>244.92000000000002</v>
      </c>
      <c r="S53" s="83">
        <f t="shared" si="31"/>
        <v>142.05359999999999</v>
      </c>
      <c r="T53" s="83">
        <f t="shared" si="2"/>
        <v>36.767056963845924</v>
      </c>
      <c r="U53" s="83">
        <f t="shared" si="16"/>
        <v>70</v>
      </c>
      <c r="V53" s="83">
        <f t="shared" si="3"/>
        <v>10</v>
      </c>
      <c r="W53" s="83">
        <v>0</v>
      </c>
      <c r="X53" s="83">
        <f t="shared" si="4"/>
        <v>604.77931087869831</v>
      </c>
      <c r="Y53" s="88">
        <f t="shared" si="5"/>
        <v>248.8538988616184</v>
      </c>
      <c r="AA53" s="121">
        <v>48</v>
      </c>
      <c r="AB53" s="83">
        <f t="shared" si="6"/>
        <v>41</v>
      </c>
      <c r="AC53" s="154">
        <f t="shared" si="7"/>
        <v>0.2</v>
      </c>
      <c r="AD53" s="154">
        <f t="shared" si="8"/>
        <v>0</v>
      </c>
      <c r="AE53" s="154">
        <f t="shared" si="9"/>
        <v>0</v>
      </c>
      <c r="AF53" s="83">
        <f t="shared" si="40"/>
        <v>11.843366805881866</v>
      </c>
      <c r="AG53" s="83">
        <f t="shared" si="41"/>
        <v>0</v>
      </c>
      <c r="AH53" s="83">
        <f t="shared" si="42"/>
        <v>0</v>
      </c>
      <c r="AI53" s="128">
        <f t="shared" si="32"/>
        <v>11.843366805881866</v>
      </c>
      <c r="AK53" s="121">
        <v>48</v>
      </c>
      <c r="AL53" s="83">
        <f t="shared" si="10"/>
        <v>41</v>
      </c>
      <c r="AM53" s="83">
        <f t="shared" si="11"/>
        <v>0.2</v>
      </c>
      <c r="AN53" s="83">
        <f t="shared" si="12"/>
        <v>0</v>
      </c>
      <c r="AO53" s="83">
        <f t="shared" si="13"/>
        <v>0</v>
      </c>
      <c r="AP53" s="83">
        <f t="shared" si="14"/>
        <v>0.8</v>
      </c>
      <c r="AQ53" s="227">
        <f t="shared" si="49"/>
        <v>8.2000000000000011</v>
      </c>
      <c r="AR53" s="227">
        <f t="shared" si="49"/>
        <v>0</v>
      </c>
      <c r="AS53" s="227">
        <f t="shared" si="49"/>
        <v>0</v>
      </c>
      <c r="AT53" s="227">
        <f t="shared" si="49"/>
        <v>32.800000000000004</v>
      </c>
      <c r="AU53" s="83">
        <f t="shared" si="43"/>
        <v>12.464</v>
      </c>
      <c r="AV53" s="83">
        <f t="shared" si="44"/>
        <v>0</v>
      </c>
      <c r="AW53" s="83">
        <f t="shared" si="45"/>
        <v>0</v>
      </c>
      <c r="AX53" s="83">
        <f t="shared" si="46"/>
        <v>8.2000000000000011</v>
      </c>
      <c r="AY53" s="128">
        <f t="shared" si="25"/>
        <v>45.371000000000002</v>
      </c>
    </row>
    <row r="54" spans="2:51" x14ac:dyDescent="0.25">
      <c r="B54" s="90"/>
      <c r="C54" s="253"/>
      <c r="D54" s="197"/>
      <c r="E54" s="202"/>
      <c r="F54" s="92"/>
      <c r="G54" s="101"/>
      <c r="I54" s="105">
        <v>49</v>
      </c>
      <c r="J54" s="83">
        <f t="shared" si="26"/>
        <v>27.93000000000001</v>
      </c>
      <c r="K54" s="83">
        <f t="shared" si="27"/>
        <v>8.735752952274547</v>
      </c>
      <c r="L54" s="83">
        <f t="shared" si="28"/>
        <v>70</v>
      </c>
      <c r="M54" s="83">
        <f t="shared" si="29"/>
        <v>10</v>
      </c>
      <c r="N54" s="83">
        <f t="shared" si="0"/>
        <v>0</v>
      </c>
      <c r="O54" s="84">
        <f t="shared" si="1"/>
        <v>357.19285305854487</v>
      </c>
      <c r="P54" s="105">
        <v>49</v>
      </c>
      <c r="Q54" s="83">
        <f t="shared" si="15"/>
        <v>-63.960000000000008</v>
      </c>
      <c r="R54" s="83">
        <f t="shared" si="30"/>
        <v>180.96</v>
      </c>
      <c r="S54" s="83">
        <f t="shared" si="31"/>
        <v>104.9568</v>
      </c>
      <c r="T54" s="83">
        <f t="shared" si="2"/>
        <v>28.139541339232373</v>
      </c>
      <c r="U54" s="83">
        <f t="shared" si="16"/>
        <v>70</v>
      </c>
      <c r="V54" s="83">
        <f t="shared" si="3"/>
        <v>10</v>
      </c>
      <c r="W54" s="83">
        <v>0</v>
      </c>
      <c r="X54" s="83">
        <f t="shared" si="4"/>
        <v>525.14279449916296</v>
      </c>
      <c r="Y54" s="88">
        <f t="shared" si="5"/>
        <v>167.94994144061809</v>
      </c>
      <c r="AA54" s="121">
        <v>49</v>
      </c>
      <c r="AB54" s="83">
        <f t="shared" si="6"/>
        <v>0</v>
      </c>
      <c r="AC54" s="154">
        <f t="shared" si="7"/>
        <v>0</v>
      </c>
      <c r="AD54" s="154">
        <f t="shared" si="8"/>
        <v>0</v>
      </c>
      <c r="AE54" s="154">
        <f t="shared" si="9"/>
        <v>0</v>
      </c>
      <c r="AF54" s="83">
        <f t="shared" si="40"/>
        <v>11.611125606558989</v>
      </c>
      <c r="AG54" s="83">
        <f t="shared" si="41"/>
        <v>0</v>
      </c>
      <c r="AH54" s="83">
        <f t="shared" si="42"/>
        <v>0</v>
      </c>
      <c r="AI54" s="128">
        <f t="shared" si="32"/>
        <v>11.611125606558989</v>
      </c>
      <c r="AK54" s="121">
        <v>49</v>
      </c>
      <c r="AL54" s="83">
        <f t="shared" si="10"/>
        <v>0</v>
      </c>
      <c r="AM54" s="83">
        <f t="shared" si="11"/>
        <v>0</v>
      </c>
      <c r="AN54" s="83">
        <f t="shared" si="12"/>
        <v>0</v>
      </c>
      <c r="AO54" s="83">
        <f t="shared" si="13"/>
        <v>0</v>
      </c>
      <c r="AP54" s="83">
        <f t="shared" si="14"/>
        <v>0</v>
      </c>
      <c r="AQ54" s="227">
        <f t="shared" si="49"/>
        <v>0</v>
      </c>
      <c r="AR54" s="227">
        <f t="shared" si="49"/>
        <v>0</v>
      </c>
      <c r="AS54" s="227">
        <f t="shared" si="49"/>
        <v>0</v>
      </c>
      <c r="AT54" s="227">
        <f t="shared" si="49"/>
        <v>0</v>
      </c>
      <c r="AU54" s="83">
        <f t="shared" si="43"/>
        <v>0</v>
      </c>
      <c r="AV54" s="83">
        <f t="shared" si="44"/>
        <v>0</v>
      </c>
      <c r="AW54" s="83">
        <f t="shared" si="45"/>
        <v>0</v>
      </c>
      <c r="AX54" s="83">
        <f t="shared" si="46"/>
        <v>0</v>
      </c>
      <c r="AY54" s="128">
        <f t="shared" si="25"/>
        <v>45.371000000000002</v>
      </c>
    </row>
    <row r="55" spans="2:51" x14ac:dyDescent="0.25">
      <c r="B55" s="90"/>
      <c r="C55" s="253"/>
      <c r="D55" s="197"/>
      <c r="E55" s="202"/>
      <c r="F55" s="92"/>
      <c r="G55" s="101"/>
      <c r="I55" s="105">
        <v>50</v>
      </c>
      <c r="J55" s="83">
        <f t="shared" si="26"/>
        <v>28.500000000000011</v>
      </c>
      <c r="K55" s="83">
        <f t="shared" si="27"/>
        <v>8.8930960546862696</v>
      </c>
      <c r="L55" s="83">
        <f t="shared" si="28"/>
        <v>70</v>
      </c>
      <c r="M55" s="83">
        <f t="shared" si="29"/>
        <v>10</v>
      </c>
      <c r="N55" s="83">
        <f t="shared" si="0"/>
        <v>0</v>
      </c>
      <c r="O55" s="84">
        <f t="shared" si="1"/>
        <v>358.45964229524526</v>
      </c>
      <c r="P55" s="105">
        <v>50</v>
      </c>
      <c r="Q55" s="83">
        <f t="shared" si="15"/>
        <v>14.663999999999998</v>
      </c>
      <c r="R55" s="83">
        <f t="shared" si="30"/>
        <v>195.624</v>
      </c>
      <c r="S55" s="83">
        <f t="shared" si="31"/>
        <v>113.46191999999999</v>
      </c>
      <c r="T55" s="83">
        <f t="shared" si="2"/>
        <v>30.145163126535493</v>
      </c>
      <c r="U55" s="83">
        <f t="shared" si="16"/>
        <v>70</v>
      </c>
      <c r="V55" s="83">
        <f t="shared" si="3"/>
        <v>10</v>
      </c>
      <c r="W55" s="83">
        <v>0</v>
      </c>
      <c r="X55" s="83">
        <f t="shared" si="4"/>
        <v>543.44900311204935</v>
      </c>
      <c r="Y55" s="88">
        <f t="shared" si="5"/>
        <v>184.98936081680409</v>
      </c>
      <c r="AA55" s="121">
        <v>50</v>
      </c>
      <c r="AB55" s="83">
        <f t="shared" si="6"/>
        <v>0</v>
      </c>
      <c r="AC55" s="154">
        <f t="shared" si="7"/>
        <v>0</v>
      </c>
      <c r="AD55" s="154">
        <f t="shared" si="8"/>
        <v>0</v>
      </c>
      <c r="AE55" s="154">
        <f t="shared" si="9"/>
        <v>0</v>
      </c>
      <c r="AF55" s="83">
        <f t="shared" si="40"/>
        <v>11.383438515501689</v>
      </c>
      <c r="AG55" s="83">
        <f t="shared" si="41"/>
        <v>0</v>
      </c>
      <c r="AH55" s="83">
        <f t="shared" si="42"/>
        <v>0</v>
      </c>
      <c r="AI55" s="128">
        <f t="shared" si="32"/>
        <v>11.383438515501689</v>
      </c>
      <c r="AK55" s="121">
        <v>50</v>
      </c>
      <c r="AL55" s="83">
        <f t="shared" si="10"/>
        <v>0</v>
      </c>
      <c r="AM55" s="83">
        <f t="shared" si="11"/>
        <v>0</v>
      </c>
      <c r="AN55" s="83">
        <f t="shared" si="12"/>
        <v>0</v>
      </c>
      <c r="AO55" s="83">
        <f t="shared" si="13"/>
        <v>0</v>
      </c>
      <c r="AP55" s="83">
        <f t="shared" si="14"/>
        <v>0</v>
      </c>
      <c r="AQ55" s="227">
        <f t="shared" si="49"/>
        <v>0</v>
      </c>
      <c r="AR55" s="227">
        <f t="shared" si="49"/>
        <v>0</v>
      </c>
      <c r="AS55" s="227">
        <f t="shared" si="49"/>
        <v>0</v>
      </c>
      <c r="AT55" s="227">
        <f t="shared" si="49"/>
        <v>0</v>
      </c>
      <c r="AU55" s="83">
        <f t="shared" si="43"/>
        <v>0</v>
      </c>
      <c r="AV55" s="83">
        <f t="shared" si="44"/>
        <v>0</v>
      </c>
      <c r="AW55" s="83">
        <f t="shared" si="45"/>
        <v>0</v>
      </c>
      <c r="AX55" s="83">
        <f t="shared" si="46"/>
        <v>0</v>
      </c>
      <c r="AY55" s="128">
        <f t="shared" si="25"/>
        <v>45.371000000000002</v>
      </c>
    </row>
    <row r="56" spans="2:51" x14ac:dyDescent="0.25">
      <c r="B56" s="90"/>
      <c r="C56" s="253"/>
      <c r="D56" s="197"/>
      <c r="E56" s="202"/>
      <c r="F56" s="92"/>
      <c r="G56" s="101"/>
      <c r="I56" s="105">
        <v>51</v>
      </c>
      <c r="J56" s="83">
        <f t="shared" si="26"/>
        <v>29.070000000000011</v>
      </c>
      <c r="K56" s="83">
        <f t="shared" si="27"/>
        <v>9.0500732626068867</v>
      </c>
      <c r="L56" s="83">
        <f t="shared" si="28"/>
        <v>70</v>
      </c>
      <c r="M56" s="83">
        <f t="shared" si="29"/>
        <v>10</v>
      </c>
      <c r="N56" s="83">
        <f t="shared" si="0"/>
        <v>0</v>
      </c>
      <c r="O56" s="84">
        <f t="shared" si="1"/>
        <v>359.72579426570701</v>
      </c>
      <c r="P56" s="105">
        <v>51</v>
      </c>
      <c r="Q56" s="83">
        <f t="shared" si="15"/>
        <v>14.663999999999998</v>
      </c>
      <c r="R56" s="83">
        <f t="shared" si="30"/>
        <v>210.28799999999998</v>
      </c>
      <c r="S56" s="83">
        <f t="shared" si="31"/>
        <v>121.96703999999998</v>
      </c>
      <c r="T56" s="83">
        <f t="shared" si="2"/>
        <v>32.133344036090655</v>
      </c>
      <c r="U56" s="83">
        <f t="shared" si="16"/>
        <v>70</v>
      </c>
      <c r="V56" s="83">
        <f t="shared" si="3"/>
        <v>10</v>
      </c>
      <c r="W56" s="83">
        <v>0</v>
      </c>
      <c r="X56" s="83">
        <f t="shared" si="4"/>
        <v>561.72483552952451</v>
      </c>
      <c r="Y56" s="88">
        <f t="shared" si="5"/>
        <v>201.9990412638175</v>
      </c>
      <c r="AA56" s="121">
        <v>51</v>
      </c>
      <c r="AB56" s="83">
        <f t="shared" si="6"/>
        <v>0</v>
      </c>
      <c r="AC56" s="154">
        <f t="shared" si="7"/>
        <v>0</v>
      </c>
      <c r="AD56" s="154">
        <f t="shared" si="8"/>
        <v>0</v>
      </c>
      <c r="AE56" s="154">
        <f t="shared" si="9"/>
        <v>0</v>
      </c>
      <c r="AF56" s="83">
        <f t="shared" si="40"/>
        <v>11.160216229424611</v>
      </c>
      <c r="AG56" s="83">
        <f t="shared" si="41"/>
        <v>0</v>
      </c>
      <c r="AH56" s="83">
        <f t="shared" si="42"/>
        <v>0</v>
      </c>
      <c r="AI56" s="128">
        <f t="shared" si="32"/>
        <v>11.160216229424611</v>
      </c>
      <c r="AK56" s="121">
        <v>51</v>
      </c>
      <c r="AL56" s="83">
        <f t="shared" si="10"/>
        <v>0</v>
      </c>
      <c r="AM56" s="83">
        <f t="shared" si="11"/>
        <v>0</v>
      </c>
      <c r="AN56" s="83">
        <f t="shared" si="12"/>
        <v>0</v>
      </c>
      <c r="AO56" s="83">
        <f t="shared" si="13"/>
        <v>0</v>
      </c>
      <c r="AP56" s="83">
        <f t="shared" si="14"/>
        <v>0</v>
      </c>
      <c r="AQ56" s="227">
        <f t="shared" si="49"/>
        <v>0</v>
      </c>
      <c r="AR56" s="227">
        <f t="shared" si="49"/>
        <v>0</v>
      </c>
      <c r="AS56" s="227">
        <f t="shared" si="49"/>
        <v>0</v>
      </c>
      <c r="AT56" s="227">
        <f t="shared" si="49"/>
        <v>0</v>
      </c>
      <c r="AU56" s="83">
        <f t="shared" si="43"/>
        <v>0</v>
      </c>
      <c r="AV56" s="83">
        <f t="shared" si="44"/>
        <v>0</v>
      </c>
      <c r="AW56" s="83">
        <f t="shared" si="45"/>
        <v>0</v>
      </c>
      <c r="AX56" s="83">
        <f t="shared" si="46"/>
        <v>0</v>
      </c>
      <c r="AY56" s="128">
        <f t="shared" si="25"/>
        <v>45.371000000000002</v>
      </c>
    </row>
    <row r="57" spans="2:51" x14ac:dyDescent="0.25">
      <c r="B57" s="90"/>
      <c r="C57" s="253"/>
      <c r="D57" s="197"/>
      <c r="E57" s="202"/>
      <c r="F57" s="92"/>
      <c r="G57" s="101"/>
      <c r="I57" s="105">
        <v>52</v>
      </c>
      <c r="J57" s="83">
        <f t="shared" si="26"/>
        <v>29.640000000000011</v>
      </c>
      <c r="K57" s="83">
        <f t="shared" si="27"/>
        <v>9.2066925774398349</v>
      </c>
      <c r="L57" s="83">
        <f t="shared" si="28"/>
        <v>70</v>
      </c>
      <c r="M57" s="83">
        <f t="shared" si="29"/>
        <v>10</v>
      </c>
      <c r="N57" s="83">
        <f t="shared" si="0"/>
        <v>0</v>
      </c>
      <c r="O57" s="84">
        <f t="shared" si="1"/>
        <v>360.9913229057077</v>
      </c>
      <c r="P57" s="105">
        <v>52</v>
      </c>
      <c r="Q57" s="83">
        <f t="shared" si="15"/>
        <v>14.663999999999998</v>
      </c>
      <c r="R57" s="83">
        <f t="shared" si="30"/>
        <v>224.95199999999997</v>
      </c>
      <c r="S57" s="83">
        <f t="shared" si="31"/>
        <v>130.47215999999997</v>
      </c>
      <c r="T57" s="83">
        <f t="shared" si="2"/>
        <v>34.105438614193183</v>
      </c>
      <c r="U57" s="83">
        <f t="shared" si="16"/>
        <v>70</v>
      </c>
      <c r="V57" s="83">
        <f t="shared" si="3"/>
        <v>10</v>
      </c>
      <c r="W57" s="83">
        <v>0</v>
      </c>
      <c r="X57" s="83">
        <f t="shared" si="4"/>
        <v>579.97265091971974</v>
      </c>
      <c r="Y57" s="88">
        <f t="shared" si="5"/>
        <v>218.98132801401204</v>
      </c>
      <c r="AA57" s="121">
        <v>52</v>
      </c>
      <c r="AB57" s="83">
        <f t="shared" si="6"/>
        <v>0</v>
      </c>
      <c r="AC57" s="154">
        <f t="shared" si="7"/>
        <v>0</v>
      </c>
      <c r="AD57" s="154">
        <f t="shared" si="8"/>
        <v>0</v>
      </c>
      <c r="AE57" s="154">
        <f t="shared" si="9"/>
        <v>0</v>
      </c>
      <c r="AF57" s="83">
        <f t="shared" si="40"/>
        <v>10.941371196225353</v>
      </c>
      <c r="AG57" s="83">
        <f t="shared" si="41"/>
        <v>0</v>
      </c>
      <c r="AH57" s="83">
        <f t="shared" si="42"/>
        <v>0</v>
      </c>
      <c r="AI57" s="128">
        <f t="shared" si="32"/>
        <v>10.941371196225353</v>
      </c>
      <c r="AK57" s="121">
        <v>52</v>
      </c>
      <c r="AL57" s="83">
        <f t="shared" si="10"/>
        <v>0</v>
      </c>
      <c r="AM57" s="83">
        <f t="shared" si="11"/>
        <v>0</v>
      </c>
      <c r="AN57" s="83">
        <f t="shared" si="12"/>
        <v>0</v>
      </c>
      <c r="AO57" s="83">
        <f t="shared" si="13"/>
        <v>0</v>
      </c>
      <c r="AP57" s="83">
        <f t="shared" si="14"/>
        <v>0</v>
      </c>
      <c r="AQ57" s="227">
        <f t="shared" si="49"/>
        <v>0</v>
      </c>
      <c r="AR57" s="227">
        <f t="shared" si="49"/>
        <v>0</v>
      </c>
      <c r="AS57" s="227">
        <f t="shared" si="49"/>
        <v>0</v>
      </c>
      <c r="AT57" s="227">
        <f t="shared" si="49"/>
        <v>0</v>
      </c>
      <c r="AU57" s="83">
        <f t="shared" si="43"/>
        <v>0</v>
      </c>
      <c r="AV57" s="83">
        <f t="shared" si="44"/>
        <v>0</v>
      </c>
      <c r="AW57" s="83">
        <f t="shared" si="45"/>
        <v>0</v>
      </c>
      <c r="AX57" s="83">
        <f t="shared" si="46"/>
        <v>0</v>
      </c>
      <c r="AY57" s="128">
        <f t="shared" si="25"/>
        <v>45.371000000000002</v>
      </c>
    </row>
    <row r="58" spans="2:51" x14ac:dyDescent="0.25">
      <c r="B58" s="90"/>
      <c r="C58" s="253"/>
      <c r="D58" s="197"/>
      <c r="E58" s="202"/>
      <c r="F58" s="92"/>
      <c r="G58" s="101"/>
      <c r="I58" s="105">
        <v>53</v>
      </c>
      <c r="J58" s="83">
        <f t="shared" si="26"/>
        <v>30.210000000000012</v>
      </c>
      <c r="K58" s="83">
        <f t="shared" si="27"/>
        <v>9.3629616752355478</v>
      </c>
      <c r="L58" s="83">
        <f t="shared" si="28"/>
        <v>70</v>
      </c>
      <c r="M58" s="83">
        <f t="shared" si="29"/>
        <v>10</v>
      </c>
      <c r="N58" s="83">
        <f t="shared" si="0"/>
        <v>0</v>
      </c>
      <c r="O58" s="84">
        <f t="shared" si="1"/>
        <v>362.25624158436858</v>
      </c>
      <c r="P58" s="105">
        <v>53</v>
      </c>
      <c r="Q58" s="83">
        <f t="shared" si="15"/>
        <v>14.663999999999998</v>
      </c>
      <c r="R58" s="83">
        <f t="shared" si="30"/>
        <v>239.61599999999996</v>
      </c>
      <c r="S58" s="83">
        <f t="shared" si="31"/>
        <v>138.97727999999998</v>
      </c>
      <c r="T58" s="83">
        <f t="shared" si="2"/>
        <v>36.062614821759979</v>
      </c>
      <c r="U58" s="83">
        <f t="shared" si="16"/>
        <v>70</v>
      </c>
      <c r="V58" s="83">
        <f t="shared" si="3"/>
        <v>10</v>
      </c>
      <c r="W58" s="83">
        <v>0</v>
      </c>
      <c r="X58" s="83">
        <f t="shared" si="4"/>
        <v>598.19448348123194</v>
      </c>
      <c r="Y58" s="88">
        <f t="shared" si="5"/>
        <v>235.93824189686336</v>
      </c>
      <c r="AA58" s="121">
        <v>53</v>
      </c>
      <c r="AB58" s="83">
        <f t="shared" si="6"/>
        <v>0</v>
      </c>
      <c r="AC58" s="154">
        <f t="shared" si="7"/>
        <v>0</v>
      </c>
      <c r="AD58" s="154">
        <f t="shared" si="8"/>
        <v>0</v>
      </c>
      <c r="AE58" s="154">
        <f t="shared" si="9"/>
        <v>0</v>
      </c>
      <c r="AF58" s="83">
        <f t="shared" si="40"/>
        <v>10.726817580644843</v>
      </c>
      <c r="AG58" s="83">
        <f t="shared" si="41"/>
        <v>0</v>
      </c>
      <c r="AH58" s="83">
        <f t="shared" si="42"/>
        <v>0</v>
      </c>
      <c r="AI58" s="128">
        <f t="shared" si="32"/>
        <v>10.726817580644843</v>
      </c>
      <c r="AK58" s="121">
        <v>53</v>
      </c>
      <c r="AL58" s="83">
        <f t="shared" si="10"/>
        <v>0</v>
      </c>
      <c r="AM58" s="83">
        <f t="shared" si="11"/>
        <v>0</v>
      </c>
      <c r="AN58" s="83">
        <f t="shared" si="12"/>
        <v>0</v>
      </c>
      <c r="AO58" s="83">
        <f t="shared" si="13"/>
        <v>0</v>
      </c>
      <c r="AP58" s="83">
        <f t="shared" si="14"/>
        <v>0</v>
      </c>
      <c r="AQ58" s="227">
        <f t="shared" si="49"/>
        <v>0</v>
      </c>
      <c r="AR58" s="227">
        <f t="shared" si="49"/>
        <v>0</v>
      </c>
      <c r="AS58" s="227">
        <f t="shared" si="49"/>
        <v>0</v>
      </c>
      <c r="AT58" s="227">
        <f t="shared" si="49"/>
        <v>0</v>
      </c>
      <c r="AU58" s="83">
        <f t="shared" si="43"/>
        <v>0</v>
      </c>
      <c r="AV58" s="83">
        <f t="shared" si="44"/>
        <v>0</v>
      </c>
      <c r="AW58" s="83">
        <f t="shared" si="45"/>
        <v>0</v>
      </c>
      <c r="AX58" s="83">
        <f t="shared" si="46"/>
        <v>0</v>
      </c>
      <c r="AY58" s="128">
        <f t="shared" si="25"/>
        <v>45.371000000000002</v>
      </c>
    </row>
    <row r="59" spans="2:51" x14ac:dyDescent="0.25">
      <c r="B59" s="90"/>
      <c r="C59" s="253"/>
      <c r="D59" s="197"/>
      <c r="E59" s="202"/>
      <c r="F59" s="92"/>
      <c r="G59" s="101"/>
      <c r="I59" s="105">
        <v>54</v>
      </c>
      <c r="J59" s="83">
        <f t="shared" si="26"/>
        <v>30.780000000000012</v>
      </c>
      <c r="K59" s="83">
        <f t="shared" si="27"/>
        <v>9.5188879258057479</v>
      </c>
      <c r="L59" s="83">
        <f t="shared" si="28"/>
        <v>70</v>
      </c>
      <c r="M59" s="83">
        <f t="shared" si="29"/>
        <v>10</v>
      </c>
      <c r="N59" s="83">
        <f t="shared" si="0"/>
        <v>0</v>
      </c>
      <c r="O59" s="84">
        <f t="shared" si="1"/>
        <v>363.52056313744498</v>
      </c>
      <c r="P59" s="105">
        <v>54</v>
      </c>
      <c r="Q59" s="83">
        <f t="shared" si="15"/>
        <v>14.663999999999998</v>
      </c>
      <c r="R59" s="83">
        <f t="shared" si="30"/>
        <v>254.27999999999994</v>
      </c>
      <c r="S59" s="83">
        <f t="shared" si="31"/>
        <v>147.48239999999996</v>
      </c>
      <c r="T59" s="83">
        <f t="shared" si="2"/>
        <v>38.005889588171215</v>
      </c>
      <c r="U59" s="83">
        <f t="shared" si="16"/>
        <v>70</v>
      </c>
      <c r="V59" s="83">
        <f t="shared" si="3"/>
        <v>10</v>
      </c>
      <c r="W59" s="83">
        <v>0</v>
      </c>
      <c r="X59" s="83">
        <f t="shared" si="4"/>
        <v>616.39210436606481</v>
      </c>
      <c r="Y59" s="88">
        <f t="shared" si="5"/>
        <v>252.87154122861983</v>
      </c>
      <c r="AA59" s="121">
        <v>54</v>
      </c>
      <c r="AB59" s="83">
        <f t="shared" si="6"/>
        <v>31</v>
      </c>
      <c r="AC59" s="154">
        <f t="shared" si="7"/>
        <v>0.3</v>
      </c>
      <c r="AD59" s="154">
        <f t="shared" si="8"/>
        <v>0</v>
      </c>
      <c r="AE59" s="154">
        <f t="shared" si="9"/>
        <v>0</v>
      </c>
      <c r="AF59" s="83">
        <f t="shared" si="40"/>
        <v>19.818606505034225</v>
      </c>
      <c r="AG59" s="83">
        <f t="shared" si="41"/>
        <v>0</v>
      </c>
      <c r="AH59" s="83">
        <f t="shared" si="42"/>
        <v>0</v>
      </c>
      <c r="AI59" s="128">
        <f t="shared" si="32"/>
        <v>19.818606505034225</v>
      </c>
      <c r="AK59" s="121">
        <v>54</v>
      </c>
      <c r="AL59" s="83">
        <f t="shared" si="10"/>
        <v>31</v>
      </c>
      <c r="AM59" s="83">
        <f t="shared" si="11"/>
        <v>0.3</v>
      </c>
      <c r="AN59" s="83">
        <f t="shared" si="12"/>
        <v>0</v>
      </c>
      <c r="AO59" s="83">
        <f t="shared" si="13"/>
        <v>0</v>
      </c>
      <c r="AP59" s="83">
        <f t="shared" si="14"/>
        <v>0.7</v>
      </c>
      <c r="AQ59" s="227">
        <f t="shared" si="49"/>
        <v>9.2999999999999989</v>
      </c>
      <c r="AR59" s="227">
        <f t="shared" si="49"/>
        <v>0</v>
      </c>
      <c r="AS59" s="227">
        <f t="shared" si="49"/>
        <v>0</v>
      </c>
      <c r="AT59" s="227">
        <f t="shared" si="49"/>
        <v>21.7</v>
      </c>
      <c r="AU59" s="83">
        <f t="shared" si="43"/>
        <v>14.135999999999999</v>
      </c>
      <c r="AV59" s="83">
        <f t="shared" si="44"/>
        <v>0</v>
      </c>
      <c r="AW59" s="83">
        <f t="shared" si="45"/>
        <v>0</v>
      </c>
      <c r="AX59" s="83">
        <f t="shared" si="46"/>
        <v>5.4249999999999998</v>
      </c>
      <c r="AY59" s="128">
        <f t="shared" si="25"/>
        <v>64.932000000000002</v>
      </c>
    </row>
    <row r="60" spans="2:51" x14ac:dyDescent="0.25">
      <c r="B60" s="90"/>
      <c r="C60" s="253"/>
      <c r="D60" s="197"/>
      <c r="E60" s="202"/>
      <c r="F60" s="92"/>
      <c r="G60" s="101"/>
      <c r="I60" s="105">
        <v>55</v>
      </c>
      <c r="J60" s="83">
        <f t="shared" si="26"/>
        <v>31.350000000000012</v>
      </c>
      <c r="K60" s="83">
        <f t="shared" si="27"/>
        <v>9.6744784103817985</v>
      </c>
      <c r="L60" s="83">
        <f t="shared" si="28"/>
        <v>70</v>
      </c>
      <c r="M60" s="83">
        <f t="shared" si="29"/>
        <v>10</v>
      </c>
      <c r="N60" s="83">
        <f t="shared" si="0"/>
        <v>0</v>
      </c>
      <c r="O60" s="84">
        <f t="shared" si="1"/>
        <v>364.78429989808166</v>
      </c>
      <c r="P60" s="105">
        <v>55</v>
      </c>
      <c r="Q60" s="83">
        <f t="shared" si="15"/>
        <v>-48.359999999999985</v>
      </c>
      <c r="R60" s="83">
        <f t="shared" si="30"/>
        <v>205.91999999999996</v>
      </c>
      <c r="S60" s="83">
        <f t="shared" si="31"/>
        <v>119.43359999999997</v>
      </c>
      <c r="T60" s="83">
        <f t="shared" si="2"/>
        <v>31.54285944220668</v>
      </c>
      <c r="U60" s="83">
        <f t="shared" si="16"/>
        <v>70</v>
      </c>
      <c r="V60" s="83">
        <f t="shared" si="3"/>
        <v>10</v>
      </c>
      <c r="W60" s="83">
        <v>0</v>
      </c>
      <c r="X60" s="83">
        <f t="shared" si="4"/>
        <v>556.28400019517665</v>
      </c>
      <c r="Y60" s="88">
        <f t="shared" si="5"/>
        <v>191.49970029709499</v>
      </c>
      <c r="AA60" s="121">
        <v>55</v>
      </c>
      <c r="AB60" s="83">
        <f t="shared" si="6"/>
        <v>0</v>
      </c>
      <c r="AC60" s="154">
        <f t="shared" si="7"/>
        <v>0</v>
      </c>
      <c r="AD60" s="154">
        <f t="shared" si="8"/>
        <v>0</v>
      </c>
      <c r="AE60" s="154">
        <f t="shared" si="9"/>
        <v>0</v>
      </c>
      <c r="AF60" s="83">
        <f t="shared" si="40"/>
        <v>19.429975719626867</v>
      </c>
      <c r="AG60" s="83">
        <f t="shared" si="41"/>
        <v>0</v>
      </c>
      <c r="AH60" s="83">
        <f t="shared" si="42"/>
        <v>0</v>
      </c>
      <c r="AI60" s="128">
        <f t="shared" si="32"/>
        <v>19.429975719626867</v>
      </c>
      <c r="AK60" s="121">
        <v>55</v>
      </c>
      <c r="AL60" s="83">
        <f t="shared" si="10"/>
        <v>0</v>
      </c>
      <c r="AM60" s="83">
        <f t="shared" si="11"/>
        <v>0</v>
      </c>
      <c r="AN60" s="83">
        <f t="shared" si="12"/>
        <v>0</v>
      </c>
      <c r="AO60" s="83">
        <f t="shared" si="13"/>
        <v>0</v>
      </c>
      <c r="AP60" s="83">
        <f t="shared" si="14"/>
        <v>0</v>
      </c>
      <c r="AQ60" s="227">
        <f t="shared" si="49"/>
        <v>0</v>
      </c>
      <c r="AR60" s="227">
        <f t="shared" si="49"/>
        <v>0</v>
      </c>
      <c r="AS60" s="227">
        <f t="shared" si="49"/>
        <v>0</v>
      </c>
      <c r="AT60" s="227">
        <f t="shared" si="49"/>
        <v>0</v>
      </c>
      <c r="AU60" s="83">
        <f t="shared" si="43"/>
        <v>0</v>
      </c>
      <c r="AV60" s="83">
        <f t="shared" si="44"/>
        <v>0</v>
      </c>
      <c r="AW60" s="83">
        <f t="shared" si="45"/>
        <v>0</v>
      </c>
      <c r="AX60" s="83">
        <f t="shared" si="46"/>
        <v>0</v>
      </c>
      <c r="AY60" s="128">
        <f t="shared" si="25"/>
        <v>64.932000000000002</v>
      </c>
    </row>
    <row r="61" spans="2:51" x14ac:dyDescent="0.25">
      <c r="B61" s="90"/>
      <c r="C61" s="253"/>
      <c r="D61" s="197"/>
      <c r="E61" s="202"/>
      <c r="F61" s="92"/>
      <c r="G61" s="101"/>
      <c r="I61" s="105">
        <v>56</v>
      </c>
      <c r="J61" s="83">
        <f t="shared" si="26"/>
        <v>31.920000000000012</v>
      </c>
      <c r="K61" s="83">
        <f t="shared" si="27"/>
        <v>9.8297399379525139</v>
      </c>
      <c r="L61" s="83">
        <f t="shared" si="28"/>
        <v>70</v>
      </c>
      <c r="M61" s="83">
        <f t="shared" si="29"/>
        <v>10</v>
      </c>
      <c r="N61" s="83">
        <f t="shared" si="0"/>
        <v>0</v>
      </c>
      <c r="O61" s="84">
        <f t="shared" si="1"/>
        <v>366.04746372526733</v>
      </c>
      <c r="P61" s="105">
        <v>56</v>
      </c>
      <c r="Q61" s="83">
        <f t="shared" si="15"/>
        <v>13.594285714285709</v>
      </c>
      <c r="R61" s="83">
        <f t="shared" si="30"/>
        <v>219.51428571428568</v>
      </c>
      <c r="S61" s="83">
        <f t="shared" si="31"/>
        <v>127.31828571428568</v>
      </c>
      <c r="T61" s="83">
        <f t="shared" si="2"/>
        <v>33.375944164080451</v>
      </c>
      <c r="U61" s="83">
        <f t="shared" si="16"/>
        <v>70</v>
      </c>
      <c r="V61" s="83">
        <f t="shared" si="3"/>
        <v>10</v>
      </c>
      <c r="W61" s="83">
        <v>0</v>
      </c>
      <c r="X61" s="83">
        <f t="shared" si="4"/>
        <v>573.2091170381542</v>
      </c>
      <c r="Y61" s="88">
        <f t="shared" si="5"/>
        <v>207.16165331288687</v>
      </c>
      <c r="AA61" s="121">
        <v>56</v>
      </c>
      <c r="AB61" s="83">
        <f t="shared" si="6"/>
        <v>0</v>
      </c>
      <c r="AC61" s="154">
        <f t="shared" si="7"/>
        <v>0</v>
      </c>
      <c r="AD61" s="154">
        <f t="shared" si="8"/>
        <v>0</v>
      </c>
      <c r="AE61" s="154">
        <f t="shared" si="9"/>
        <v>0</v>
      </c>
      <c r="AF61" s="83">
        <f t="shared" si="40"/>
        <v>19.048965746879972</v>
      </c>
      <c r="AG61" s="83">
        <f t="shared" si="41"/>
        <v>0</v>
      </c>
      <c r="AH61" s="83">
        <f t="shared" si="42"/>
        <v>0</v>
      </c>
      <c r="AI61" s="128">
        <f t="shared" si="32"/>
        <v>19.048965746879972</v>
      </c>
      <c r="AK61" s="121">
        <v>56</v>
      </c>
      <c r="AL61" s="83">
        <f t="shared" si="10"/>
        <v>0</v>
      </c>
      <c r="AM61" s="83">
        <f t="shared" si="11"/>
        <v>0</v>
      </c>
      <c r="AN61" s="83">
        <f t="shared" si="12"/>
        <v>0</v>
      </c>
      <c r="AO61" s="83">
        <f t="shared" si="13"/>
        <v>0</v>
      </c>
      <c r="AP61" s="83">
        <f t="shared" si="14"/>
        <v>0</v>
      </c>
      <c r="AQ61" s="227">
        <f t="shared" si="49"/>
        <v>0</v>
      </c>
      <c r="AR61" s="227">
        <f t="shared" si="49"/>
        <v>0</v>
      </c>
      <c r="AS61" s="227">
        <f t="shared" si="49"/>
        <v>0</v>
      </c>
      <c r="AT61" s="227">
        <f t="shared" si="49"/>
        <v>0</v>
      </c>
      <c r="AU61" s="83">
        <f t="shared" si="43"/>
        <v>0</v>
      </c>
      <c r="AV61" s="83">
        <f t="shared" si="44"/>
        <v>0</v>
      </c>
      <c r="AW61" s="83">
        <f t="shared" si="45"/>
        <v>0</v>
      </c>
      <c r="AX61" s="83">
        <f t="shared" si="46"/>
        <v>0</v>
      </c>
      <c r="AY61" s="128">
        <f t="shared" si="25"/>
        <v>64.932000000000002</v>
      </c>
    </row>
    <row r="62" spans="2:51" x14ac:dyDescent="0.25">
      <c r="B62" s="90"/>
      <c r="C62" s="253"/>
      <c r="D62" s="197"/>
      <c r="E62" s="202"/>
      <c r="F62" s="92"/>
      <c r="G62" s="101"/>
      <c r="I62" s="105">
        <v>57</v>
      </c>
      <c r="J62" s="83">
        <f t="shared" si="26"/>
        <v>32.490000000000009</v>
      </c>
      <c r="K62" s="83">
        <f t="shared" si="27"/>
        <v>9.9846790604019144</v>
      </c>
      <c r="L62" s="83">
        <f t="shared" si="28"/>
        <v>70</v>
      </c>
      <c r="M62" s="83">
        <f t="shared" si="29"/>
        <v>10</v>
      </c>
      <c r="N62" s="83">
        <f t="shared" si="0"/>
        <v>0</v>
      </c>
      <c r="O62" s="84">
        <f t="shared" si="1"/>
        <v>367.31006603020001</v>
      </c>
      <c r="P62" s="105">
        <v>57</v>
      </c>
      <c r="Q62" s="83">
        <f t="shared" si="15"/>
        <v>13.594285714285709</v>
      </c>
      <c r="R62" s="83">
        <f t="shared" si="30"/>
        <v>233.10857142857139</v>
      </c>
      <c r="S62" s="83">
        <f t="shared" si="31"/>
        <v>135.2029714285714</v>
      </c>
      <c r="T62" s="83">
        <f t="shared" si="2"/>
        <v>35.195853667594854</v>
      </c>
      <c r="U62" s="83">
        <f t="shared" si="16"/>
        <v>70</v>
      </c>
      <c r="V62" s="83">
        <f t="shared" si="3"/>
        <v>10</v>
      </c>
      <c r="W62" s="83">
        <v>0</v>
      </c>
      <c r="X62" s="83">
        <f t="shared" si="4"/>
        <v>590.11128704248961</v>
      </c>
      <c r="Y62" s="88">
        <f t="shared" si="5"/>
        <v>222.8012210122896</v>
      </c>
      <c r="AA62" s="121">
        <v>57</v>
      </c>
      <c r="AB62" s="83">
        <f t="shared" si="6"/>
        <v>0</v>
      </c>
      <c r="AC62" s="154">
        <f t="shared" si="7"/>
        <v>0</v>
      </c>
      <c r="AD62" s="154">
        <f t="shared" si="8"/>
        <v>0</v>
      </c>
      <c r="AE62" s="154">
        <f t="shared" si="9"/>
        <v>0</v>
      </c>
      <c r="AF62" s="83">
        <f t="shared" si="40"/>
        <v>18.675427147305509</v>
      </c>
      <c r="AG62" s="83">
        <f t="shared" si="41"/>
        <v>0</v>
      </c>
      <c r="AH62" s="83">
        <f t="shared" si="42"/>
        <v>0</v>
      </c>
      <c r="AI62" s="128">
        <f t="shared" si="32"/>
        <v>18.675427147305509</v>
      </c>
      <c r="AK62" s="121">
        <v>57</v>
      </c>
      <c r="AL62" s="83">
        <f t="shared" si="10"/>
        <v>0</v>
      </c>
      <c r="AM62" s="83">
        <f t="shared" si="11"/>
        <v>0</v>
      </c>
      <c r="AN62" s="83">
        <f t="shared" si="12"/>
        <v>0</v>
      </c>
      <c r="AO62" s="83">
        <f t="shared" si="13"/>
        <v>0</v>
      </c>
      <c r="AP62" s="83">
        <f t="shared" si="14"/>
        <v>0</v>
      </c>
      <c r="AQ62" s="227">
        <f t="shared" si="49"/>
        <v>0</v>
      </c>
      <c r="AR62" s="227">
        <f t="shared" si="49"/>
        <v>0</v>
      </c>
      <c r="AS62" s="227">
        <f t="shared" si="49"/>
        <v>0</v>
      </c>
      <c r="AT62" s="227">
        <f t="shared" si="49"/>
        <v>0</v>
      </c>
      <c r="AU62" s="83">
        <f t="shared" si="43"/>
        <v>0</v>
      </c>
      <c r="AV62" s="83">
        <f t="shared" si="44"/>
        <v>0</v>
      </c>
      <c r="AW62" s="83">
        <f t="shared" si="45"/>
        <v>0</v>
      </c>
      <c r="AX62" s="83">
        <f t="shared" si="46"/>
        <v>0</v>
      </c>
      <c r="AY62" s="128">
        <f t="shared" si="25"/>
        <v>64.932000000000002</v>
      </c>
    </row>
    <row r="63" spans="2:51" x14ac:dyDescent="0.25">
      <c r="B63" s="90"/>
      <c r="C63" s="253"/>
      <c r="D63" s="197"/>
      <c r="E63" s="202"/>
      <c r="F63" s="92"/>
      <c r="G63" s="101"/>
      <c r="I63" s="105">
        <v>58</v>
      </c>
      <c r="J63" s="83">
        <f t="shared" si="26"/>
        <v>33.060000000000009</v>
      </c>
      <c r="K63" s="83">
        <f t="shared" si="27"/>
        <v>10.139302086554657</v>
      </c>
      <c r="L63" s="83">
        <f t="shared" si="28"/>
        <v>70</v>
      </c>
      <c r="M63" s="83">
        <f t="shared" si="29"/>
        <v>10</v>
      </c>
      <c r="N63" s="83">
        <f t="shared" si="0"/>
        <v>0</v>
      </c>
      <c r="O63" s="84">
        <f t="shared" si="1"/>
        <v>368.57211780074937</v>
      </c>
      <c r="P63" s="105">
        <v>58</v>
      </c>
      <c r="Q63" s="83">
        <f t="shared" si="15"/>
        <v>13.594285714285709</v>
      </c>
      <c r="R63" s="83">
        <f t="shared" si="30"/>
        <v>246.70285714285711</v>
      </c>
      <c r="S63" s="83">
        <f t="shared" si="31"/>
        <v>143.08765714285713</v>
      </c>
      <c r="T63" s="83">
        <f t="shared" si="2"/>
        <v>37.003443825672996</v>
      </c>
      <c r="U63" s="83">
        <f t="shared" si="16"/>
        <v>70</v>
      </c>
      <c r="V63" s="83">
        <f t="shared" si="3"/>
        <v>10</v>
      </c>
      <c r="W63" s="83">
        <v>0</v>
      </c>
      <c r="X63" s="83">
        <f t="shared" si="4"/>
        <v>606.99200085352334</v>
      </c>
      <c r="Y63" s="88">
        <f t="shared" si="5"/>
        <v>238.41988305277397</v>
      </c>
      <c r="AA63" s="121">
        <v>58</v>
      </c>
      <c r="AB63" s="83">
        <f t="shared" si="6"/>
        <v>0</v>
      </c>
      <c r="AC63" s="154">
        <f t="shared" si="7"/>
        <v>0</v>
      </c>
      <c r="AD63" s="154">
        <f t="shared" si="8"/>
        <v>0</v>
      </c>
      <c r="AE63" s="154">
        <f t="shared" si="9"/>
        <v>0</v>
      </c>
      <c r="AF63" s="83">
        <f t="shared" si="40"/>
        <v>18.309213411832651</v>
      </c>
      <c r="AG63" s="83">
        <f t="shared" si="41"/>
        <v>0</v>
      </c>
      <c r="AH63" s="83">
        <f t="shared" si="42"/>
        <v>0</v>
      </c>
      <c r="AI63" s="128">
        <f t="shared" si="32"/>
        <v>18.309213411832651</v>
      </c>
      <c r="AK63" s="121">
        <v>58</v>
      </c>
      <c r="AL63" s="83">
        <f t="shared" si="10"/>
        <v>0</v>
      </c>
      <c r="AM63" s="83">
        <f t="shared" si="11"/>
        <v>0</v>
      </c>
      <c r="AN63" s="83">
        <f t="shared" si="12"/>
        <v>0</v>
      </c>
      <c r="AO63" s="83">
        <f t="shared" si="13"/>
        <v>0</v>
      </c>
      <c r="AP63" s="83">
        <f t="shared" si="14"/>
        <v>0</v>
      </c>
      <c r="AQ63" s="227">
        <f t="shared" si="49"/>
        <v>0</v>
      </c>
      <c r="AR63" s="227">
        <f t="shared" si="49"/>
        <v>0</v>
      </c>
      <c r="AS63" s="227">
        <f t="shared" si="49"/>
        <v>0</v>
      </c>
      <c r="AT63" s="227">
        <f t="shared" si="49"/>
        <v>0</v>
      </c>
      <c r="AU63" s="83">
        <f t="shared" si="43"/>
        <v>0</v>
      </c>
      <c r="AV63" s="83">
        <f t="shared" si="44"/>
        <v>0</v>
      </c>
      <c r="AW63" s="83">
        <f t="shared" si="45"/>
        <v>0</v>
      </c>
      <c r="AX63" s="83">
        <f t="shared" si="46"/>
        <v>0</v>
      </c>
      <c r="AY63" s="128">
        <f t="shared" si="25"/>
        <v>64.932000000000002</v>
      </c>
    </row>
    <row r="64" spans="2:51" x14ac:dyDescent="0.25">
      <c r="B64" s="90"/>
      <c r="C64" s="253"/>
      <c r="D64" s="197"/>
      <c r="E64" s="202"/>
      <c r="F64" s="92"/>
      <c r="G64" s="101"/>
      <c r="I64" s="105">
        <v>59</v>
      </c>
      <c r="J64" s="83">
        <f t="shared" si="26"/>
        <v>33.63000000000001</v>
      </c>
      <c r="K64" s="83">
        <f t="shared" si="27"/>
        <v>10.293615095225295</v>
      </c>
      <c r="L64" s="83">
        <f t="shared" si="28"/>
        <v>70</v>
      </c>
      <c r="M64" s="83">
        <f t="shared" si="29"/>
        <v>10</v>
      </c>
      <c r="N64" s="83">
        <f t="shared" si="0"/>
        <v>0</v>
      </c>
      <c r="O64" s="84">
        <f t="shared" si="1"/>
        <v>369.83362962418408</v>
      </c>
      <c r="P64" s="105">
        <v>59</v>
      </c>
      <c r="Q64" s="83">
        <f t="shared" si="15"/>
        <v>13.594285714285709</v>
      </c>
      <c r="R64" s="83">
        <f t="shared" si="30"/>
        <v>260.29714285714283</v>
      </c>
      <c r="S64" s="83">
        <f t="shared" si="31"/>
        <v>150.97234285714282</v>
      </c>
      <c r="T64" s="83">
        <f t="shared" si="2"/>
        <v>38.799470860135699</v>
      </c>
      <c r="U64" s="83">
        <f t="shared" si="16"/>
        <v>70</v>
      </c>
      <c r="V64" s="83">
        <f t="shared" si="3"/>
        <v>10</v>
      </c>
      <c r="W64" s="83">
        <v>0</v>
      </c>
      <c r="X64" s="83">
        <f t="shared" si="4"/>
        <v>623.85257555759347</v>
      </c>
      <c r="Y64" s="88">
        <f t="shared" si="5"/>
        <v>254.01894593340938</v>
      </c>
      <c r="AA64" s="121">
        <v>59</v>
      </c>
      <c r="AB64" s="83">
        <f t="shared" si="6"/>
        <v>0</v>
      </c>
      <c r="AC64" s="154">
        <f t="shared" si="7"/>
        <v>0</v>
      </c>
      <c r="AD64" s="154">
        <f t="shared" si="8"/>
        <v>0</v>
      </c>
      <c r="AE64" s="154">
        <f t="shared" si="9"/>
        <v>0</v>
      </c>
      <c r="AF64" s="83">
        <f t="shared" si="40"/>
        <v>17.950180904344094</v>
      </c>
      <c r="AG64" s="83">
        <f t="shared" si="41"/>
        <v>0</v>
      </c>
      <c r="AH64" s="83">
        <f t="shared" si="42"/>
        <v>0</v>
      </c>
      <c r="AI64" s="128">
        <f t="shared" si="32"/>
        <v>17.950180904344094</v>
      </c>
      <c r="AK64" s="121">
        <v>59</v>
      </c>
      <c r="AL64" s="83">
        <f t="shared" si="10"/>
        <v>0</v>
      </c>
      <c r="AM64" s="83">
        <f t="shared" si="11"/>
        <v>0</v>
      </c>
      <c r="AN64" s="83">
        <f t="shared" si="12"/>
        <v>0</v>
      </c>
      <c r="AO64" s="83">
        <f t="shared" si="13"/>
        <v>0</v>
      </c>
      <c r="AP64" s="83">
        <f t="shared" si="14"/>
        <v>0</v>
      </c>
      <c r="AQ64" s="227">
        <f t="shared" si="49"/>
        <v>0</v>
      </c>
      <c r="AR64" s="227">
        <f t="shared" si="49"/>
        <v>0</v>
      </c>
      <c r="AS64" s="227">
        <f t="shared" si="49"/>
        <v>0</v>
      </c>
      <c r="AT64" s="227">
        <f t="shared" si="49"/>
        <v>0</v>
      </c>
      <c r="AU64" s="83">
        <f t="shared" si="43"/>
        <v>0</v>
      </c>
      <c r="AV64" s="83">
        <f t="shared" si="44"/>
        <v>0</v>
      </c>
      <c r="AW64" s="83">
        <f t="shared" si="45"/>
        <v>0</v>
      </c>
      <c r="AX64" s="83">
        <f t="shared" si="46"/>
        <v>0</v>
      </c>
      <c r="AY64" s="128">
        <f t="shared" si="25"/>
        <v>64.932000000000002</v>
      </c>
    </row>
    <row r="65" spans="2:51" x14ac:dyDescent="0.25">
      <c r="B65" s="90"/>
      <c r="C65" s="253"/>
      <c r="D65" s="197"/>
      <c r="E65" s="202"/>
      <c r="F65" s="92"/>
      <c r="G65" s="101"/>
      <c r="I65" s="105">
        <v>60</v>
      </c>
      <c r="J65" s="83">
        <f t="shared" si="26"/>
        <v>34.20000000000001</v>
      </c>
      <c r="K65" s="83">
        <f t="shared" si="27"/>
        <v>10.447623947357872</v>
      </c>
      <c r="L65" s="83">
        <f t="shared" si="28"/>
        <v>70</v>
      </c>
      <c r="M65" s="83">
        <f t="shared" si="29"/>
        <v>10</v>
      </c>
      <c r="N65" s="83">
        <f t="shared" si="0"/>
        <v>0</v>
      </c>
      <c r="O65" s="84">
        <f t="shared" si="1"/>
        <v>371.09461170831497</v>
      </c>
      <c r="P65" s="105">
        <v>60</v>
      </c>
      <c r="Q65" s="83">
        <f t="shared" si="15"/>
        <v>13.594285714285709</v>
      </c>
      <c r="R65" s="83">
        <f t="shared" si="30"/>
        <v>273.89142857142855</v>
      </c>
      <c r="S65" s="83">
        <f t="shared" si="31"/>
        <v>158.85702857142854</v>
      </c>
      <c r="T65" s="83">
        <f t="shared" si="2"/>
        <v>40.584607542532211</v>
      </c>
      <c r="U65" s="83">
        <f t="shared" si="16"/>
        <v>70</v>
      </c>
      <c r="V65" s="83">
        <f t="shared" si="3"/>
        <v>10</v>
      </c>
      <c r="W65" s="83">
        <v>0</v>
      </c>
      <c r="X65" s="83">
        <f t="shared" si="4"/>
        <v>640.69418289848159</v>
      </c>
      <c r="Y65" s="88">
        <f t="shared" si="5"/>
        <v>269.59957119016661</v>
      </c>
      <c r="AA65" s="121">
        <v>60</v>
      </c>
      <c r="AB65" s="83">
        <f t="shared" si="6"/>
        <v>0</v>
      </c>
      <c r="AC65" s="154">
        <f t="shared" si="7"/>
        <v>0</v>
      </c>
      <c r="AD65" s="154">
        <f t="shared" si="8"/>
        <v>0</v>
      </c>
      <c r="AE65" s="154">
        <f t="shared" si="9"/>
        <v>0</v>
      </c>
      <c r="AF65" s="83">
        <f t="shared" si="40"/>
        <v>17.598188805339181</v>
      </c>
      <c r="AG65" s="83">
        <f t="shared" si="41"/>
        <v>0</v>
      </c>
      <c r="AH65" s="83">
        <f t="shared" si="42"/>
        <v>0</v>
      </c>
      <c r="AI65" s="128">
        <f t="shared" si="32"/>
        <v>17.598188805339181</v>
      </c>
      <c r="AK65" s="121">
        <v>60</v>
      </c>
      <c r="AL65" s="83">
        <f t="shared" si="10"/>
        <v>0</v>
      </c>
      <c r="AM65" s="83">
        <f t="shared" si="11"/>
        <v>0</v>
      </c>
      <c r="AN65" s="83">
        <f t="shared" si="12"/>
        <v>0</v>
      </c>
      <c r="AO65" s="83">
        <f t="shared" si="13"/>
        <v>0</v>
      </c>
      <c r="AP65" s="83">
        <f t="shared" si="14"/>
        <v>0</v>
      </c>
      <c r="AQ65" s="227">
        <f t="shared" si="49"/>
        <v>0</v>
      </c>
      <c r="AR65" s="227">
        <f t="shared" si="49"/>
        <v>0</v>
      </c>
      <c r="AS65" s="227">
        <f t="shared" si="49"/>
        <v>0</v>
      </c>
      <c r="AT65" s="227">
        <f t="shared" si="49"/>
        <v>0</v>
      </c>
      <c r="AU65" s="83">
        <f t="shared" si="43"/>
        <v>0</v>
      </c>
      <c r="AV65" s="83">
        <f t="shared" si="44"/>
        <v>0</v>
      </c>
      <c r="AW65" s="83">
        <f t="shared" si="45"/>
        <v>0</v>
      </c>
      <c r="AX65" s="83">
        <f t="shared" si="46"/>
        <v>0</v>
      </c>
      <c r="AY65" s="128">
        <f t="shared" si="25"/>
        <v>64.932000000000002</v>
      </c>
    </row>
    <row r="66" spans="2:51" x14ac:dyDescent="0.25">
      <c r="B66" s="90"/>
      <c r="C66" s="253"/>
      <c r="D66" s="197"/>
      <c r="E66" s="202"/>
      <c r="F66" s="92"/>
      <c r="G66" s="101"/>
      <c r="I66" s="105">
        <v>61</v>
      </c>
      <c r="J66" s="83">
        <f t="shared" si="26"/>
        <v>34.77000000000001</v>
      </c>
      <c r="K66" s="83">
        <f t="shared" si="27"/>
        <v>10.601334297333203</v>
      </c>
      <c r="L66" s="83">
        <f t="shared" si="28"/>
        <v>70</v>
      </c>
      <c r="M66" s="83">
        <f t="shared" si="29"/>
        <v>10</v>
      </c>
      <c r="N66" s="83">
        <f t="shared" si="0"/>
        <v>0</v>
      </c>
      <c r="O66" s="84">
        <f t="shared" si="1"/>
        <v>372.35507390118869</v>
      </c>
      <c r="P66" s="105">
        <v>61</v>
      </c>
      <c r="Q66" s="83">
        <f t="shared" si="15"/>
        <v>13.594285714285709</v>
      </c>
      <c r="R66" s="83">
        <f t="shared" si="30"/>
        <v>287.48571428571427</v>
      </c>
      <c r="S66" s="83">
        <f t="shared" si="31"/>
        <v>166.74171428571427</v>
      </c>
      <c r="T66" s="83">
        <f t="shared" si="2"/>
        <v>42.359456087171822</v>
      </c>
      <c r="U66" s="83">
        <f t="shared" si="16"/>
        <v>70</v>
      </c>
      <c r="V66" s="83">
        <f t="shared" si="3"/>
        <v>10</v>
      </c>
      <c r="W66" s="83">
        <v>0</v>
      </c>
      <c r="X66" s="83">
        <f t="shared" si="4"/>
        <v>657.5178717327766</v>
      </c>
      <c r="Y66" s="88">
        <f t="shared" si="5"/>
        <v>285.16279783158791</v>
      </c>
      <c r="AA66" s="121">
        <v>61</v>
      </c>
      <c r="AB66" s="83">
        <f t="shared" si="6"/>
        <v>0</v>
      </c>
      <c r="AC66" s="154">
        <f t="shared" si="7"/>
        <v>0</v>
      </c>
      <c r="AD66" s="154">
        <f t="shared" si="8"/>
        <v>0</v>
      </c>
      <c r="AE66" s="154">
        <f t="shared" si="9"/>
        <v>0</v>
      </c>
      <c r="AF66" s="83">
        <f t="shared" si="40"/>
        <v>17.253099056701771</v>
      </c>
      <c r="AG66" s="83">
        <f t="shared" si="41"/>
        <v>0</v>
      </c>
      <c r="AH66" s="83">
        <f t="shared" si="42"/>
        <v>0</v>
      </c>
      <c r="AI66" s="128">
        <f t="shared" si="32"/>
        <v>17.253099056701771</v>
      </c>
      <c r="AK66" s="121">
        <v>61</v>
      </c>
      <c r="AL66" s="83">
        <f t="shared" si="10"/>
        <v>0</v>
      </c>
      <c r="AM66" s="83">
        <f t="shared" si="11"/>
        <v>0</v>
      </c>
      <c r="AN66" s="83">
        <f t="shared" si="12"/>
        <v>0</v>
      </c>
      <c r="AO66" s="83">
        <f t="shared" si="13"/>
        <v>0</v>
      </c>
      <c r="AP66" s="83">
        <f t="shared" si="14"/>
        <v>0</v>
      </c>
      <c r="AQ66" s="227">
        <f t="shared" si="49"/>
        <v>0</v>
      </c>
      <c r="AR66" s="227">
        <f t="shared" si="49"/>
        <v>0</v>
      </c>
      <c r="AS66" s="227">
        <f t="shared" si="49"/>
        <v>0</v>
      </c>
      <c r="AT66" s="227">
        <f t="shared" si="49"/>
        <v>0</v>
      </c>
      <c r="AU66" s="83">
        <f t="shared" si="43"/>
        <v>0</v>
      </c>
      <c r="AV66" s="83">
        <f t="shared" si="44"/>
        <v>0</v>
      </c>
      <c r="AW66" s="83">
        <f t="shared" si="45"/>
        <v>0</v>
      </c>
      <c r="AX66" s="83">
        <f t="shared" si="46"/>
        <v>0</v>
      </c>
      <c r="AY66" s="128">
        <f t="shared" si="25"/>
        <v>64.932000000000002</v>
      </c>
    </row>
    <row r="67" spans="2:51" x14ac:dyDescent="0.25">
      <c r="B67" s="90"/>
      <c r="C67" s="253"/>
      <c r="D67" s="197"/>
      <c r="E67" s="202"/>
      <c r="F67" s="92"/>
      <c r="G67" s="101"/>
      <c r="I67" s="105">
        <v>62</v>
      </c>
      <c r="J67" s="83">
        <f t="shared" si="26"/>
        <v>35.340000000000011</v>
      </c>
      <c r="K67" s="83">
        <f t="shared" si="27"/>
        <v>10.754751603513711</v>
      </c>
      <c r="L67" s="83">
        <f t="shared" si="28"/>
        <v>70</v>
      </c>
      <c r="M67" s="83">
        <f t="shared" si="29"/>
        <v>10</v>
      </c>
      <c r="N67" s="83">
        <f t="shared" si="0"/>
        <v>0</v>
      </c>
      <c r="O67" s="84">
        <f t="shared" si="1"/>
        <v>373.61502570945305</v>
      </c>
      <c r="P67" s="105">
        <v>62</v>
      </c>
      <c r="Q67" s="83">
        <f t="shared" si="15"/>
        <v>13.594285714285709</v>
      </c>
      <c r="R67" s="83">
        <f t="shared" si="30"/>
        <v>301.08</v>
      </c>
      <c r="S67" s="83">
        <f t="shared" si="31"/>
        <v>174.62639999999999</v>
      </c>
      <c r="T67" s="83">
        <f t="shared" si="2"/>
        <v>44.124558536403974</v>
      </c>
      <c r="U67" s="83">
        <f t="shared" si="16"/>
        <v>70</v>
      </c>
      <c r="V67" s="83">
        <f t="shared" si="3"/>
        <v>10</v>
      </c>
      <c r="W67" s="83">
        <v>0</v>
      </c>
      <c r="X67" s="83">
        <f t="shared" si="4"/>
        <v>674.32458611757022</v>
      </c>
      <c r="Y67" s="88">
        <f t="shared" si="5"/>
        <v>300.70956040811717</v>
      </c>
      <c r="AA67" s="121">
        <v>62</v>
      </c>
      <c r="AB67" s="83">
        <f t="shared" si="6"/>
        <v>38</v>
      </c>
      <c r="AC67" s="154">
        <f t="shared" si="7"/>
        <v>0.4</v>
      </c>
      <c r="AD67" s="154">
        <f t="shared" si="8"/>
        <v>0</v>
      </c>
      <c r="AE67" s="154">
        <f t="shared" si="9"/>
        <v>0</v>
      </c>
      <c r="AF67" s="83">
        <f t="shared" si="40"/>
        <v>32.118266218452661</v>
      </c>
      <c r="AG67" s="83">
        <f t="shared" si="41"/>
        <v>0</v>
      </c>
      <c r="AH67" s="83">
        <f t="shared" si="42"/>
        <v>0</v>
      </c>
      <c r="AI67" s="128">
        <f t="shared" si="32"/>
        <v>32.118266218452661</v>
      </c>
      <c r="AK67" s="121">
        <v>62</v>
      </c>
      <c r="AL67" s="83">
        <f t="shared" si="10"/>
        <v>38</v>
      </c>
      <c r="AM67" s="83">
        <f t="shared" si="11"/>
        <v>0.4</v>
      </c>
      <c r="AN67" s="83">
        <f t="shared" si="12"/>
        <v>0</v>
      </c>
      <c r="AO67" s="83">
        <f t="shared" si="13"/>
        <v>0</v>
      </c>
      <c r="AP67" s="83">
        <f t="shared" si="14"/>
        <v>0.6</v>
      </c>
      <c r="AQ67" s="227">
        <f t="shared" si="49"/>
        <v>15.200000000000001</v>
      </c>
      <c r="AR67" s="227">
        <f t="shared" si="49"/>
        <v>0</v>
      </c>
      <c r="AS67" s="227">
        <f t="shared" si="49"/>
        <v>0</v>
      </c>
      <c r="AT67" s="227">
        <f t="shared" si="49"/>
        <v>22.8</v>
      </c>
      <c r="AU67" s="83">
        <f t="shared" si="43"/>
        <v>23.103999999999999</v>
      </c>
      <c r="AV67" s="83">
        <f t="shared" si="44"/>
        <v>0</v>
      </c>
      <c r="AW67" s="83">
        <f t="shared" si="45"/>
        <v>0</v>
      </c>
      <c r="AX67" s="83">
        <f t="shared" si="46"/>
        <v>5.7</v>
      </c>
      <c r="AY67" s="128">
        <f t="shared" si="25"/>
        <v>93.736000000000004</v>
      </c>
    </row>
    <row r="68" spans="2:51" x14ac:dyDescent="0.25">
      <c r="B68" s="90"/>
      <c r="C68" s="253"/>
      <c r="D68" s="197"/>
      <c r="E68" s="202"/>
      <c r="F68" s="92"/>
      <c r="G68" s="101"/>
      <c r="I68" s="105">
        <v>63</v>
      </c>
      <c r="J68" s="83">
        <f t="shared" si="26"/>
        <v>35.910000000000011</v>
      </c>
      <c r="K68" s="83">
        <f t="shared" si="27"/>
        <v>10.907881138088664</v>
      </c>
      <c r="L68" s="83">
        <f t="shared" si="28"/>
        <v>70</v>
      </c>
      <c r="M68" s="83">
        <f t="shared" si="29"/>
        <v>10</v>
      </c>
      <c r="N68" s="83">
        <f t="shared" si="0"/>
        <v>0</v>
      </c>
      <c r="O68" s="84">
        <f t="shared" si="1"/>
        <v>374.87447631550441</v>
      </c>
      <c r="P68" s="105">
        <v>63</v>
      </c>
      <c r="Q68" s="83">
        <f t="shared" si="15"/>
        <v>-59.279999999999973</v>
      </c>
      <c r="R68" s="83">
        <f t="shared" si="30"/>
        <v>241.8</v>
      </c>
      <c r="S68" s="83">
        <f t="shared" si="31"/>
        <v>140.244</v>
      </c>
      <c r="T68" s="83">
        <f t="shared" si="2"/>
        <v>36.352896802451752</v>
      </c>
      <c r="U68" s="83">
        <f t="shared" si="16"/>
        <v>70</v>
      </c>
      <c r="V68" s="83">
        <f t="shared" si="3"/>
        <v>10</v>
      </c>
      <c r="W68" s="83">
        <v>0</v>
      </c>
      <c r="X68" s="83">
        <f t="shared" si="4"/>
        <v>600.90626193093669</v>
      </c>
      <c r="Y68" s="88">
        <f t="shared" si="5"/>
        <v>226.03178561543228</v>
      </c>
      <c r="AA68" s="121">
        <v>63</v>
      </c>
      <c r="AB68" s="83">
        <f t="shared" si="6"/>
        <v>0</v>
      </c>
      <c r="AC68" s="154">
        <f t="shared" si="7"/>
        <v>0</v>
      </c>
      <c r="AD68" s="154">
        <f t="shared" si="8"/>
        <v>0</v>
      </c>
      <c r="AE68" s="154">
        <f t="shared" si="9"/>
        <v>0</v>
      </c>
      <c r="AF68" s="83">
        <f t="shared" si="40"/>
        <v>31.488446608116824</v>
      </c>
      <c r="AG68" s="83">
        <f t="shared" si="41"/>
        <v>0</v>
      </c>
      <c r="AH68" s="83">
        <f t="shared" si="42"/>
        <v>0</v>
      </c>
      <c r="AI68" s="128">
        <f t="shared" si="32"/>
        <v>31.488446608116824</v>
      </c>
      <c r="AK68" s="121">
        <v>63</v>
      </c>
      <c r="AL68" s="83">
        <f t="shared" si="10"/>
        <v>0</v>
      </c>
      <c r="AM68" s="83">
        <f t="shared" si="11"/>
        <v>0</v>
      </c>
      <c r="AN68" s="83">
        <f t="shared" si="12"/>
        <v>0</v>
      </c>
      <c r="AO68" s="83">
        <f t="shared" si="13"/>
        <v>0</v>
      </c>
      <c r="AP68" s="83">
        <f t="shared" si="14"/>
        <v>0</v>
      </c>
      <c r="AQ68" s="227">
        <f t="shared" si="49"/>
        <v>0</v>
      </c>
      <c r="AR68" s="227">
        <f t="shared" si="49"/>
        <v>0</v>
      </c>
      <c r="AS68" s="227">
        <f t="shared" si="49"/>
        <v>0</v>
      </c>
      <c r="AT68" s="227">
        <f t="shared" si="49"/>
        <v>0</v>
      </c>
      <c r="AU68" s="83">
        <f t="shared" si="43"/>
        <v>0</v>
      </c>
      <c r="AV68" s="83">
        <f t="shared" si="44"/>
        <v>0</v>
      </c>
      <c r="AW68" s="83">
        <f t="shared" si="45"/>
        <v>0</v>
      </c>
      <c r="AX68" s="83">
        <f t="shared" si="46"/>
        <v>0</v>
      </c>
      <c r="AY68" s="128">
        <f t="shared" si="25"/>
        <v>93.736000000000004</v>
      </c>
    </row>
    <row r="69" spans="2:51" x14ac:dyDescent="0.25">
      <c r="B69" s="90"/>
      <c r="C69" s="253"/>
      <c r="D69" s="197"/>
      <c r="E69" s="202"/>
      <c r="F69" s="92"/>
      <c r="G69" s="101"/>
      <c r="I69" s="105">
        <v>64</v>
      </c>
      <c r="J69" s="83">
        <f t="shared" si="26"/>
        <v>36.480000000000011</v>
      </c>
      <c r="K69" s="83">
        <f t="shared" si="27"/>
        <v>11.060727996276549</v>
      </c>
      <c r="L69" s="83">
        <f t="shared" si="28"/>
        <v>70</v>
      </c>
      <c r="M69" s="83">
        <f t="shared" si="29"/>
        <v>10</v>
      </c>
      <c r="N69" s="83">
        <f t="shared" ref="N69:N132" si="50">IF(P70&lt;=$F$18,0,)</f>
        <v>0</v>
      </c>
      <c r="O69" s="84">
        <f t="shared" ref="O69:O132" si="51">((J69+K69)*0.475+L69+M69+N69)*44/12</f>
        <v>376.13343459351501</v>
      </c>
      <c r="P69" s="105">
        <v>64</v>
      </c>
      <c r="Q69" s="83">
        <f t="shared" si="15"/>
        <v>14.485714285714282</v>
      </c>
      <c r="R69" s="83">
        <f t="shared" si="30"/>
        <v>256.28571428571428</v>
      </c>
      <c r="S69" s="83">
        <f t="shared" si="31"/>
        <v>148.64571428571426</v>
      </c>
      <c r="T69" s="83">
        <f t="shared" ref="T69:T132" si="52">IF(S69=0,0,EXP(-1.0587+0.8836*LN(S69)+0.284))</f>
        <v>38.270657066897577</v>
      </c>
      <c r="U69" s="83">
        <f t="shared" si="16"/>
        <v>70</v>
      </c>
      <c r="V69" s="83">
        <f t="shared" ref="V69:V132" si="53">IF(P69&lt;=$F$18,IF(P69&lt;=30,P69*($F$16-$F$6)/30,$F$16-$F$6),)</f>
        <v>10</v>
      </c>
      <c r="W69" s="83">
        <v>0</v>
      </c>
      <c r="X69" s="83">
        <f t="shared" ref="X69:X132" si="54">((S69+T69)*0.475+U69+V69+W69)*44/12</f>
        <v>618.87934677246562</v>
      </c>
      <c r="Y69" s="88">
        <f t="shared" ref="Y69:Y132" si="55">IF(P69&lt;=$F$18,X69-O69,)</f>
        <v>242.74591217895062</v>
      </c>
      <c r="AA69" s="121">
        <v>64</v>
      </c>
      <c r="AB69" s="83">
        <f t="shared" ref="AB69:AB132" si="56">IF(AA69&lt;=$F$18,IFERROR(VLOOKUP($AA69,$B$82:$G$94,2,FALSE),0),)</f>
        <v>0</v>
      </c>
      <c r="AC69" s="154">
        <f t="shared" ref="AC69:AC132" si="57">IF(AA69&lt;=$F$18,IFERROR(VLOOKUP($AA69,$B$82:$G$94,3,FALSE),0),)</f>
        <v>0</v>
      </c>
      <c r="AD69" s="154">
        <f t="shared" ref="AD69:AD132" si="58">IF(AA69&lt;=$F$18,IFERROR(VLOOKUP($AA69,$B$82:$G$94,4,FALSE),0),)</f>
        <v>0</v>
      </c>
      <c r="AE69" s="154">
        <f t="shared" ref="AE69:AE132" si="59">IF(AA69&lt;=$F$18,IFERROR(VLOOKUP($AA69,$B$82:$G$94,5,FALSE),0),)</f>
        <v>0</v>
      </c>
      <c r="AF69" s="83">
        <f t="shared" si="40"/>
        <v>30.870977376187643</v>
      </c>
      <c r="AG69" s="83">
        <f t="shared" si="41"/>
        <v>0</v>
      </c>
      <c r="AH69" s="83">
        <f t="shared" si="42"/>
        <v>0</v>
      </c>
      <c r="AI69" s="128">
        <f t="shared" si="32"/>
        <v>30.870977376187643</v>
      </c>
      <c r="AK69" s="121">
        <v>64</v>
      </c>
      <c r="AL69" s="83">
        <f t="shared" ref="AL69:AL132" si="60">IF(AK69&lt;=$F$18,IFERROR(VLOOKUP($AA69,$B$82:$G$94,2,FALSE),0),)</f>
        <v>0</v>
      </c>
      <c r="AM69" s="83">
        <f t="shared" ref="AM69:AM132" si="61">IF(AK69&lt;=$F$18,IFERROR(VLOOKUP($AA69,$B$82:$G$94,3,FALSE),0),)</f>
        <v>0</v>
      </c>
      <c r="AN69" s="83">
        <f t="shared" ref="AN69:AN132" si="62">IF(AK69&lt;=$F$18,IFERROR(VLOOKUP($AA69,$B$82:$G$94,4,FALSE),0),)</f>
        <v>0</v>
      </c>
      <c r="AO69" s="83">
        <f t="shared" ref="AO69:AO132" si="63">IF(AK69&lt;=$F$18,IFERROR(VLOOKUP($AA69,$B$82:$G$94,5,FALSE),0),)</f>
        <v>0</v>
      </c>
      <c r="AP69" s="83">
        <f t="shared" ref="AP69:AP132" si="64">IF(AK69&lt;=$F$18,IFERROR(VLOOKUP($AA69,$B$82:$G$94,6,FALSE),0),)</f>
        <v>0</v>
      </c>
      <c r="AQ69" s="227">
        <f t="shared" si="49"/>
        <v>0</v>
      </c>
      <c r="AR69" s="227">
        <f t="shared" si="49"/>
        <v>0</v>
      </c>
      <c r="AS69" s="227">
        <f t="shared" si="49"/>
        <v>0</v>
      </c>
      <c r="AT69" s="227">
        <f t="shared" si="49"/>
        <v>0</v>
      </c>
      <c r="AU69" s="83">
        <f t="shared" si="43"/>
        <v>0</v>
      </c>
      <c r="AV69" s="83">
        <f t="shared" si="44"/>
        <v>0</v>
      </c>
      <c r="AW69" s="83">
        <f t="shared" si="45"/>
        <v>0</v>
      </c>
      <c r="AX69" s="83">
        <f t="shared" si="46"/>
        <v>0</v>
      </c>
      <c r="AY69" s="128">
        <f t="shared" si="25"/>
        <v>93.736000000000004</v>
      </c>
    </row>
    <row r="70" spans="2:51" x14ac:dyDescent="0.25">
      <c r="B70" s="90"/>
      <c r="C70" s="253"/>
      <c r="D70" s="197"/>
      <c r="E70" s="202"/>
      <c r="F70" s="92"/>
      <c r="G70" s="101"/>
      <c r="I70" s="105">
        <v>65</v>
      </c>
      <c r="J70" s="83">
        <f t="shared" si="26"/>
        <v>37.050000000000011</v>
      </c>
      <c r="K70" s="83">
        <f t="shared" si="27"/>
        <v>11.213297104936025</v>
      </c>
      <c r="L70" s="83">
        <f t="shared" si="28"/>
        <v>70</v>
      </c>
      <c r="M70" s="83">
        <f t="shared" si="29"/>
        <v>10</v>
      </c>
      <c r="N70" s="83">
        <f t="shared" si="50"/>
        <v>0</v>
      </c>
      <c r="O70" s="84">
        <f t="shared" si="51"/>
        <v>377.39190912443024</v>
      </c>
      <c r="P70" s="105">
        <v>65</v>
      </c>
      <c r="Q70" s="83">
        <f t="shared" ref="Q70:Q133" si="65">IF(P70&lt;=$F$18,LOOKUP(P70-1,$B$25:$B$78,$G$25:$G$78),)</f>
        <v>14.485714285714282</v>
      </c>
      <c r="R70" s="83">
        <f t="shared" si="30"/>
        <v>270.77142857142854</v>
      </c>
      <c r="S70" s="83">
        <f t="shared" si="31"/>
        <v>157.04742857142855</v>
      </c>
      <c r="T70" s="83">
        <f t="shared" si="52"/>
        <v>40.175834478769623</v>
      </c>
      <c r="U70" s="83">
        <f t="shared" ref="U70:U133" si="66">IF(P70&lt;=$F$18,$F$5+($F$15-$F$5)*(1-EXP(-0.0175*P70)),)</f>
        <v>70</v>
      </c>
      <c r="V70" s="83">
        <f t="shared" si="53"/>
        <v>10</v>
      </c>
      <c r="W70" s="83">
        <v>0</v>
      </c>
      <c r="X70" s="83">
        <f t="shared" si="54"/>
        <v>636.83051647909508</v>
      </c>
      <c r="Y70" s="88">
        <f t="shared" si="55"/>
        <v>259.43860735466484</v>
      </c>
      <c r="AA70" s="121">
        <v>65</v>
      </c>
      <c r="AB70" s="83">
        <f t="shared" si="56"/>
        <v>0</v>
      </c>
      <c r="AC70" s="154">
        <f t="shared" si="57"/>
        <v>0</v>
      </c>
      <c r="AD70" s="154">
        <f t="shared" si="58"/>
        <v>0</v>
      </c>
      <c r="AE70" s="154">
        <f t="shared" si="59"/>
        <v>0</v>
      </c>
      <c r="AF70" s="83">
        <f t="shared" ref="AF70:AF101" si="67">IF(AA70&lt;=$F$18,EXP(-LN(2)/$D$104)*AF69+((1-EXP(-LN(2)/$D$104))/(LN(2)/$D$104))*$AB70*AC70*0.475*$F$19*44/12,)</f>
        <v>30.26561633927755</v>
      </c>
      <c r="AG70" s="83">
        <f t="shared" ref="AG70:AG101" si="68">IF(AA70&lt;=$F$18,EXP(-LN(2)/$D$106)*AG69+((1-EXP(-LN(2)/$D$106))/(LN(2)/$D$106))*$AB70*AD70*0.475*$F$19*44/12,)</f>
        <v>0</v>
      </c>
      <c r="AH70" s="83">
        <f t="shared" ref="AH70:AH101" si="69">IF(AA70&lt;=$F$18,EXP(-LN(2)/$D$105)*AH69+((1-EXP(-LN(2)/$D$105))/(LN(2)/$D$105))*$AB70*AE70*0.475*$F$19*44/12,)</f>
        <v>0</v>
      </c>
      <c r="AI70" s="128">
        <f t="shared" si="32"/>
        <v>30.26561633927755</v>
      </c>
      <c r="AK70" s="121">
        <v>65</v>
      </c>
      <c r="AL70" s="83">
        <f t="shared" si="60"/>
        <v>0</v>
      </c>
      <c r="AM70" s="83">
        <f t="shared" si="61"/>
        <v>0</v>
      </c>
      <c r="AN70" s="83">
        <f t="shared" si="62"/>
        <v>0</v>
      </c>
      <c r="AO70" s="83">
        <f t="shared" si="63"/>
        <v>0</v>
      </c>
      <c r="AP70" s="83">
        <f t="shared" si="64"/>
        <v>0</v>
      </c>
      <c r="AQ70" s="227">
        <f t="shared" si="49"/>
        <v>0</v>
      </c>
      <c r="AR70" s="227">
        <f t="shared" si="49"/>
        <v>0</v>
      </c>
      <c r="AS70" s="227">
        <f t="shared" si="49"/>
        <v>0</v>
      </c>
      <c r="AT70" s="227">
        <f t="shared" si="49"/>
        <v>0</v>
      </c>
      <c r="AU70" s="83">
        <f t="shared" ref="AU70:AU101" si="70">IF($AK70&lt;=$F$18,$C$104*$AL70*AM70,)</f>
        <v>0</v>
      </c>
      <c r="AV70" s="83">
        <f t="shared" ref="AV70:AV101" si="71">IF($AK70&lt;=$F$18,$C$106*$AL70*AN70,)</f>
        <v>0</v>
      </c>
      <c r="AW70" s="83">
        <f t="shared" ref="AW70:AW101" si="72">IF($AK70&lt;=$F$18,$C$105*$AL70*AO70,)</f>
        <v>0</v>
      </c>
      <c r="AX70" s="83">
        <f t="shared" ref="AX70:AX101" si="73">IF($AK70&lt;=$F$18,$C$108*$AL70*AP70,)</f>
        <v>0</v>
      </c>
      <c r="AY70" s="128">
        <f t="shared" ref="AY70:AY133" si="74">IF(AK70&lt;=$F$18,SUM(AU70:AX70)+AY69,)</f>
        <v>93.736000000000004</v>
      </c>
    </row>
    <row r="71" spans="2:51" x14ac:dyDescent="0.25">
      <c r="B71" s="90"/>
      <c r="C71" s="253"/>
      <c r="D71" s="197"/>
      <c r="E71" s="202"/>
      <c r="F71" s="92"/>
      <c r="G71" s="101"/>
      <c r="I71" s="105">
        <v>66</v>
      </c>
      <c r="J71" s="83">
        <f t="shared" ref="J71:J134" si="75">IF($I71&lt;=$F$10,$F$11*$F$13+J70,)</f>
        <v>37.620000000000012</v>
      </c>
      <c r="K71" s="83">
        <f t="shared" ref="K71:K134" si="76">IF(J71=0,0,EXP(-1.0587+0.8836*LN(J71)+0.284))</f>
        <v>11.365593230631907</v>
      </c>
      <c r="L71" s="83">
        <f t="shared" ref="L71:L134" si="77">IF(I71&lt;=$F$10,$F$5+($F$8-$F$5)*(1-EXP(-0.0175*I71)),)</f>
        <v>70</v>
      </c>
      <c r="M71" s="83">
        <f t="shared" ref="M71:M134" si="78">IF(I71&lt;=$F$10,IF(I71&lt;=30,I71*($F$9-$F$6)/30,$F$9-$F$6),)</f>
        <v>10</v>
      </c>
      <c r="N71" s="83">
        <f t="shared" si="50"/>
        <v>0</v>
      </c>
      <c r="O71" s="84">
        <f t="shared" si="51"/>
        <v>378.64990821001726</v>
      </c>
      <c r="P71" s="105">
        <v>66</v>
      </c>
      <c r="Q71" s="83">
        <f t="shared" si="65"/>
        <v>14.485714285714282</v>
      </c>
      <c r="R71" s="83">
        <f t="shared" ref="R71:R134" si="79">IF(P71&lt;=$F$18,Q71+R70,)</f>
        <v>285.25714285714281</v>
      </c>
      <c r="S71" s="83">
        <f t="shared" ref="S71:S134" si="80">$F$19*R71</f>
        <v>165.44914285714282</v>
      </c>
      <c r="T71" s="83">
        <f t="shared" si="52"/>
        <v>42.069178949175082</v>
      </c>
      <c r="U71" s="83">
        <f t="shared" si="66"/>
        <v>70</v>
      </c>
      <c r="V71" s="83">
        <f t="shared" si="53"/>
        <v>10</v>
      </c>
      <c r="W71" s="83">
        <v>0</v>
      </c>
      <c r="X71" s="83">
        <f t="shared" si="54"/>
        <v>654.76107714600369</v>
      </c>
      <c r="Y71" s="88">
        <f t="shared" si="55"/>
        <v>276.11116893598643</v>
      </c>
      <c r="AA71" s="121">
        <v>66</v>
      </c>
      <c r="AB71" s="83">
        <f t="shared" si="56"/>
        <v>0</v>
      </c>
      <c r="AC71" s="154">
        <f t="shared" si="57"/>
        <v>0</v>
      </c>
      <c r="AD71" s="154">
        <f t="shared" si="58"/>
        <v>0</v>
      </c>
      <c r="AE71" s="154">
        <f t="shared" si="59"/>
        <v>0</v>
      </c>
      <c r="AF71" s="83">
        <f t="shared" si="67"/>
        <v>29.672126063067491</v>
      </c>
      <c r="AG71" s="83">
        <f t="shared" si="68"/>
        <v>0</v>
      </c>
      <c r="AH71" s="83">
        <f t="shared" si="69"/>
        <v>0</v>
      </c>
      <c r="AI71" s="128">
        <f t="shared" ref="AI71:AI134" si="81">IF(AA71&lt;=$F$18,SUM(AF71:AH71),)</f>
        <v>29.672126063067491</v>
      </c>
      <c r="AK71" s="121">
        <v>66</v>
      </c>
      <c r="AL71" s="83">
        <f t="shared" si="60"/>
        <v>0</v>
      </c>
      <c r="AM71" s="83">
        <f t="shared" si="61"/>
        <v>0</v>
      </c>
      <c r="AN71" s="83">
        <f t="shared" si="62"/>
        <v>0</v>
      </c>
      <c r="AO71" s="83">
        <f t="shared" si="63"/>
        <v>0</v>
      </c>
      <c r="AP71" s="83">
        <f t="shared" si="64"/>
        <v>0</v>
      </c>
      <c r="AQ71" s="227">
        <f t="shared" si="49"/>
        <v>0</v>
      </c>
      <c r="AR71" s="227">
        <f t="shared" si="49"/>
        <v>0</v>
      </c>
      <c r="AS71" s="227">
        <f t="shared" si="49"/>
        <v>0</v>
      </c>
      <c r="AT71" s="227">
        <f t="shared" si="49"/>
        <v>0</v>
      </c>
      <c r="AU71" s="83">
        <f t="shared" si="70"/>
        <v>0</v>
      </c>
      <c r="AV71" s="83">
        <f t="shared" si="71"/>
        <v>0</v>
      </c>
      <c r="AW71" s="83">
        <f t="shared" si="72"/>
        <v>0</v>
      </c>
      <c r="AX71" s="83">
        <f t="shared" si="73"/>
        <v>0</v>
      </c>
      <c r="AY71" s="128">
        <f t="shared" si="74"/>
        <v>93.736000000000004</v>
      </c>
    </row>
    <row r="72" spans="2:51" x14ac:dyDescent="0.25">
      <c r="B72" s="90"/>
      <c r="C72" s="253"/>
      <c r="D72" s="197"/>
      <c r="E72" s="202"/>
      <c r="F72" s="92"/>
      <c r="G72" s="101"/>
      <c r="I72" s="105">
        <v>67</v>
      </c>
      <c r="J72" s="83">
        <f t="shared" si="75"/>
        <v>38.190000000000012</v>
      </c>
      <c r="K72" s="83">
        <f t="shared" si="76"/>
        <v>11.517620987198425</v>
      </c>
      <c r="L72" s="83">
        <f t="shared" si="77"/>
        <v>70</v>
      </c>
      <c r="M72" s="83">
        <f t="shared" si="78"/>
        <v>10</v>
      </c>
      <c r="N72" s="83">
        <f t="shared" si="50"/>
        <v>0</v>
      </c>
      <c r="O72" s="84">
        <f t="shared" si="51"/>
        <v>379.90743988603725</v>
      </c>
      <c r="P72" s="105">
        <v>67</v>
      </c>
      <c r="Q72" s="83">
        <f t="shared" si="65"/>
        <v>14.485714285714282</v>
      </c>
      <c r="R72" s="83">
        <f t="shared" si="79"/>
        <v>299.74285714285708</v>
      </c>
      <c r="S72" s="83">
        <f t="shared" si="80"/>
        <v>173.85085714285708</v>
      </c>
      <c r="T72" s="83">
        <f t="shared" si="52"/>
        <v>43.951359924261958</v>
      </c>
      <c r="U72" s="83">
        <f t="shared" si="66"/>
        <v>70</v>
      </c>
      <c r="V72" s="83">
        <f t="shared" si="53"/>
        <v>10</v>
      </c>
      <c r="W72" s="83">
        <v>0</v>
      </c>
      <c r="X72" s="83">
        <f t="shared" si="54"/>
        <v>672.67219472523232</v>
      </c>
      <c r="Y72" s="88">
        <f t="shared" si="55"/>
        <v>292.76475483919506</v>
      </c>
      <c r="AA72" s="121">
        <v>67</v>
      </c>
      <c r="AB72" s="83">
        <f t="shared" si="56"/>
        <v>0</v>
      </c>
      <c r="AC72" s="154">
        <f t="shared" si="57"/>
        <v>0</v>
      </c>
      <c r="AD72" s="154">
        <f t="shared" si="58"/>
        <v>0</v>
      </c>
      <c r="AE72" s="154">
        <f t="shared" si="59"/>
        <v>0</v>
      </c>
      <c r="AF72" s="83">
        <f t="shared" si="67"/>
        <v>29.090273769180587</v>
      </c>
      <c r="AG72" s="83">
        <f t="shared" si="68"/>
        <v>0</v>
      </c>
      <c r="AH72" s="83">
        <f t="shared" si="69"/>
        <v>0</v>
      </c>
      <c r="AI72" s="128">
        <f t="shared" si="81"/>
        <v>29.090273769180587</v>
      </c>
      <c r="AK72" s="121">
        <v>67</v>
      </c>
      <c r="AL72" s="83">
        <f t="shared" si="60"/>
        <v>0</v>
      </c>
      <c r="AM72" s="83">
        <f t="shared" si="61"/>
        <v>0</v>
      </c>
      <c r="AN72" s="83">
        <f t="shared" si="62"/>
        <v>0</v>
      </c>
      <c r="AO72" s="83">
        <f t="shared" si="63"/>
        <v>0</v>
      </c>
      <c r="AP72" s="83">
        <f t="shared" si="64"/>
        <v>0</v>
      </c>
      <c r="AQ72" s="227">
        <f t="shared" si="49"/>
        <v>0</v>
      </c>
      <c r="AR72" s="227">
        <f t="shared" si="49"/>
        <v>0</v>
      </c>
      <c r="AS72" s="227">
        <f t="shared" si="49"/>
        <v>0</v>
      </c>
      <c r="AT72" s="227">
        <f t="shared" si="49"/>
        <v>0</v>
      </c>
      <c r="AU72" s="83">
        <f t="shared" si="70"/>
        <v>0</v>
      </c>
      <c r="AV72" s="83">
        <f t="shared" si="71"/>
        <v>0</v>
      </c>
      <c r="AW72" s="83">
        <f t="shared" si="72"/>
        <v>0</v>
      </c>
      <c r="AX72" s="83">
        <f t="shared" si="73"/>
        <v>0</v>
      </c>
      <c r="AY72" s="128">
        <f t="shared" si="74"/>
        <v>93.736000000000004</v>
      </c>
    </row>
    <row r="73" spans="2:51" x14ac:dyDescent="0.25">
      <c r="B73" s="90"/>
      <c r="C73" s="253"/>
      <c r="D73" s="197"/>
      <c r="E73" s="202"/>
      <c r="F73" s="92"/>
      <c r="G73" s="101"/>
      <c r="I73" s="105">
        <v>68</v>
      </c>
      <c r="J73" s="83">
        <f t="shared" si="75"/>
        <v>38.760000000000012</v>
      </c>
      <c r="K73" s="83">
        <f t="shared" si="76"/>
        <v>11.669384842838118</v>
      </c>
      <c r="L73" s="83">
        <f t="shared" si="77"/>
        <v>70</v>
      </c>
      <c r="M73" s="83">
        <f t="shared" si="78"/>
        <v>10</v>
      </c>
      <c r="N73" s="83">
        <f t="shared" si="50"/>
        <v>0</v>
      </c>
      <c r="O73" s="84">
        <f t="shared" si="51"/>
        <v>381.16451193460972</v>
      </c>
      <c r="P73" s="105">
        <v>68</v>
      </c>
      <c r="Q73" s="83">
        <f t="shared" si="65"/>
        <v>14.485714285714282</v>
      </c>
      <c r="R73" s="83">
        <f t="shared" si="79"/>
        <v>314.22857142857134</v>
      </c>
      <c r="S73" s="83">
        <f t="shared" si="80"/>
        <v>182.25257142857137</v>
      </c>
      <c r="T73" s="83">
        <f t="shared" si="52"/>
        <v>45.822978489515819</v>
      </c>
      <c r="U73" s="83">
        <f t="shared" si="66"/>
        <v>70</v>
      </c>
      <c r="V73" s="83">
        <f t="shared" si="53"/>
        <v>10</v>
      </c>
      <c r="W73" s="83">
        <v>0</v>
      </c>
      <c r="X73" s="83">
        <f t="shared" si="54"/>
        <v>690.56491610733519</v>
      </c>
      <c r="Y73" s="88">
        <f t="shared" si="55"/>
        <v>309.40040417272547</v>
      </c>
      <c r="AA73" s="121">
        <v>68</v>
      </c>
      <c r="AB73" s="83">
        <f t="shared" si="56"/>
        <v>0</v>
      </c>
      <c r="AC73" s="154">
        <f t="shared" si="57"/>
        <v>0</v>
      </c>
      <c r="AD73" s="154">
        <f t="shared" si="58"/>
        <v>0</v>
      </c>
      <c r="AE73" s="154">
        <f t="shared" si="59"/>
        <v>0</v>
      </c>
      <c r="AF73" s="83">
        <f t="shared" si="67"/>
        <v>28.519831243881949</v>
      </c>
      <c r="AG73" s="83">
        <f t="shared" si="68"/>
        <v>0</v>
      </c>
      <c r="AH73" s="83">
        <f t="shared" si="69"/>
        <v>0</v>
      </c>
      <c r="AI73" s="128">
        <f t="shared" si="81"/>
        <v>28.519831243881949</v>
      </c>
      <c r="AK73" s="121">
        <v>68</v>
      </c>
      <c r="AL73" s="83">
        <f t="shared" si="60"/>
        <v>0</v>
      </c>
      <c r="AM73" s="83">
        <f t="shared" si="61"/>
        <v>0</v>
      </c>
      <c r="AN73" s="83">
        <f t="shared" si="62"/>
        <v>0</v>
      </c>
      <c r="AO73" s="83">
        <f t="shared" si="63"/>
        <v>0</v>
      </c>
      <c r="AP73" s="83">
        <f t="shared" si="64"/>
        <v>0</v>
      </c>
      <c r="AQ73" s="227">
        <f t="shared" si="49"/>
        <v>0</v>
      </c>
      <c r="AR73" s="227">
        <f t="shared" si="49"/>
        <v>0</v>
      </c>
      <c r="AS73" s="227">
        <f t="shared" si="49"/>
        <v>0</v>
      </c>
      <c r="AT73" s="227">
        <f t="shared" si="49"/>
        <v>0</v>
      </c>
      <c r="AU73" s="83">
        <f t="shared" si="70"/>
        <v>0</v>
      </c>
      <c r="AV73" s="83">
        <f t="shared" si="71"/>
        <v>0</v>
      </c>
      <c r="AW73" s="83">
        <f t="shared" si="72"/>
        <v>0</v>
      </c>
      <c r="AX73" s="83">
        <f t="shared" si="73"/>
        <v>0</v>
      </c>
      <c r="AY73" s="128">
        <f t="shared" si="74"/>
        <v>93.736000000000004</v>
      </c>
    </row>
    <row r="74" spans="2:51" x14ac:dyDescent="0.25">
      <c r="B74" s="90"/>
      <c r="C74" s="253"/>
      <c r="D74" s="197"/>
      <c r="E74" s="202"/>
      <c r="F74" s="92"/>
      <c r="G74" s="101"/>
      <c r="I74" s="105">
        <v>69</v>
      </c>
      <c r="J74" s="83">
        <f t="shared" si="75"/>
        <v>39.330000000000013</v>
      </c>
      <c r="K74" s="83">
        <f t="shared" si="76"/>
        <v>11.820889126791316</v>
      </c>
      <c r="L74" s="83">
        <f t="shared" si="77"/>
        <v>70</v>
      </c>
      <c r="M74" s="83">
        <f t="shared" si="78"/>
        <v>10</v>
      </c>
      <c r="N74" s="83">
        <f t="shared" si="50"/>
        <v>0</v>
      </c>
      <c r="O74" s="84">
        <f t="shared" si="51"/>
        <v>382.42113189582824</v>
      </c>
      <c r="P74" s="105">
        <v>69</v>
      </c>
      <c r="Q74" s="83">
        <f t="shared" si="65"/>
        <v>14.485714285714282</v>
      </c>
      <c r="R74" s="83">
        <f t="shared" si="79"/>
        <v>328.71428571428561</v>
      </c>
      <c r="S74" s="83">
        <f t="shared" si="80"/>
        <v>190.65428571428563</v>
      </c>
      <c r="T74" s="83">
        <f t="shared" si="52"/>
        <v>47.684577178924101</v>
      </c>
      <c r="U74" s="83">
        <f t="shared" si="66"/>
        <v>70</v>
      </c>
      <c r="V74" s="83">
        <f t="shared" si="53"/>
        <v>10</v>
      </c>
      <c r="W74" s="83">
        <v>0</v>
      </c>
      <c r="X74" s="83">
        <f t="shared" si="54"/>
        <v>708.44018620567374</v>
      </c>
      <c r="Y74" s="88">
        <f t="shared" si="55"/>
        <v>326.0190543098455</v>
      </c>
      <c r="AA74" s="121">
        <v>69</v>
      </c>
      <c r="AB74" s="83">
        <f t="shared" si="56"/>
        <v>0</v>
      </c>
      <c r="AC74" s="154">
        <f t="shared" si="57"/>
        <v>0</v>
      </c>
      <c r="AD74" s="154">
        <f t="shared" si="58"/>
        <v>0</v>
      </c>
      <c r="AE74" s="154">
        <f t="shared" si="59"/>
        <v>0</v>
      </c>
      <c r="AF74" s="83">
        <f t="shared" si="67"/>
        <v>27.960574748568831</v>
      </c>
      <c r="AG74" s="83">
        <f t="shared" si="68"/>
        <v>0</v>
      </c>
      <c r="AH74" s="83">
        <f t="shared" si="69"/>
        <v>0</v>
      </c>
      <c r="AI74" s="128">
        <f t="shared" si="81"/>
        <v>27.960574748568831</v>
      </c>
      <c r="AK74" s="121">
        <v>69</v>
      </c>
      <c r="AL74" s="83">
        <f t="shared" si="60"/>
        <v>0</v>
      </c>
      <c r="AM74" s="83">
        <f t="shared" si="61"/>
        <v>0</v>
      </c>
      <c r="AN74" s="83">
        <f t="shared" si="62"/>
        <v>0</v>
      </c>
      <c r="AO74" s="83">
        <f t="shared" si="63"/>
        <v>0</v>
      </c>
      <c r="AP74" s="83">
        <f t="shared" si="64"/>
        <v>0</v>
      </c>
      <c r="AQ74" s="227">
        <f t="shared" si="49"/>
        <v>0</v>
      </c>
      <c r="AR74" s="227">
        <f t="shared" si="49"/>
        <v>0</v>
      </c>
      <c r="AS74" s="227">
        <f t="shared" si="49"/>
        <v>0</v>
      </c>
      <c r="AT74" s="227">
        <f t="shared" si="49"/>
        <v>0</v>
      </c>
      <c r="AU74" s="83">
        <f t="shared" si="70"/>
        <v>0</v>
      </c>
      <c r="AV74" s="83">
        <f t="shared" si="71"/>
        <v>0</v>
      </c>
      <c r="AW74" s="83">
        <f t="shared" si="72"/>
        <v>0</v>
      </c>
      <c r="AX74" s="83">
        <f t="shared" si="73"/>
        <v>0</v>
      </c>
      <c r="AY74" s="128">
        <f t="shared" si="74"/>
        <v>93.736000000000004</v>
      </c>
    </row>
    <row r="75" spans="2:51" x14ac:dyDescent="0.25">
      <c r="B75" s="90"/>
      <c r="C75" s="253"/>
      <c r="D75" s="197"/>
      <c r="E75" s="202"/>
      <c r="F75" s="92"/>
      <c r="G75" s="101"/>
      <c r="I75" s="105">
        <v>70</v>
      </c>
      <c r="J75" s="83">
        <f t="shared" si="75"/>
        <v>39.900000000000013</v>
      </c>
      <c r="K75" s="83">
        <f t="shared" si="76"/>
        <v>11.97213803560796</v>
      </c>
      <c r="L75" s="83">
        <f t="shared" si="77"/>
        <v>70</v>
      </c>
      <c r="M75" s="83">
        <f t="shared" si="78"/>
        <v>10</v>
      </c>
      <c r="N75" s="83">
        <f t="shared" si="50"/>
        <v>0</v>
      </c>
      <c r="O75" s="84">
        <f t="shared" si="51"/>
        <v>383.6773070786839</v>
      </c>
      <c r="P75" s="105">
        <v>70</v>
      </c>
      <c r="Q75" s="83">
        <f t="shared" si="65"/>
        <v>14.485714285714282</v>
      </c>
      <c r="R75" s="83">
        <f t="shared" si="79"/>
        <v>343.19999999999987</v>
      </c>
      <c r="S75" s="83">
        <f t="shared" si="80"/>
        <v>199.05599999999993</v>
      </c>
      <c r="T75" s="83">
        <f t="shared" si="52"/>
        <v>49.536648006253891</v>
      </c>
      <c r="U75" s="83">
        <f t="shared" si="66"/>
        <v>70</v>
      </c>
      <c r="V75" s="83">
        <f t="shared" si="53"/>
        <v>10</v>
      </c>
      <c r="W75" s="83">
        <v>0</v>
      </c>
      <c r="X75" s="83">
        <f t="shared" si="54"/>
        <v>726.29886194422545</v>
      </c>
      <c r="Y75" s="88">
        <f t="shared" si="55"/>
        <v>342.62155486554155</v>
      </c>
      <c r="AA75" s="121">
        <v>70</v>
      </c>
      <c r="AB75" s="83">
        <f t="shared" si="56"/>
        <v>53</v>
      </c>
      <c r="AC75" s="154">
        <f t="shared" si="57"/>
        <v>0.5</v>
      </c>
      <c r="AD75" s="154">
        <f t="shared" si="58"/>
        <v>0.28000000000000003</v>
      </c>
      <c r="AE75" s="154">
        <f t="shared" si="59"/>
        <v>0.22</v>
      </c>
      <c r="AF75" s="83">
        <f t="shared" si="67"/>
        <v>53.918369316153473</v>
      </c>
      <c r="AG75" s="83">
        <f t="shared" si="68"/>
        <v>14.784963104972009</v>
      </c>
      <c r="AH75" s="83">
        <f t="shared" si="69"/>
        <v>9.9541787562255752</v>
      </c>
      <c r="AI75" s="128">
        <f t="shared" si="81"/>
        <v>78.657511177351054</v>
      </c>
      <c r="AK75" s="121">
        <v>70</v>
      </c>
      <c r="AL75" s="83">
        <f t="shared" si="60"/>
        <v>53</v>
      </c>
      <c r="AM75" s="83">
        <f t="shared" si="61"/>
        <v>0.5</v>
      </c>
      <c r="AN75" s="83">
        <f t="shared" si="62"/>
        <v>0.28000000000000003</v>
      </c>
      <c r="AO75" s="83">
        <f t="shared" si="63"/>
        <v>0.22</v>
      </c>
      <c r="AP75" s="83">
        <f t="shared" si="64"/>
        <v>0</v>
      </c>
      <c r="AQ75" s="227">
        <f t="shared" si="49"/>
        <v>26.5</v>
      </c>
      <c r="AR75" s="227">
        <f t="shared" si="49"/>
        <v>14.840000000000002</v>
      </c>
      <c r="AS75" s="227">
        <f t="shared" si="49"/>
        <v>11.66</v>
      </c>
      <c r="AT75" s="227">
        <f t="shared" si="49"/>
        <v>0</v>
      </c>
      <c r="AU75" s="83">
        <f t="shared" si="70"/>
        <v>40.28</v>
      </c>
      <c r="AV75" s="83">
        <f t="shared" si="71"/>
        <v>11.426800000000002</v>
      </c>
      <c r="AW75" s="83">
        <f t="shared" si="72"/>
        <v>0</v>
      </c>
      <c r="AX75" s="83">
        <f t="shared" si="73"/>
        <v>0</v>
      </c>
      <c r="AY75" s="128">
        <f t="shared" si="74"/>
        <v>145.44280000000001</v>
      </c>
    </row>
    <row r="76" spans="2:51" x14ac:dyDescent="0.25">
      <c r="B76" s="90"/>
      <c r="C76" s="253"/>
      <c r="D76" s="197"/>
      <c r="E76" s="202"/>
      <c r="F76" s="92"/>
      <c r="G76" s="101"/>
      <c r="I76" s="105">
        <v>71</v>
      </c>
      <c r="J76" s="83">
        <f t="shared" si="75"/>
        <v>40.470000000000013</v>
      </c>
      <c r="K76" s="83">
        <f t="shared" si="76"/>
        <v>12.123135639050872</v>
      </c>
      <c r="L76" s="83">
        <f t="shared" si="77"/>
        <v>70</v>
      </c>
      <c r="M76" s="83">
        <f t="shared" si="78"/>
        <v>10</v>
      </c>
      <c r="N76" s="83">
        <f t="shared" si="50"/>
        <v>0</v>
      </c>
      <c r="O76" s="84">
        <f t="shared" si="51"/>
        <v>384.93304457134695</v>
      </c>
      <c r="P76" s="105">
        <v>71</v>
      </c>
      <c r="Q76" s="83">
        <f t="shared" si="65"/>
        <v>-82.68</v>
      </c>
      <c r="R76" s="83">
        <f t="shared" si="79"/>
        <v>260.51999999999987</v>
      </c>
      <c r="S76" s="83">
        <f t="shared" si="80"/>
        <v>151.10159999999991</v>
      </c>
      <c r="T76" s="83">
        <f t="shared" si="52"/>
        <v>38.828821463479734</v>
      </c>
      <c r="U76" s="83">
        <f t="shared" si="66"/>
        <v>70</v>
      </c>
      <c r="V76" s="83">
        <f t="shared" si="53"/>
        <v>10</v>
      </c>
      <c r="W76" s="83">
        <v>0</v>
      </c>
      <c r="X76" s="83">
        <f t="shared" si="54"/>
        <v>624.12881738222711</v>
      </c>
      <c r="Y76" s="88">
        <f t="shared" si="55"/>
        <v>239.19577281088016</v>
      </c>
      <c r="AA76" s="121">
        <v>71</v>
      </c>
      <c r="AB76" s="83">
        <f t="shared" si="56"/>
        <v>0</v>
      </c>
      <c r="AC76" s="154">
        <f t="shared" si="57"/>
        <v>0</v>
      </c>
      <c r="AD76" s="154">
        <f t="shared" si="58"/>
        <v>0</v>
      </c>
      <c r="AE76" s="154">
        <f t="shared" si="59"/>
        <v>0</v>
      </c>
      <c r="AF76" s="83">
        <f t="shared" si="67"/>
        <v>52.861062980821671</v>
      </c>
      <c r="AG76" s="83">
        <f t="shared" si="68"/>
        <v>14.380667511359132</v>
      </c>
      <c r="AH76" s="83">
        <f t="shared" si="69"/>
        <v>7.0386672996701778</v>
      </c>
      <c r="AI76" s="128">
        <f t="shared" si="81"/>
        <v>74.280397791850987</v>
      </c>
      <c r="AK76" s="121">
        <v>71</v>
      </c>
      <c r="AL76" s="83">
        <f t="shared" si="60"/>
        <v>0</v>
      </c>
      <c r="AM76" s="83">
        <f t="shared" si="61"/>
        <v>0</v>
      </c>
      <c r="AN76" s="83">
        <f t="shared" si="62"/>
        <v>0</v>
      </c>
      <c r="AO76" s="83">
        <f t="shared" si="63"/>
        <v>0</v>
      </c>
      <c r="AP76" s="83">
        <f t="shared" si="64"/>
        <v>0</v>
      </c>
      <c r="AQ76" s="227">
        <f t="shared" si="49"/>
        <v>0</v>
      </c>
      <c r="AR76" s="227">
        <f t="shared" si="49"/>
        <v>0</v>
      </c>
      <c r="AS76" s="227">
        <f t="shared" si="49"/>
        <v>0</v>
      </c>
      <c r="AT76" s="227">
        <f t="shared" si="49"/>
        <v>0</v>
      </c>
      <c r="AU76" s="83">
        <f t="shared" si="70"/>
        <v>0</v>
      </c>
      <c r="AV76" s="83">
        <f t="shared" si="71"/>
        <v>0</v>
      </c>
      <c r="AW76" s="83">
        <f t="shared" si="72"/>
        <v>0</v>
      </c>
      <c r="AX76" s="83">
        <f t="shared" si="73"/>
        <v>0</v>
      </c>
      <c r="AY76" s="128">
        <f t="shared" si="74"/>
        <v>145.44280000000001</v>
      </c>
    </row>
    <row r="77" spans="2:51" x14ac:dyDescent="0.25">
      <c r="B77" s="90"/>
      <c r="C77" s="253"/>
      <c r="D77" s="197"/>
      <c r="E77" s="202"/>
      <c r="F77" s="92"/>
      <c r="G77" s="101"/>
      <c r="I77" s="105">
        <v>72</v>
      </c>
      <c r="J77" s="83">
        <f t="shared" si="75"/>
        <v>41.040000000000013</v>
      </c>
      <c r="K77" s="83">
        <f t="shared" si="76"/>
        <v>12.273885885656991</v>
      </c>
      <c r="L77" s="83">
        <f t="shared" si="77"/>
        <v>70</v>
      </c>
      <c r="M77" s="83">
        <f t="shared" si="78"/>
        <v>10</v>
      </c>
      <c r="N77" s="83">
        <f t="shared" si="50"/>
        <v>0</v>
      </c>
      <c r="O77" s="84">
        <f t="shared" si="51"/>
        <v>386.18835125085258</v>
      </c>
      <c r="P77" s="105">
        <v>72</v>
      </c>
      <c r="Q77" s="83">
        <f t="shared" si="65"/>
        <v>13.371428571428575</v>
      </c>
      <c r="R77" s="83">
        <f t="shared" si="79"/>
        <v>273.89142857142843</v>
      </c>
      <c r="S77" s="83">
        <f t="shared" si="80"/>
        <v>158.85702857142849</v>
      </c>
      <c r="T77" s="83">
        <f t="shared" si="52"/>
        <v>40.584607542532176</v>
      </c>
      <c r="U77" s="83">
        <f t="shared" si="66"/>
        <v>70</v>
      </c>
      <c r="V77" s="83">
        <f t="shared" si="53"/>
        <v>10</v>
      </c>
      <c r="W77" s="83">
        <v>0</v>
      </c>
      <c r="X77" s="83">
        <f t="shared" si="54"/>
        <v>640.69418289848147</v>
      </c>
      <c r="Y77" s="88">
        <f t="shared" si="55"/>
        <v>254.5058316476289</v>
      </c>
      <c r="AA77" s="121">
        <v>72</v>
      </c>
      <c r="AB77" s="83">
        <f t="shared" si="56"/>
        <v>0</v>
      </c>
      <c r="AC77" s="154">
        <f t="shared" si="57"/>
        <v>0</v>
      </c>
      <c r="AD77" s="154">
        <f t="shared" si="58"/>
        <v>0</v>
      </c>
      <c r="AE77" s="154">
        <f t="shared" si="59"/>
        <v>0</v>
      </c>
      <c r="AF77" s="83">
        <f t="shared" si="67"/>
        <v>51.82448977783254</v>
      </c>
      <c r="AG77" s="83">
        <f t="shared" si="68"/>
        <v>13.98742740201458</v>
      </c>
      <c r="AH77" s="83">
        <f t="shared" si="69"/>
        <v>4.9770893781127885</v>
      </c>
      <c r="AI77" s="128">
        <f t="shared" si="81"/>
        <v>70.789006557959908</v>
      </c>
      <c r="AK77" s="121">
        <v>72</v>
      </c>
      <c r="AL77" s="83">
        <f t="shared" si="60"/>
        <v>0</v>
      </c>
      <c r="AM77" s="83">
        <f t="shared" si="61"/>
        <v>0</v>
      </c>
      <c r="AN77" s="83">
        <f t="shared" si="62"/>
        <v>0</v>
      </c>
      <c r="AO77" s="83">
        <f t="shared" si="63"/>
        <v>0</v>
      </c>
      <c r="AP77" s="83">
        <f t="shared" si="64"/>
        <v>0</v>
      </c>
      <c r="AQ77" s="227">
        <f t="shared" si="49"/>
        <v>0</v>
      </c>
      <c r="AR77" s="227">
        <f t="shared" si="49"/>
        <v>0</v>
      </c>
      <c r="AS77" s="227">
        <f t="shared" si="49"/>
        <v>0</v>
      </c>
      <c r="AT77" s="227">
        <f t="shared" si="49"/>
        <v>0</v>
      </c>
      <c r="AU77" s="83">
        <f t="shared" si="70"/>
        <v>0</v>
      </c>
      <c r="AV77" s="83">
        <f t="shared" si="71"/>
        <v>0</v>
      </c>
      <c r="AW77" s="83">
        <f t="shared" si="72"/>
        <v>0</v>
      </c>
      <c r="AX77" s="83">
        <f t="shared" si="73"/>
        <v>0</v>
      </c>
      <c r="AY77" s="128">
        <f t="shared" si="74"/>
        <v>145.44280000000001</v>
      </c>
    </row>
    <row r="78" spans="2:51" x14ac:dyDescent="0.25">
      <c r="B78" s="93"/>
      <c r="C78" s="254"/>
      <c r="D78" s="219"/>
      <c r="E78" s="206"/>
      <c r="F78" s="94"/>
      <c r="G78" s="102"/>
      <c r="I78" s="105">
        <v>73</v>
      </c>
      <c r="J78" s="83">
        <f t="shared" si="75"/>
        <v>41.610000000000014</v>
      </c>
      <c r="K78" s="83">
        <f t="shared" si="76"/>
        <v>12.424392607980865</v>
      </c>
      <c r="L78" s="83">
        <f t="shared" si="77"/>
        <v>70</v>
      </c>
      <c r="M78" s="83">
        <f t="shared" si="78"/>
        <v>10</v>
      </c>
      <c r="N78" s="83">
        <f t="shared" si="50"/>
        <v>0</v>
      </c>
      <c r="O78" s="84">
        <f t="shared" si="51"/>
        <v>387.44323379223334</v>
      </c>
      <c r="P78" s="105">
        <v>73</v>
      </c>
      <c r="Q78" s="83">
        <f t="shared" si="65"/>
        <v>13.371428571428575</v>
      </c>
      <c r="R78" s="83">
        <f t="shared" si="79"/>
        <v>287.262857142857</v>
      </c>
      <c r="S78" s="83">
        <f t="shared" si="80"/>
        <v>166.61245714285704</v>
      </c>
      <c r="T78" s="83">
        <f t="shared" si="52"/>
        <v>42.330440192183566</v>
      </c>
      <c r="U78" s="83">
        <f t="shared" si="66"/>
        <v>70</v>
      </c>
      <c r="V78" s="83">
        <f t="shared" si="53"/>
        <v>10</v>
      </c>
      <c r="W78" s="83">
        <v>0</v>
      </c>
      <c r="X78" s="83">
        <f t="shared" si="54"/>
        <v>657.24221285852911</v>
      </c>
      <c r="Y78" s="88">
        <f t="shared" si="55"/>
        <v>269.79897906629577</v>
      </c>
      <c r="AA78" s="121">
        <v>73</v>
      </c>
      <c r="AB78" s="83">
        <f t="shared" si="56"/>
        <v>0</v>
      </c>
      <c r="AC78" s="154">
        <f t="shared" si="57"/>
        <v>0</v>
      </c>
      <c r="AD78" s="154">
        <f t="shared" si="58"/>
        <v>0</v>
      </c>
      <c r="AE78" s="154">
        <f t="shared" si="59"/>
        <v>0</v>
      </c>
      <c r="AF78" s="83">
        <f t="shared" si="67"/>
        <v>50.8082431431068</v>
      </c>
      <c r="AG78" s="83">
        <f t="shared" si="68"/>
        <v>13.604940464139654</v>
      </c>
      <c r="AH78" s="83">
        <f t="shared" si="69"/>
        <v>3.5193336498350898</v>
      </c>
      <c r="AI78" s="128">
        <f t="shared" si="81"/>
        <v>67.932517257081543</v>
      </c>
      <c r="AK78" s="121">
        <v>73</v>
      </c>
      <c r="AL78" s="83">
        <f t="shared" si="60"/>
        <v>0</v>
      </c>
      <c r="AM78" s="83">
        <f t="shared" si="61"/>
        <v>0</v>
      </c>
      <c r="AN78" s="83">
        <f t="shared" si="62"/>
        <v>0</v>
      </c>
      <c r="AO78" s="83">
        <f t="shared" si="63"/>
        <v>0</v>
      </c>
      <c r="AP78" s="83">
        <f t="shared" si="64"/>
        <v>0</v>
      </c>
      <c r="AQ78" s="227">
        <f t="shared" si="49"/>
        <v>0</v>
      </c>
      <c r="AR78" s="227">
        <f t="shared" si="49"/>
        <v>0</v>
      </c>
      <c r="AS78" s="227">
        <f t="shared" si="49"/>
        <v>0</v>
      </c>
      <c r="AT78" s="227">
        <f t="shared" si="49"/>
        <v>0</v>
      </c>
      <c r="AU78" s="83">
        <f t="shared" si="70"/>
        <v>0</v>
      </c>
      <c r="AV78" s="83">
        <f t="shared" si="71"/>
        <v>0</v>
      </c>
      <c r="AW78" s="83">
        <f t="shared" si="72"/>
        <v>0</v>
      </c>
      <c r="AX78" s="83">
        <f t="shared" si="73"/>
        <v>0</v>
      </c>
      <c r="AY78" s="128">
        <f t="shared" si="74"/>
        <v>145.44280000000001</v>
      </c>
    </row>
    <row r="79" spans="2:51" x14ac:dyDescent="0.25">
      <c r="I79" s="105">
        <v>74</v>
      </c>
      <c r="J79" s="83">
        <f t="shared" si="75"/>
        <v>42.180000000000014</v>
      </c>
      <c r="K79" s="83">
        <f t="shared" si="76"/>
        <v>12.574659527542616</v>
      </c>
      <c r="L79" s="83">
        <f t="shared" si="77"/>
        <v>70</v>
      </c>
      <c r="M79" s="83">
        <f t="shared" si="78"/>
        <v>10</v>
      </c>
      <c r="N79" s="83">
        <f t="shared" si="50"/>
        <v>0</v>
      </c>
      <c r="O79" s="84">
        <f t="shared" si="51"/>
        <v>388.69769867713677</v>
      </c>
      <c r="P79" s="105">
        <v>74</v>
      </c>
      <c r="Q79" s="83">
        <f t="shared" si="65"/>
        <v>13.371428571428575</v>
      </c>
      <c r="R79" s="83">
        <f t="shared" si="79"/>
        <v>300.63428571428557</v>
      </c>
      <c r="S79" s="83">
        <f t="shared" si="80"/>
        <v>174.36788571428562</v>
      </c>
      <c r="T79" s="83">
        <f t="shared" si="52"/>
        <v>44.06683563343109</v>
      </c>
      <c r="U79" s="83">
        <f t="shared" si="66"/>
        <v>70</v>
      </c>
      <c r="V79" s="83">
        <f t="shared" si="53"/>
        <v>10</v>
      </c>
      <c r="W79" s="83">
        <v>0</v>
      </c>
      <c r="X79" s="83">
        <f t="shared" si="54"/>
        <v>673.77380634727331</v>
      </c>
      <c r="Y79" s="88">
        <f t="shared" si="55"/>
        <v>285.07610767013654</v>
      </c>
      <c r="AA79" s="121">
        <v>74</v>
      </c>
      <c r="AB79" s="83">
        <f t="shared" si="56"/>
        <v>0</v>
      </c>
      <c r="AC79" s="154">
        <f t="shared" si="57"/>
        <v>0</v>
      </c>
      <c r="AD79" s="154">
        <f t="shared" si="58"/>
        <v>0</v>
      </c>
      <c r="AE79" s="154">
        <f t="shared" si="59"/>
        <v>0</v>
      </c>
      <c r="AF79" s="83">
        <f t="shared" si="67"/>
        <v>49.811924485038787</v>
      </c>
      <c r="AG79" s="83">
        <f t="shared" si="68"/>
        <v>13.232912651695031</v>
      </c>
      <c r="AH79" s="83">
        <f t="shared" si="69"/>
        <v>2.4885446890563947</v>
      </c>
      <c r="AI79" s="128">
        <f t="shared" si="81"/>
        <v>65.533381825790215</v>
      </c>
      <c r="AK79" s="121">
        <v>74</v>
      </c>
      <c r="AL79" s="83">
        <f t="shared" si="60"/>
        <v>0</v>
      </c>
      <c r="AM79" s="83">
        <f t="shared" si="61"/>
        <v>0</v>
      </c>
      <c r="AN79" s="83">
        <f t="shared" si="62"/>
        <v>0</v>
      </c>
      <c r="AO79" s="83">
        <f t="shared" si="63"/>
        <v>0</v>
      </c>
      <c r="AP79" s="83">
        <f t="shared" si="64"/>
        <v>0</v>
      </c>
      <c r="AQ79" s="227">
        <f t="shared" si="49"/>
        <v>0</v>
      </c>
      <c r="AR79" s="227">
        <f t="shared" si="49"/>
        <v>0</v>
      </c>
      <c r="AS79" s="227">
        <f t="shared" si="49"/>
        <v>0</v>
      </c>
      <c r="AT79" s="227">
        <f t="shared" si="49"/>
        <v>0</v>
      </c>
      <c r="AU79" s="83">
        <f t="shared" si="70"/>
        <v>0</v>
      </c>
      <c r="AV79" s="83">
        <f t="shared" si="71"/>
        <v>0</v>
      </c>
      <c r="AW79" s="83">
        <f t="shared" si="72"/>
        <v>0</v>
      </c>
      <c r="AX79" s="83">
        <f t="shared" si="73"/>
        <v>0</v>
      </c>
      <c r="AY79" s="128">
        <f t="shared" si="74"/>
        <v>145.44280000000001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75"/>
        <v>42.750000000000014</v>
      </c>
      <c r="K80" s="83">
        <f t="shared" si="76"/>
        <v>12.724690259500949</v>
      </c>
      <c r="L80" s="83">
        <f t="shared" si="77"/>
        <v>70</v>
      </c>
      <c r="M80" s="83">
        <f t="shared" si="78"/>
        <v>10</v>
      </c>
      <c r="N80" s="83">
        <f t="shared" si="50"/>
        <v>0</v>
      </c>
      <c r="O80" s="84">
        <f t="shared" si="51"/>
        <v>389.95175220196415</v>
      </c>
      <c r="P80" s="105">
        <v>75</v>
      </c>
      <c r="Q80" s="83">
        <f t="shared" si="65"/>
        <v>13.371428571428575</v>
      </c>
      <c r="R80" s="83">
        <f t="shared" si="79"/>
        <v>314.00571428571413</v>
      </c>
      <c r="S80" s="83">
        <f t="shared" si="80"/>
        <v>182.12331428571417</v>
      </c>
      <c r="T80" s="83">
        <f t="shared" si="52"/>
        <v>45.794261570728338</v>
      </c>
      <c r="U80" s="83">
        <f t="shared" si="66"/>
        <v>70</v>
      </c>
      <c r="V80" s="83">
        <f t="shared" si="53"/>
        <v>10</v>
      </c>
      <c r="W80" s="83">
        <v>0</v>
      </c>
      <c r="X80" s="83">
        <f t="shared" si="54"/>
        <v>690.2897779499707</v>
      </c>
      <c r="Y80" s="88">
        <f t="shared" si="55"/>
        <v>300.33802574800654</v>
      </c>
      <c r="AA80" s="121">
        <v>75</v>
      </c>
      <c r="AB80" s="83">
        <f t="shared" si="56"/>
        <v>0</v>
      </c>
      <c r="AC80" s="154">
        <f t="shared" si="57"/>
        <v>0</v>
      </c>
      <c r="AD80" s="154">
        <f t="shared" si="58"/>
        <v>0</v>
      </c>
      <c r="AE80" s="154">
        <f t="shared" si="59"/>
        <v>0</v>
      </c>
      <c r="AF80" s="83">
        <f t="shared" si="67"/>
        <v>48.835143028161113</v>
      </c>
      <c r="AG80" s="83">
        <f t="shared" si="68"/>
        <v>12.871057959345798</v>
      </c>
      <c r="AH80" s="83">
        <f t="shared" si="69"/>
        <v>1.7596668249175451</v>
      </c>
      <c r="AI80" s="128">
        <f t="shared" si="81"/>
        <v>63.465867812424456</v>
      </c>
      <c r="AK80" s="121">
        <v>75</v>
      </c>
      <c r="AL80" s="83">
        <f t="shared" si="60"/>
        <v>0</v>
      </c>
      <c r="AM80" s="83">
        <f t="shared" si="61"/>
        <v>0</v>
      </c>
      <c r="AN80" s="83">
        <f t="shared" si="62"/>
        <v>0</v>
      </c>
      <c r="AO80" s="83">
        <f t="shared" si="63"/>
        <v>0</v>
      </c>
      <c r="AP80" s="83">
        <f t="shared" si="64"/>
        <v>0</v>
      </c>
      <c r="AQ80" s="227">
        <f t="shared" si="49"/>
        <v>0</v>
      </c>
      <c r="AR80" s="227">
        <f t="shared" si="49"/>
        <v>0</v>
      </c>
      <c r="AS80" s="227">
        <f t="shared" si="49"/>
        <v>0</v>
      </c>
      <c r="AT80" s="227">
        <f t="shared" si="49"/>
        <v>0</v>
      </c>
      <c r="AU80" s="83">
        <f t="shared" si="70"/>
        <v>0</v>
      </c>
      <c r="AV80" s="83">
        <f t="shared" si="71"/>
        <v>0</v>
      </c>
      <c r="AW80" s="83">
        <f t="shared" si="72"/>
        <v>0</v>
      </c>
      <c r="AX80" s="83">
        <f t="shared" si="73"/>
        <v>0</v>
      </c>
      <c r="AY80" s="128">
        <f t="shared" si="74"/>
        <v>145.44280000000001</v>
      </c>
    </row>
    <row r="81" spans="2:51" x14ac:dyDescent="0.25">
      <c r="B81" s="223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75"/>
        <v>43.320000000000014</v>
      </c>
      <c r="K81" s="83">
        <f t="shared" si="76"/>
        <v>12.87448831706971</v>
      </c>
      <c r="L81" s="83">
        <f t="shared" si="77"/>
        <v>70</v>
      </c>
      <c r="M81" s="83">
        <f t="shared" si="78"/>
        <v>10</v>
      </c>
      <c r="N81" s="83">
        <f t="shared" si="50"/>
        <v>0</v>
      </c>
      <c r="O81" s="84">
        <f t="shared" si="51"/>
        <v>391.20540048556313</v>
      </c>
      <c r="P81" s="105">
        <v>76</v>
      </c>
      <c r="Q81" s="83">
        <f t="shared" si="65"/>
        <v>13.371428571428575</v>
      </c>
      <c r="R81" s="83">
        <f t="shared" si="79"/>
        <v>327.3771428571427</v>
      </c>
      <c r="S81" s="83">
        <f t="shared" si="80"/>
        <v>189.87874285714275</v>
      </c>
      <c r="T81" s="83">
        <f t="shared" si="52"/>
        <v>47.513143622602996</v>
      </c>
      <c r="U81" s="83">
        <f t="shared" si="66"/>
        <v>70</v>
      </c>
      <c r="V81" s="83">
        <f t="shared" si="53"/>
        <v>10</v>
      </c>
      <c r="W81" s="83">
        <v>0</v>
      </c>
      <c r="X81" s="83">
        <f t="shared" si="54"/>
        <v>706.79086895222383</v>
      </c>
      <c r="Y81" s="88">
        <f t="shared" si="55"/>
        <v>315.5854684666607</v>
      </c>
      <c r="AA81" s="121">
        <v>76</v>
      </c>
      <c r="AB81" s="83">
        <f t="shared" si="56"/>
        <v>0</v>
      </c>
      <c r="AC81" s="154">
        <f t="shared" si="57"/>
        <v>0</v>
      </c>
      <c r="AD81" s="154">
        <f t="shared" si="58"/>
        <v>0</v>
      </c>
      <c r="AE81" s="154">
        <f t="shared" si="59"/>
        <v>0</v>
      </c>
      <c r="AF81" s="83">
        <f t="shared" si="67"/>
        <v>47.877515659874952</v>
      </c>
      <c r="AG81" s="83">
        <f t="shared" si="68"/>
        <v>12.519098202587966</v>
      </c>
      <c r="AH81" s="83">
        <f t="shared" si="69"/>
        <v>1.2442723445281976</v>
      </c>
      <c r="AI81" s="128">
        <f t="shared" si="81"/>
        <v>61.640886206991112</v>
      </c>
      <c r="AK81" s="121">
        <v>76</v>
      </c>
      <c r="AL81" s="83">
        <f t="shared" si="60"/>
        <v>0</v>
      </c>
      <c r="AM81" s="83">
        <f t="shared" si="61"/>
        <v>0</v>
      </c>
      <c r="AN81" s="83">
        <f t="shared" si="62"/>
        <v>0</v>
      </c>
      <c r="AO81" s="83">
        <f t="shared" si="63"/>
        <v>0</v>
      </c>
      <c r="AP81" s="83">
        <f t="shared" si="64"/>
        <v>0</v>
      </c>
      <c r="AQ81" s="227">
        <f t="shared" si="49"/>
        <v>0</v>
      </c>
      <c r="AR81" s="227">
        <f t="shared" si="49"/>
        <v>0</v>
      </c>
      <c r="AS81" s="227">
        <f t="shared" si="49"/>
        <v>0</v>
      </c>
      <c r="AT81" s="227">
        <f t="shared" si="49"/>
        <v>0</v>
      </c>
      <c r="AU81" s="83">
        <f t="shared" si="70"/>
        <v>0</v>
      </c>
      <c r="AV81" s="83">
        <f t="shared" si="71"/>
        <v>0</v>
      </c>
      <c r="AW81" s="83">
        <f t="shared" si="72"/>
        <v>0</v>
      </c>
      <c r="AX81" s="83">
        <f t="shared" si="73"/>
        <v>0</v>
      </c>
      <c r="AY81" s="128">
        <f t="shared" si="74"/>
        <v>145.44280000000001</v>
      </c>
    </row>
    <row r="82" spans="2:51" x14ac:dyDescent="0.25">
      <c r="B82" s="250">
        <f>IF(C25&lt;=$F$18,C25,"-")</f>
        <v>36</v>
      </c>
      <c r="C82" s="208">
        <f>D25-D26</f>
        <v>37</v>
      </c>
      <c r="D82" s="209">
        <v>0</v>
      </c>
      <c r="E82" s="251">
        <f>IF(G82+D82&lt;&gt;1,(1-(G82+D82))*56%,0)</f>
        <v>0</v>
      </c>
      <c r="F82" s="251">
        <f>IF(G82+D82&lt;&gt;1,(1-(G82+D82))*44%,0)</f>
        <v>0</v>
      </c>
      <c r="G82" s="210">
        <v>1</v>
      </c>
      <c r="H82" s="108">
        <f t="shared" ref="H82:H94" si="82">IF(C82=0,0,IF(SUM(D82:G82)&lt;&gt;1,"erreur",))</f>
        <v>0</v>
      </c>
      <c r="I82" s="105">
        <v>77</v>
      </c>
      <c r="J82" s="83">
        <f t="shared" si="75"/>
        <v>43.890000000000015</v>
      </c>
      <c r="K82" s="83">
        <f t="shared" si="76"/>
        <v>13.024057115695463</v>
      </c>
      <c r="L82" s="83">
        <f t="shared" si="77"/>
        <v>70</v>
      </c>
      <c r="M82" s="83">
        <f t="shared" si="78"/>
        <v>10</v>
      </c>
      <c r="N82" s="83">
        <f t="shared" si="50"/>
        <v>0</v>
      </c>
      <c r="O82" s="84">
        <f t="shared" si="51"/>
        <v>392.45864947650301</v>
      </c>
      <c r="P82" s="105">
        <v>77</v>
      </c>
      <c r="Q82" s="83">
        <f t="shared" si="65"/>
        <v>13.371428571428575</v>
      </c>
      <c r="R82" s="83">
        <f t="shared" si="79"/>
        <v>340.74857142857127</v>
      </c>
      <c r="S82" s="83">
        <f t="shared" si="80"/>
        <v>197.63417142857134</v>
      </c>
      <c r="T82" s="83">
        <f t="shared" si="52"/>
        <v>49.223870672074689</v>
      </c>
      <c r="U82" s="83">
        <f t="shared" si="66"/>
        <v>70</v>
      </c>
      <c r="V82" s="83">
        <f t="shared" si="53"/>
        <v>10</v>
      </c>
      <c r="W82" s="83">
        <v>0</v>
      </c>
      <c r="X82" s="83">
        <f t="shared" si="54"/>
        <v>723.27775665862509</v>
      </c>
      <c r="Y82" s="88">
        <f t="shared" si="55"/>
        <v>330.81910718212208</v>
      </c>
      <c r="AA82" s="121">
        <v>77</v>
      </c>
      <c r="AB82" s="83">
        <f t="shared" si="56"/>
        <v>0</v>
      </c>
      <c r="AC82" s="154">
        <f t="shared" si="57"/>
        <v>0</v>
      </c>
      <c r="AD82" s="154">
        <f t="shared" si="58"/>
        <v>0</v>
      </c>
      <c r="AE82" s="154">
        <f t="shared" si="59"/>
        <v>0</v>
      </c>
      <c r="AF82" s="83">
        <f t="shared" si="67"/>
        <v>46.938666780185862</v>
      </c>
      <c r="AG82" s="83">
        <f t="shared" si="68"/>
        <v>12.176762803887437</v>
      </c>
      <c r="AH82" s="83">
        <f t="shared" si="69"/>
        <v>0.87983341245877278</v>
      </c>
      <c r="AI82" s="128">
        <f t="shared" si="81"/>
        <v>59.99526299653207</v>
      </c>
      <c r="AK82" s="121">
        <v>77</v>
      </c>
      <c r="AL82" s="83">
        <f t="shared" si="60"/>
        <v>0</v>
      </c>
      <c r="AM82" s="83">
        <f t="shared" si="61"/>
        <v>0</v>
      </c>
      <c r="AN82" s="83">
        <f t="shared" si="62"/>
        <v>0</v>
      </c>
      <c r="AO82" s="83">
        <f t="shared" si="63"/>
        <v>0</v>
      </c>
      <c r="AP82" s="83">
        <f t="shared" si="64"/>
        <v>0</v>
      </c>
      <c r="AQ82" s="227">
        <f t="shared" si="49"/>
        <v>0</v>
      </c>
      <c r="AR82" s="227">
        <f t="shared" si="49"/>
        <v>0</v>
      </c>
      <c r="AS82" s="227">
        <f t="shared" si="49"/>
        <v>0</v>
      </c>
      <c r="AT82" s="227">
        <f t="shared" si="49"/>
        <v>0</v>
      </c>
      <c r="AU82" s="83">
        <f t="shared" si="70"/>
        <v>0</v>
      </c>
      <c r="AV82" s="83">
        <f t="shared" si="71"/>
        <v>0</v>
      </c>
      <c r="AW82" s="83">
        <f t="shared" si="72"/>
        <v>0</v>
      </c>
      <c r="AX82" s="83">
        <f t="shared" si="73"/>
        <v>0</v>
      </c>
      <c r="AY82" s="128">
        <f t="shared" si="74"/>
        <v>145.44280000000001</v>
      </c>
    </row>
    <row r="83" spans="2:51" x14ac:dyDescent="0.25">
      <c r="B83" s="252">
        <f>IF(C27&lt;=$F$18,C27,"-")</f>
        <v>42</v>
      </c>
      <c r="C83" s="211">
        <f>D27-D28</f>
        <v>41</v>
      </c>
      <c r="D83" s="212">
        <v>0.1</v>
      </c>
      <c r="E83" s="185">
        <f t="shared" ref="E83:E94" si="83">IF(G83+D83&lt;&gt;1,(1-(G83+D83))*56%,0)</f>
        <v>0</v>
      </c>
      <c r="F83" s="185">
        <f t="shared" ref="F83:F94" si="84">IF(G83+D83&lt;&gt;1,(1-(G83+D83))*44%,0)</f>
        <v>0</v>
      </c>
      <c r="G83" s="213">
        <v>0.9</v>
      </c>
      <c r="H83" s="108">
        <f t="shared" si="82"/>
        <v>0</v>
      </c>
      <c r="I83" s="105">
        <v>78</v>
      </c>
      <c r="J83" s="83">
        <f t="shared" si="75"/>
        <v>44.460000000000015</v>
      </c>
      <c r="K83" s="83">
        <f t="shared" si="76"/>
        <v>13.17339997701186</v>
      </c>
      <c r="L83" s="83">
        <f t="shared" si="77"/>
        <v>70</v>
      </c>
      <c r="M83" s="83">
        <f t="shared" si="78"/>
        <v>10</v>
      </c>
      <c r="N83" s="83">
        <f t="shared" si="50"/>
        <v>0</v>
      </c>
      <c r="O83" s="84">
        <f t="shared" si="51"/>
        <v>393.71150495996238</v>
      </c>
      <c r="P83" s="105">
        <v>78</v>
      </c>
      <c r="Q83" s="83">
        <f t="shared" si="65"/>
        <v>13.371428571428575</v>
      </c>
      <c r="R83" s="83">
        <f t="shared" si="79"/>
        <v>354.11999999999983</v>
      </c>
      <c r="S83" s="83">
        <f t="shared" si="80"/>
        <v>205.38959999999989</v>
      </c>
      <c r="T83" s="83">
        <f t="shared" si="52"/>
        <v>50.926799353611912</v>
      </c>
      <c r="U83" s="83">
        <f t="shared" si="66"/>
        <v>70</v>
      </c>
      <c r="V83" s="83">
        <f t="shared" si="53"/>
        <v>10</v>
      </c>
      <c r="W83" s="83">
        <v>0</v>
      </c>
      <c r="X83" s="83">
        <f t="shared" si="54"/>
        <v>739.7510622075406</v>
      </c>
      <c r="Y83" s="88">
        <f t="shared" si="55"/>
        <v>346.03955724757822</v>
      </c>
      <c r="AA83" s="121">
        <v>78</v>
      </c>
      <c r="AB83" s="83">
        <f t="shared" si="56"/>
        <v>42</v>
      </c>
      <c r="AC83" s="154">
        <f t="shared" si="57"/>
        <v>0.6</v>
      </c>
      <c r="AD83" s="154">
        <f t="shared" si="58"/>
        <v>0.22400000000000003</v>
      </c>
      <c r="AE83" s="154">
        <f t="shared" si="59"/>
        <v>0.17600000000000002</v>
      </c>
      <c r="AF83" s="83">
        <f t="shared" si="67"/>
        <v>71.224014059301822</v>
      </c>
      <c r="AG83" s="83">
        <f t="shared" si="68"/>
        <v>21.216897270083223</v>
      </c>
      <c r="AH83" s="83">
        <f t="shared" si="69"/>
        <v>6.9327098743240896</v>
      </c>
      <c r="AI83" s="128">
        <f t="shared" si="81"/>
        <v>99.373621203709135</v>
      </c>
      <c r="AK83" s="121">
        <v>78</v>
      </c>
      <c r="AL83" s="83">
        <f t="shared" si="60"/>
        <v>42</v>
      </c>
      <c r="AM83" s="83">
        <f t="shared" si="61"/>
        <v>0.6</v>
      </c>
      <c r="AN83" s="83">
        <f t="shared" si="62"/>
        <v>0.22400000000000003</v>
      </c>
      <c r="AO83" s="83">
        <f t="shared" si="63"/>
        <v>0.17600000000000002</v>
      </c>
      <c r="AP83" s="83">
        <f t="shared" si="64"/>
        <v>0</v>
      </c>
      <c r="AQ83" s="227">
        <f t="shared" si="49"/>
        <v>25.2</v>
      </c>
      <c r="AR83" s="227">
        <f t="shared" si="49"/>
        <v>9.4080000000000013</v>
      </c>
      <c r="AS83" s="227">
        <f t="shared" si="49"/>
        <v>7.3920000000000003</v>
      </c>
      <c r="AT83" s="227">
        <f t="shared" si="49"/>
        <v>0</v>
      </c>
      <c r="AU83" s="83">
        <f t="shared" si="70"/>
        <v>38.304000000000002</v>
      </c>
      <c r="AV83" s="83">
        <f t="shared" si="71"/>
        <v>7.2441600000000017</v>
      </c>
      <c r="AW83" s="83">
        <f t="shared" si="72"/>
        <v>0</v>
      </c>
      <c r="AX83" s="83">
        <f t="shared" si="73"/>
        <v>0</v>
      </c>
      <c r="AY83" s="128">
        <f t="shared" si="74"/>
        <v>190.99096</v>
      </c>
    </row>
    <row r="84" spans="2:51" x14ac:dyDescent="0.25">
      <c r="B84" s="260">
        <f>IF(C29&lt;=$F$18,C29,"-")</f>
        <v>48</v>
      </c>
      <c r="C84" s="211">
        <f>D29-D30</f>
        <v>41</v>
      </c>
      <c r="D84" s="212">
        <v>0.2</v>
      </c>
      <c r="E84" s="185">
        <f t="shared" si="83"/>
        <v>0</v>
      </c>
      <c r="F84" s="185">
        <f t="shared" si="84"/>
        <v>0</v>
      </c>
      <c r="G84" s="213">
        <v>0.8</v>
      </c>
      <c r="H84" s="108">
        <f t="shared" si="82"/>
        <v>0</v>
      </c>
      <c r="I84" s="105">
        <v>79</v>
      </c>
      <c r="J84" s="83">
        <f t="shared" si="75"/>
        <v>45.030000000000015</v>
      </c>
      <c r="K84" s="83">
        <f t="shared" si="76"/>
        <v>13.322520132585414</v>
      </c>
      <c r="L84" s="83">
        <f t="shared" si="77"/>
        <v>70</v>
      </c>
      <c r="M84" s="83">
        <f t="shared" si="78"/>
        <v>10</v>
      </c>
      <c r="N84" s="83">
        <f t="shared" si="50"/>
        <v>0</v>
      </c>
      <c r="O84" s="84">
        <f t="shared" si="51"/>
        <v>394.96397256425297</v>
      </c>
      <c r="P84" s="105">
        <v>79</v>
      </c>
      <c r="Q84" s="83">
        <f t="shared" si="65"/>
        <v>-65.519999999999982</v>
      </c>
      <c r="R84" s="83">
        <f t="shared" si="79"/>
        <v>288.59999999999985</v>
      </c>
      <c r="S84" s="83">
        <f t="shared" si="80"/>
        <v>167.38799999999989</v>
      </c>
      <c r="T84" s="83">
        <f t="shared" si="52"/>
        <v>42.504496336426264</v>
      </c>
      <c r="U84" s="83">
        <f t="shared" si="66"/>
        <v>70</v>
      </c>
      <c r="V84" s="83">
        <f t="shared" si="53"/>
        <v>10</v>
      </c>
      <c r="W84" s="83">
        <v>0</v>
      </c>
      <c r="X84" s="83">
        <f t="shared" si="54"/>
        <v>658.89609778594206</v>
      </c>
      <c r="Y84" s="88">
        <f t="shared" si="55"/>
        <v>263.93212522168909</v>
      </c>
      <c r="AA84" s="121">
        <v>79</v>
      </c>
      <c r="AB84" s="83">
        <f t="shared" si="56"/>
        <v>0</v>
      </c>
      <c r="AC84" s="154">
        <f t="shared" si="57"/>
        <v>0</v>
      </c>
      <c r="AD84" s="154">
        <f t="shared" si="58"/>
        <v>0</v>
      </c>
      <c r="AE84" s="154">
        <f t="shared" si="59"/>
        <v>0</v>
      </c>
      <c r="AF84" s="83">
        <f t="shared" si="67"/>
        <v>69.82735458595792</v>
      </c>
      <c r="AG84" s="83">
        <f t="shared" si="68"/>
        <v>20.636720098484663</v>
      </c>
      <c r="AH84" s="83">
        <f t="shared" si="69"/>
        <v>4.9021661641335017</v>
      </c>
      <c r="AI84" s="128">
        <f t="shared" si="81"/>
        <v>95.366240848576084</v>
      </c>
      <c r="AK84" s="121">
        <v>79</v>
      </c>
      <c r="AL84" s="83">
        <f t="shared" si="60"/>
        <v>0</v>
      </c>
      <c r="AM84" s="83">
        <f t="shared" si="61"/>
        <v>0</v>
      </c>
      <c r="AN84" s="83">
        <f t="shared" si="62"/>
        <v>0</v>
      </c>
      <c r="AO84" s="83">
        <f t="shared" si="63"/>
        <v>0</v>
      </c>
      <c r="AP84" s="83">
        <f t="shared" si="64"/>
        <v>0</v>
      </c>
      <c r="AQ84" s="227">
        <f t="shared" si="49"/>
        <v>0</v>
      </c>
      <c r="AR84" s="227">
        <f t="shared" si="49"/>
        <v>0</v>
      </c>
      <c r="AS84" s="227">
        <f t="shared" si="49"/>
        <v>0</v>
      </c>
      <c r="AT84" s="227">
        <f t="shared" si="49"/>
        <v>0</v>
      </c>
      <c r="AU84" s="83">
        <f t="shared" si="70"/>
        <v>0</v>
      </c>
      <c r="AV84" s="83">
        <f t="shared" si="71"/>
        <v>0</v>
      </c>
      <c r="AW84" s="83">
        <f t="shared" si="72"/>
        <v>0</v>
      </c>
      <c r="AX84" s="83">
        <f t="shared" si="73"/>
        <v>0</v>
      </c>
      <c r="AY84" s="128">
        <f t="shared" si="74"/>
        <v>190.99096</v>
      </c>
    </row>
    <row r="85" spans="2:51" x14ac:dyDescent="0.25">
      <c r="B85" s="252">
        <f>IF(C31&lt;=$F$18,C31,"-")</f>
        <v>54</v>
      </c>
      <c r="C85" s="211">
        <f>D31-D32</f>
        <v>31</v>
      </c>
      <c r="D85" s="212">
        <v>0.3</v>
      </c>
      <c r="E85" s="185">
        <f t="shared" si="83"/>
        <v>0</v>
      </c>
      <c r="F85" s="185">
        <f t="shared" si="84"/>
        <v>0</v>
      </c>
      <c r="G85" s="213">
        <v>0.7</v>
      </c>
      <c r="H85" s="108">
        <f t="shared" si="82"/>
        <v>0</v>
      </c>
      <c r="I85" s="105">
        <v>80</v>
      </c>
      <c r="J85" s="83">
        <f t="shared" si="75"/>
        <v>45.600000000000016</v>
      </c>
      <c r="K85" s="83">
        <f t="shared" si="76"/>
        <v>13.471420727466249</v>
      </c>
      <c r="L85" s="83">
        <f t="shared" si="77"/>
        <v>70</v>
      </c>
      <c r="M85" s="83">
        <f t="shared" si="78"/>
        <v>10</v>
      </c>
      <c r="N85" s="83">
        <f t="shared" si="50"/>
        <v>0</v>
      </c>
      <c r="O85" s="84">
        <f t="shared" si="51"/>
        <v>396.21605776700375</v>
      </c>
      <c r="P85" s="105">
        <v>80</v>
      </c>
      <c r="Q85" s="83">
        <f t="shared" si="65"/>
        <v>11.310000000000002</v>
      </c>
      <c r="R85" s="83">
        <f t="shared" si="79"/>
        <v>299.90999999999985</v>
      </c>
      <c r="S85" s="83">
        <f t="shared" si="80"/>
        <v>173.94779999999992</v>
      </c>
      <c r="T85" s="83">
        <f t="shared" si="52"/>
        <v>43.973014661182326</v>
      </c>
      <c r="U85" s="83">
        <f t="shared" si="66"/>
        <v>70</v>
      </c>
      <c r="V85" s="83">
        <f t="shared" si="53"/>
        <v>10</v>
      </c>
      <c r="W85" s="83">
        <v>0</v>
      </c>
      <c r="X85" s="83">
        <f t="shared" si="54"/>
        <v>672.878752201559</v>
      </c>
      <c r="Y85" s="88">
        <f t="shared" si="55"/>
        <v>276.66269443455525</v>
      </c>
      <c r="AA85" s="121">
        <v>80</v>
      </c>
      <c r="AB85" s="83">
        <f t="shared" si="56"/>
        <v>0</v>
      </c>
      <c r="AC85" s="154">
        <f t="shared" si="57"/>
        <v>0</v>
      </c>
      <c r="AD85" s="154">
        <f t="shared" si="58"/>
        <v>0</v>
      </c>
      <c r="AE85" s="154">
        <f t="shared" si="59"/>
        <v>0</v>
      </c>
      <c r="AF85" s="83">
        <f t="shared" si="67"/>
        <v>68.458082753008128</v>
      </c>
      <c r="AG85" s="83">
        <f t="shared" si="68"/>
        <v>20.072407902153657</v>
      </c>
      <c r="AH85" s="83">
        <f t="shared" si="69"/>
        <v>3.4663549371620452</v>
      </c>
      <c r="AI85" s="128">
        <f t="shared" si="81"/>
        <v>91.996845592323837</v>
      </c>
      <c r="AK85" s="121">
        <v>80</v>
      </c>
      <c r="AL85" s="83">
        <f t="shared" si="60"/>
        <v>0</v>
      </c>
      <c r="AM85" s="83">
        <f t="shared" si="61"/>
        <v>0</v>
      </c>
      <c r="AN85" s="83">
        <f t="shared" si="62"/>
        <v>0</v>
      </c>
      <c r="AO85" s="83">
        <f t="shared" si="63"/>
        <v>0</v>
      </c>
      <c r="AP85" s="83">
        <f t="shared" si="64"/>
        <v>0</v>
      </c>
      <c r="AQ85" s="227">
        <f t="shared" si="49"/>
        <v>0</v>
      </c>
      <c r="AR85" s="227">
        <f t="shared" si="49"/>
        <v>0</v>
      </c>
      <c r="AS85" s="227">
        <f t="shared" si="49"/>
        <v>0</v>
      </c>
      <c r="AT85" s="227">
        <f t="shared" si="49"/>
        <v>0</v>
      </c>
      <c r="AU85" s="83">
        <f t="shared" si="70"/>
        <v>0</v>
      </c>
      <c r="AV85" s="83">
        <f t="shared" si="71"/>
        <v>0</v>
      </c>
      <c r="AW85" s="83">
        <f t="shared" si="72"/>
        <v>0</v>
      </c>
      <c r="AX85" s="83">
        <f t="shared" si="73"/>
        <v>0</v>
      </c>
      <c r="AY85" s="128">
        <f t="shared" si="74"/>
        <v>190.99096</v>
      </c>
    </row>
    <row r="86" spans="2:51" x14ac:dyDescent="0.25">
      <c r="B86" s="252">
        <f>IF(C33&lt;=$F$18,C33,"-")</f>
        <v>62</v>
      </c>
      <c r="C86" s="211">
        <f>D33-D34</f>
        <v>38</v>
      </c>
      <c r="D86" s="212">
        <v>0.4</v>
      </c>
      <c r="E86" s="185">
        <f t="shared" si="83"/>
        <v>0</v>
      </c>
      <c r="F86" s="185">
        <f t="shared" si="84"/>
        <v>0</v>
      </c>
      <c r="G86" s="213">
        <v>0.6</v>
      </c>
      <c r="H86" s="108">
        <f t="shared" si="82"/>
        <v>0</v>
      </c>
      <c r="I86" s="105">
        <v>81</v>
      </c>
      <c r="J86" s="83">
        <f t="shared" si="75"/>
        <v>46.170000000000016</v>
      </c>
      <c r="K86" s="83">
        <f t="shared" si="76"/>
        <v>13.620104823556266</v>
      </c>
      <c r="L86" s="83">
        <f t="shared" si="77"/>
        <v>70</v>
      </c>
      <c r="M86" s="83">
        <f t="shared" si="78"/>
        <v>10</v>
      </c>
      <c r="N86" s="83">
        <f t="shared" si="50"/>
        <v>0</v>
      </c>
      <c r="O86" s="84">
        <f t="shared" si="51"/>
        <v>397.46776590102718</v>
      </c>
      <c r="P86" s="105">
        <v>81</v>
      </c>
      <c r="Q86" s="83">
        <f t="shared" si="65"/>
        <v>11.310000000000002</v>
      </c>
      <c r="R86" s="83">
        <f t="shared" si="79"/>
        <v>311.21999999999986</v>
      </c>
      <c r="S86" s="83">
        <f t="shared" si="80"/>
        <v>180.50759999999991</v>
      </c>
      <c r="T86" s="83">
        <f t="shared" si="52"/>
        <v>45.43509929921683</v>
      </c>
      <c r="U86" s="83">
        <f t="shared" si="66"/>
        <v>70</v>
      </c>
      <c r="V86" s="83">
        <f t="shared" si="53"/>
        <v>10</v>
      </c>
      <c r="W86" s="83">
        <v>0</v>
      </c>
      <c r="X86" s="83">
        <f t="shared" si="54"/>
        <v>686.85020127946916</v>
      </c>
      <c r="Y86" s="88">
        <f t="shared" si="55"/>
        <v>289.38243537844198</v>
      </c>
      <c r="AA86" s="121">
        <v>81</v>
      </c>
      <c r="AB86" s="83">
        <f t="shared" si="56"/>
        <v>0</v>
      </c>
      <c r="AC86" s="154">
        <f t="shared" si="57"/>
        <v>0</v>
      </c>
      <c r="AD86" s="154">
        <f t="shared" si="58"/>
        <v>0</v>
      </c>
      <c r="AE86" s="154">
        <f t="shared" si="59"/>
        <v>0</v>
      </c>
      <c r="AF86" s="83">
        <f t="shared" si="67"/>
        <v>67.115661505529118</v>
      </c>
      <c r="AG86" s="83">
        <f t="shared" si="68"/>
        <v>19.52352685250721</v>
      </c>
      <c r="AH86" s="83">
        <f t="shared" si="69"/>
        <v>2.4510830820667513</v>
      </c>
      <c r="AI86" s="128">
        <f t="shared" si="81"/>
        <v>89.090271440103081</v>
      </c>
      <c r="AK86" s="121">
        <v>81</v>
      </c>
      <c r="AL86" s="83">
        <f t="shared" si="60"/>
        <v>0</v>
      </c>
      <c r="AM86" s="83">
        <f t="shared" si="61"/>
        <v>0</v>
      </c>
      <c r="AN86" s="83">
        <f t="shared" si="62"/>
        <v>0</v>
      </c>
      <c r="AO86" s="83">
        <f t="shared" si="63"/>
        <v>0</v>
      </c>
      <c r="AP86" s="83">
        <f t="shared" si="64"/>
        <v>0</v>
      </c>
      <c r="AQ86" s="227">
        <f t="shared" si="49"/>
        <v>0</v>
      </c>
      <c r="AR86" s="227">
        <f t="shared" si="49"/>
        <v>0</v>
      </c>
      <c r="AS86" s="227">
        <f t="shared" si="49"/>
        <v>0</v>
      </c>
      <c r="AT86" s="227">
        <f t="shared" si="49"/>
        <v>0</v>
      </c>
      <c r="AU86" s="83">
        <f t="shared" si="70"/>
        <v>0</v>
      </c>
      <c r="AV86" s="83">
        <f t="shared" si="71"/>
        <v>0</v>
      </c>
      <c r="AW86" s="83">
        <f t="shared" si="72"/>
        <v>0</v>
      </c>
      <c r="AX86" s="83">
        <f t="shared" si="73"/>
        <v>0</v>
      </c>
      <c r="AY86" s="128">
        <f t="shared" si="74"/>
        <v>190.99096</v>
      </c>
    </row>
    <row r="87" spans="2:51" x14ac:dyDescent="0.25">
      <c r="B87" s="252">
        <f>IF(C35&lt;=$F$18,C35,"-")</f>
        <v>70</v>
      </c>
      <c r="C87" s="211">
        <f>D35-D36</f>
        <v>53</v>
      </c>
      <c r="D87" s="212">
        <v>0.5</v>
      </c>
      <c r="E87" s="185">
        <f t="shared" si="83"/>
        <v>0.28000000000000003</v>
      </c>
      <c r="F87" s="185">
        <f t="shared" si="84"/>
        <v>0.22</v>
      </c>
      <c r="G87" s="213"/>
      <c r="H87" s="108">
        <f t="shared" si="82"/>
        <v>0</v>
      </c>
      <c r="I87" s="105">
        <v>82</v>
      </c>
      <c r="J87" s="83">
        <f t="shared" si="75"/>
        <v>46.740000000000016</v>
      </c>
      <c r="K87" s="83">
        <f t="shared" si="76"/>
        <v>13.76857540280615</v>
      </c>
      <c r="L87" s="83">
        <f t="shared" si="77"/>
        <v>70</v>
      </c>
      <c r="M87" s="83">
        <f t="shared" si="78"/>
        <v>10</v>
      </c>
      <c r="N87" s="83">
        <f t="shared" si="50"/>
        <v>0</v>
      </c>
      <c r="O87" s="84">
        <f t="shared" si="51"/>
        <v>398.71910215988743</v>
      </c>
      <c r="P87" s="105">
        <v>82</v>
      </c>
      <c r="Q87" s="83">
        <f t="shared" si="65"/>
        <v>11.310000000000002</v>
      </c>
      <c r="R87" s="83">
        <f t="shared" si="79"/>
        <v>322.52999999999986</v>
      </c>
      <c r="S87" s="83">
        <f t="shared" si="80"/>
        <v>187.06739999999991</v>
      </c>
      <c r="T87" s="83">
        <f t="shared" si="52"/>
        <v>46.89101083654937</v>
      </c>
      <c r="U87" s="83">
        <f t="shared" si="66"/>
        <v>70</v>
      </c>
      <c r="V87" s="83">
        <f t="shared" si="53"/>
        <v>10</v>
      </c>
      <c r="W87" s="83">
        <v>0</v>
      </c>
      <c r="X87" s="83">
        <f t="shared" si="54"/>
        <v>700.81089887365658</v>
      </c>
      <c r="Y87" s="88">
        <f t="shared" si="55"/>
        <v>302.09179671376916</v>
      </c>
      <c r="AA87" s="121">
        <v>82</v>
      </c>
      <c r="AB87" s="83">
        <f t="shared" si="56"/>
        <v>0</v>
      </c>
      <c r="AC87" s="154">
        <f t="shared" si="57"/>
        <v>0</v>
      </c>
      <c r="AD87" s="154">
        <f t="shared" si="58"/>
        <v>0</v>
      </c>
      <c r="AE87" s="154">
        <f t="shared" si="59"/>
        <v>0</v>
      </c>
      <c r="AF87" s="83">
        <f t="shared" si="67"/>
        <v>65.799564319917067</v>
      </c>
      <c r="AG87" s="83">
        <f t="shared" si="68"/>
        <v>18.989654984027744</v>
      </c>
      <c r="AH87" s="83">
        <f t="shared" si="69"/>
        <v>1.7331774685810228</v>
      </c>
      <c r="AI87" s="128">
        <f t="shared" si="81"/>
        <v>86.522396772525823</v>
      </c>
      <c r="AK87" s="121">
        <v>82</v>
      </c>
      <c r="AL87" s="83">
        <f t="shared" si="60"/>
        <v>0</v>
      </c>
      <c r="AM87" s="83">
        <f t="shared" si="61"/>
        <v>0</v>
      </c>
      <c r="AN87" s="83">
        <f t="shared" si="62"/>
        <v>0</v>
      </c>
      <c r="AO87" s="83">
        <f t="shared" si="63"/>
        <v>0</v>
      </c>
      <c r="AP87" s="83">
        <f t="shared" si="64"/>
        <v>0</v>
      </c>
      <c r="AQ87" s="227">
        <f t="shared" si="49"/>
        <v>0</v>
      </c>
      <c r="AR87" s="227">
        <f t="shared" si="49"/>
        <v>0</v>
      </c>
      <c r="AS87" s="227">
        <f t="shared" si="49"/>
        <v>0</v>
      </c>
      <c r="AT87" s="227">
        <f t="shared" si="49"/>
        <v>0</v>
      </c>
      <c r="AU87" s="83">
        <f t="shared" si="70"/>
        <v>0</v>
      </c>
      <c r="AV87" s="83">
        <f t="shared" si="71"/>
        <v>0</v>
      </c>
      <c r="AW87" s="83">
        <f t="shared" si="72"/>
        <v>0</v>
      </c>
      <c r="AX87" s="83">
        <f t="shared" si="73"/>
        <v>0</v>
      </c>
      <c r="AY87" s="128">
        <f t="shared" si="74"/>
        <v>190.99096</v>
      </c>
    </row>
    <row r="88" spans="2:51" x14ac:dyDescent="0.25">
      <c r="B88" s="252">
        <f>IF(C37&lt;=$F$18,C37,"-")</f>
        <v>78</v>
      </c>
      <c r="C88" s="211">
        <f>D37-D38</f>
        <v>42</v>
      </c>
      <c r="D88" s="212">
        <v>0.6</v>
      </c>
      <c r="E88" s="185">
        <f t="shared" si="83"/>
        <v>0.22400000000000003</v>
      </c>
      <c r="F88" s="185">
        <f t="shared" si="84"/>
        <v>0.17600000000000002</v>
      </c>
      <c r="G88" s="213"/>
      <c r="H88" s="108">
        <f t="shared" si="82"/>
        <v>0</v>
      </c>
      <c r="I88" s="105">
        <v>83</v>
      </c>
      <c r="J88" s="83">
        <f t="shared" si="75"/>
        <v>47.310000000000016</v>
      </c>
      <c r="K88" s="83">
        <f t="shared" si="76"/>
        <v>13.916835370252125</v>
      </c>
      <c r="L88" s="83">
        <f t="shared" si="77"/>
        <v>70</v>
      </c>
      <c r="M88" s="83">
        <f t="shared" si="78"/>
        <v>10</v>
      </c>
      <c r="N88" s="83">
        <f t="shared" si="50"/>
        <v>0</v>
      </c>
      <c r="O88" s="84">
        <f t="shared" si="51"/>
        <v>399.97007160318913</v>
      </c>
      <c r="P88" s="105">
        <v>83</v>
      </c>
      <c r="Q88" s="83">
        <f t="shared" si="65"/>
        <v>11.310000000000002</v>
      </c>
      <c r="R88" s="83">
        <f t="shared" si="79"/>
        <v>333.83999999999986</v>
      </c>
      <c r="S88" s="83">
        <f t="shared" si="80"/>
        <v>193.6271999999999</v>
      </c>
      <c r="T88" s="83">
        <f t="shared" si="52"/>
        <v>48.340990547231193</v>
      </c>
      <c r="U88" s="83">
        <f t="shared" si="66"/>
        <v>70</v>
      </c>
      <c r="V88" s="83">
        <f t="shared" si="53"/>
        <v>10</v>
      </c>
      <c r="W88" s="83">
        <v>0</v>
      </c>
      <c r="X88" s="83">
        <f t="shared" si="54"/>
        <v>714.76126520309424</v>
      </c>
      <c r="Y88" s="88">
        <f t="shared" si="55"/>
        <v>314.79119359990511</v>
      </c>
      <c r="AA88" s="121">
        <v>83</v>
      </c>
      <c r="AB88" s="83">
        <f t="shared" si="56"/>
        <v>0</v>
      </c>
      <c r="AC88" s="154">
        <f t="shared" si="57"/>
        <v>0</v>
      </c>
      <c r="AD88" s="154">
        <f t="shared" si="58"/>
        <v>0</v>
      </c>
      <c r="AE88" s="154">
        <f t="shared" si="59"/>
        <v>0</v>
      </c>
      <c r="AF88" s="83">
        <f t="shared" si="67"/>
        <v>64.509274997374845</v>
      </c>
      <c r="AG88" s="83">
        <f t="shared" si="68"/>
        <v>18.470381869866952</v>
      </c>
      <c r="AH88" s="83">
        <f t="shared" si="69"/>
        <v>1.2255415410333756</v>
      </c>
      <c r="AI88" s="128">
        <f t="shared" si="81"/>
        <v>84.20519840827518</v>
      </c>
      <c r="AK88" s="121">
        <v>83</v>
      </c>
      <c r="AL88" s="83">
        <f t="shared" si="60"/>
        <v>0</v>
      </c>
      <c r="AM88" s="83">
        <f t="shared" si="61"/>
        <v>0</v>
      </c>
      <c r="AN88" s="83">
        <f t="shared" si="62"/>
        <v>0</v>
      </c>
      <c r="AO88" s="83">
        <f t="shared" si="63"/>
        <v>0</v>
      </c>
      <c r="AP88" s="83">
        <f t="shared" si="64"/>
        <v>0</v>
      </c>
      <c r="AQ88" s="227">
        <f t="shared" si="49"/>
        <v>0</v>
      </c>
      <c r="AR88" s="227">
        <f t="shared" si="49"/>
        <v>0</v>
      </c>
      <c r="AS88" s="227">
        <f t="shared" si="49"/>
        <v>0</v>
      </c>
      <c r="AT88" s="227">
        <f t="shared" si="49"/>
        <v>0</v>
      </c>
      <c r="AU88" s="83">
        <f t="shared" si="70"/>
        <v>0</v>
      </c>
      <c r="AV88" s="83">
        <f t="shared" si="71"/>
        <v>0</v>
      </c>
      <c r="AW88" s="83">
        <f t="shared" si="72"/>
        <v>0</v>
      </c>
      <c r="AX88" s="83">
        <f t="shared" si="73"/>
        <v>0</v>
      </c>
      <c r="AY88" s="128">
        <f t="shared" si="74"/>
        <v>190.99096</v>
      </c>
    </row>
    <row r="89" spans="2:51" x14ac:dyDescent="0.25">
      <c r="B89" s="252">
        <f>IF(C39&lt;=$F$18,C39,"-")</f>
        <v>87</v>
      </c>
      <c r="C89" s="211">
        <f>D39-D40</f>
        <v>39</v>
      </c>
      <c r="D89" s="212">
        <v>0.7</v>
      </c>
      <c r="E89" s="185">
        <f t="shared" si="83"/>
        <v>0.16800000000000004</v>
      </c>
      <c r="F89" s="185">
        <f t="shared" si="84"/>
        <v>0.13200000000000003</v>
      </c>
      <c r="G89" s="213"/>
      <c r="H89" s="108">
        <f t="shared" si="82"/>
        <v>0</v>
      </c>
      <c r="I89" s="105">
        <v>84</v>
      </c>
      <c r="J89" s="83">
        <f t="shared" si="75"/>
        <v>47.880000000000017</v>
      </c>
      <c r="K89" s="83">
        <f t="shared" si="76"/>
        <v>14.064887556902065</v>
      </c>
      <c r="L89" s="83">
        <f t="shared" si="77"/>
        <v>70</v>
      </c>
      <c r="M89" s="83">
        <f t="shared" si="78"/>
        <v>10</v>
      </c>
      <c r="N89" s="83">
        <f t="shared" si="50"/>
        <v>0</v>
      </c>
      <c r="O89" s="84">
        <f t="shared" si="51"/>
        <v>401.22067916160444</v>
      </c>
      <c r="P89" s="105">
        <v>84</v>
      </c>
      <c r="Q89" s="83">
        <f t="shared" si="65"/>
        <v>11.310000000000002</v>
      </c>
      <c r="R89" s="83">
        <f t="shared" si="79"/>
        <v>345.14999999999986</v>
      </c>
      <c r="S89" s="83">
        <f t="shared" si="80"/>
        <v>200.1869999999999</v>
      </c>
      <c r="T89" s="83">
        <f t="shared" si="52"/>
        <v>49.785262429861731</v>
      </c>
      <c r="U89" s="83">
        <f t="shared" si="66"/>
        <v>70</v>
      </c>
      <c r="V89" s="83">
        <f t="shared" si="53"/>
        <v>10</v>
      </c>
      <c r="W89" s="83">
        <v>0</v>
      </c>
      <c r="X89" s="83">
        <f t="shared" si="54"/>
        <v>728.70169039867562</v>
      </c>
      <c r="Y89" s="88">
        <f t="shared" si="55"/>
        <v>327.48101123707119</v>
      </c>
      <c r="AA89" s="121">
        <v>84</v>
      </c>
      <c r="AB89" s="83">
        <f t="shared" si="56"/>
        <v>0</v>
      </c>
      <c r="AC89" s="154">
        <f t="shared" si="57"/>
        <v>0</v>
      </c>
      <c r="AD89" s="154">
        <f t="shared" si="58"/>
        <v>0</v>
      </c>
      <c r="AE89" s="154">
        <f t="shared" si="59"/>
        <v>0</v>
      </c>
      <c r="AF89" s="83">
        <f t="shared" si="67"/>
        <v>63.244287461448899</v>
      </c>
      <c r="AG89" s="83">
        <f t="shared" si="68"/>
        <v>17.965308306320271</v>
      </c>
      <c r="AH89" s="83">
        <f t="shared" si="69"/>
        <v>0.86658873429051142</v>
      </c>
      <c r="AI89" s="128">
        <f t="shared" si="81"/>
        <v>82.076184502059689</v>
      </c>
      <c r="AK89" s="121">
        <v>84</v>
      </c>
      <c r="AL89" s="83">
        <f t="shared" si="60"/>
        <v>0</v>
      </c>
      <c r="AM89" s="83">
        <f t="shared" si="61"/>
        <v>0</v>
      </c>
      <c r="AN89" s="83">
        <f t="shared" si="62"/>
        <v>0</v>
      </c>
      <c r="AO89" s="83">
        <f t="shared" si="63"/>
        <v>0</v>
      </c>
      <c r="AP89" s="83">
        <f t="shared" si="64"/>
        <v>0</v>
      </c>
      <c r="AQ89" s="227">
        <f t="shared" si="49"/>
        <v>0</v>
      </c>
      <c r="AR89" s="227">
        <f t="shared" si="49"/>
        <v>0</v>
      </c>
      <c r="AS89" s="227">
        <f t="shared" si="49"/>
        <v>0</v>
      </c>
      <c r="AT89" s="227">
        <f t="shared" si="49"/>
        <v>0</v>
      </c>
      <c r="AU89" s="83">
        <f t="shared" si="70"/>
        <v>0</v>
      </c>
      <c r="AV89" s="83">
        <f t="shared" si="71"/>
        <v>0</v>
      </c>
      <c r="AW89" s="83">
        <f t="shared" si="72"/>
        <v>0</v>
      </c>
      <c r="AX89" s="83">
        <f t="shared" si="73"/>
        <v>0</v>
      </c>
      <c r="AY89" s="128">
        <f t="shared" si="74"/>
        <v>190.99096</v>
      </c>
    </row>
    <row r="90" spans="2:51" x14ac:dyDescent="0.25">
      <c r="B90" s="252"/>
      <c r="C90" s="211"/>
      <c r="D90" s="212"/>
      <c r="E90" s="185"/>
      <c r="F90" s="185"/>
      <c r="G90" s="213"/>
      <c r="H90" s="108">
        <f t="shared" si="82"/>
        <v>0</v>
      </c>
      <c r="I90" s="105">
        <v>85</v>
      </c>
      <c r="J90" s="83">
        <f t="shared" si="75"/>
        <v>48.450000000000017</v>
      </c>
      <c r="K90" s="83">
        <f t="shared" si="76"/>
        <v>14.212734722480331</v>
      </c>
      <c r="L90" s="83">
        <f t="shared" si="77"/>
        <v>70</v>
      </c>
      <c r="M90" s="83">
        <f t="shared" si="78"/>
        <v>10</v>
      </c>
      <c r="N90" s="83">
        <f t="shared" si="50"/>
        <v>0</v>
      </c>
      <c r="O90" s="84">
        <f t="shared" si="51"/>
        <v>402.4709296416533</v>
      </c>
      <c r="P90" s="105">
        <v>85</v>
      </c>
      <c r="Q90" s="83">
        <f t="shared" si="65"/>
        <v>11.310000000000002</v>
      </c>
      <c r="R90" s="83">
        <f t="shared" si="79"/>
        <v>356.45999999999987</v>
      </c>
      <c r="S90" s="83">
        <f t="shared" si="80"/>
        <v>206.74679999999989</v>
      </c>
      <c r="T90" s="83">
        <f t="shared" si="52"/>
        <v>51.224034969673845</v>
      </c>
      <c r="U90" s="83">
        <f t="shared" si="66"/>
        <v>70</v>
      </c>
      <c r="V90" s="83">
        <f t="shared" si="53"/>
        <v>10</v>
      </c>
      <c r="W90" s="83">
        <v>0</v>
      </c>
      <c r="X90" s="83">
        <f t="shared" si="54"/>
        <v>742.63253757218172</v>
      </c>
      <c r="Y90" s="88">
        <f t="shared" si="55"/>
        <v>340.16160793052842</v>
      </c>
      <c r="AA90" s="121">
        <v>85</v>
      </c>
      <c r="AB90" s="83">
        <f t="shared" si="56"/>
        <v>0</v>
      </c>
      <c r="AC90" s="154">
        <f t="shared" si="57"/>
        <v>0</v>
      </c>
      <c r="AD90" s="154">
        <f t="shared" si="58"/>
        <v>0</v>
      </c>
      <c r="AE90" s="154">
        <f t="shared" si="59"/>
        <v>0</v>
      </c>
      <c r="AF90" s="83">
        <f t="shared" si="67"/>
        <v>62.004105559536249</v>
      </c>
      <c r="AG90" s="83">
        <f t="shared" si="68"/>
        <v>17.474046005929438</v>
      </c>
      <c r="AH90" s="83">
        <f t="shared" si="69"/>
        <v>0.61277077051668782</v>
      </c>
      <c r="AI90" s="128">
        <f t="shared" si="81"/>
        <v>80.09092233598237</v>
      </c>
      <c r="AK90" s="121">
        <v>85</v>
      </c>
      <c r="AL90" s="83">
        <f t="shared" si="60"/>
        <v>0</v>
      </c>
      <c r="AM90" s="83">
        <f t="shared" si="61"/>
        <v>0</v>
      </c>
      <c r="AN90" s="83">
        <f t="shared" si="62"/>
        <v>0</v>
      </c>
      <c r="AO90" s="83">
        <f t="shared" si="63"/>
        <v>0</v>
      </c>
      <c r="AP90" s="83">
        <f t="shared" si="64"/>
        <v>0</v>
      </c>
      <c r="AQ90" s="227">
        <f t="shared" si="49"/>
        <v>0</v>
      </c>
      <c r="AR90" s="227">
        <f t="shared" si="49"/>
        <v>0</v>
      </c>
      <c r="AS90" s="227">
        <f t="shared" si="49"/>
        <v>0</v>
      </c>
      <c r="AT90" s="227">
        <f t="shared" si="49"/>
        <v>0</v>
      </c>
      <c r="AU90" s="83">
        <f t="shared" si="70"/>
        <v>0</v>
      </c>
      <c r="AV90" s="83">
        <f t="shared" si="71"/>
        <v>0</v>
      </c>
      <c r="AW90" s="83">
        <f t="shared" si="72"/>
        <v>0</v>
      </c>
      <c r="AX90" s="83">
        <f t="shared" si="73"/>
        <v>0</v>
      </c>
      <c r="AY90" s="128">
        <f t="shared" si="74"/>
        <v>190.99096</v>
      </c>
    </row>
    <row r="91" spans="2:51" x14ac:dyDescent="0.25">
      <c r="B91" s="252"/>
      <c r="C91" s="211"/>
      <c r="D91" s="212"/>
      <c r="E91" s="185"/>
      <c r="F91" s="185"/>
      <c r="G91" s="213"/>
      <c r="H91" s="108">
        <f t="shared" si="82"/>
        <v>0</v>
      </c>
      <c r="I91" s="105">
        <v>86</v>
      </c>
      <c r="J91" s="83">
        <f t="shared" si="75"/>
        <v>49.020000000000017</v>
      </c>
      <c r="K91" s="83">
        <f t="shared" si="76"/>
        <v>14.360379558039671</v>
      </c>
      <c r="L91" s="83">
        <f t="shared" si="77"/>
        <v>70</v>
      </c>
      <c r="M91" s="83">
        <f t="shared" si="78"/>
        <v>10</v>
      </c>
      <c r="N91" s="83">
        <f t="shared" si="50"/>
        <v>0</v>
      </c>
      <c r="O91" s="84">
        <f t="shared" si="51"/>
        <v>403.72082773025244</v>
      </c>
      <c r="P91" s="105">
        <v>86</v>
      </c>
      <c r="Q91" s="83">
        <f t="shared" si="65"/>
        <v>11.310000000000002</v>
      </c>
      <c r="R91" s="83">
        <f t="shared" si="79"/>
        <v>367.76999999999987</v>
      </c>
      <c r="S91" s="83">
        <f t="shared" si="80"/>
        <v>213.30659999999992</v>
      </c>
      <c r="T91" s="83">
        <f t="shared" si="52"/>
        <v>52.657502670702272</v>
      </c>
      <c r="U91" s="83">
        <f t="shared" si="66"/>
        <v>70</v>
      </c>
      <c r="V91" s="83">
        <f t="shared" si="53"/>
        <v>10</v>
      </c>
      <c r="W91" s="83">
        <v>0</v>
      </c>
      <c r="X91" s="83">
        <f t="shared" si="54"/>
        <v>756.55414548480621</v>
      </c>
      <c r="Y91" s="88">
        <f t="shared" si="55"/>
        <v>352.83331775455378</v>
      </c>
      <c r="AA91" s="121">
        <v>86</v>
      </c>
      <c r="AB91" s="83">
        <f t="shared" si="56"/>
        <v>0</v>
      </c>
      <c r="AC91" s="154">
        <f t="shared" si="57"/>
        <v>0</v>
      </c>
      <c r="AD91" s="154">
        <f t="shared" si="58"/>
        <v>0</v>
      </c>
      <c r="AE91" s="154">
        <f t="shared" si="59"/>
        <v>0</v>
      </c>
      <c r="AF91" s="83">
        <f t="shared" si="67"/>
        <v>60.788242868283838</v>
      </c>
      <c r="AG91" s="83">
        <f t="shared" si="68"/>
        <v>16.996217298977154</v>
      </c>
      <c r="AH91" s="83">
        <f t="shared" si="69"/>
        <v>0.43329436714525571</v>
      </c>
      <c r="AI91" s="128">
        <f t="shared" si="81"/>
        <v>78.217754534406239</v>
      </c>
      <c r="AK91" s="121">
        <v>86</v>
      </c>
      <c r="AL91" s="83">
        <f t="shared" si="60"/>
        <v>0</v>
      </c>
      <c r="AM91" s="83">
        <f t="shared" si="61"/>
        <v>0</v>
      </c>
      <c r="AN91" s="83">
        <f t="shared" si="62"/>
        <v>0</v>
      </c>
      <c r="AO91" s="83">
        <f t="shared" si="63"/>
        <v>0</v>
      </c>
      <c r="AP91" s="83">
        <f t="shared" si="64"/>
        <v>0</v>
      </c>
      <c r="AQ91" s="227">
        <f t="shared" si="49"/>
        <v>0</v>
      </c>
      <c r="AR91" s="227">
        <f t="shared" si="49"/>
        <v>0</v>
      </c>
      <c r="AS91" s="227">
        <f t="shared" si="49"/>
        <v>0</v>
      </c>
      <c r="AT91" s="227">
        <f t="shared" si="49"/>
        <v>0</v>
      </c>
      <c r="AU91" s="83">
        <f t="shared" si="70"/>
        <v>0</v>
      </c>
      <c r="AV91" s="83">
        <f t="shared" si="71"/>
        <v>0</v>
      </c>
      <c r="AW91" s="83">
        <f t="shared" si="72"/>
        <v>0</v>
      </c>
      <c r="AX91" s="83">
        <f t="shared" si="73"/>
        <v>0</v>
      </c>
      <c r="AY91" s="128">
        <f t="shared" si="74"/>
        <v>190.99096</v>
      </c>
    </row>
    <row r="92" spans="2:51" x14ac:dyDescent="0.25">
      <c r="B92" s="252"/>
      <c r="C92" s="211"/>
      <c r="D92" s="212"/>
      <c r="E92" s="185"/>
      <c r="F92" s="185"/>
      <c r="G92" s="213"/>
      <c r="H92" s="108">
        <f t="shared" si="82"/>
        <v>0</v>
      </c>
      <c r="I92" s="105">
        <v>87</v>
      </c>
      <c r="J92" s="83">
        <f t="shared" si="75"/>
        <v>49.590000000000018</v>
      </c>
      <c r="K92" s="83">
        <f t="shared" si="76"/>
        <v>14.507824688448315</v>
      </c>
      <c r="L92" s="83">
        <f t="shared" si="77"/>
        <v>70</v>
      </c>
      <c r="M92" s="83">
        <f t="shared" si="78"/>
        <v>10</v>
      </c>
      <c r="N92" s="83">
        <f t="shared" si="50"/>
        <v>0</v>
      </c>
      <c r="O92" s="84">
        <f t="shared" si="51"/>
        <v>404.97037799904751</v>
      </c>
      <c r="P92" s="105">
        <v>87</v>
      </c>
      <c r="Q92" s="83">
        <f t="shared" si="65"/>
        <v>11.310000000000002</v>
      </c>
      <c r="R92" s="83">
        <f t="shared" si="79"/>
        <v>379.07999999999987</v>
      </c>
      <c r="S92" s="83">
        <f t="shared" si="80"/>
        <v>219.86639999999991</v>
      </c>
      <c r="T92" s="83">
        <f t="shared" si="52"/>
        <v>54.085847394182416</v>
      </c>
      <c r="U92" s="83">
        <f t="shared" si="66"/>
        <v>70</v>
      </c>
      <c r="V92" s="83">
        <f t="shared" si="53"/>
        <v>10</v>
      </c>
      <c r="W92" s="83">
        <v>0</v>
      </c>
      <c r="X92" s="83">
        <f t="shared" si="54"/>
        <v>770.46683087820077</v>
      </c>
      <c r="Y92" s="88">
        <f t="shared" si="55"/>
        <v>365.49645287915325</v>
      </c>
      <c r="AA92" s="121">
        <v>87</v>
      </c>
      <c r="AB92" s="83">
        <f t="shared" si="56"/>
        <v>39</v>
      </c>
      <c r="AC92" s="154">
        <f t="shared" si="57"/>
        <v>0.7</v>
      </c>
      <c r="AD92" s="154">
        <f t="shared" si="58"/>
        <v>0.16800000000000004</v>
      </c>
      <c r="AE92" s="154">
        <f t="shared" si="59"/>
        <v>0.13200000000000003</v>
      </c>
      <c r="AF92" s="83">
        <f t="shared" si="67"/>
        <v>86.902490566462461</v>
      </c>
      <c r="AG92" s="83">
        <f t="shared" si="68"/>
        <v>23.059155534773556</v>
      </c>
      <c r="AH92" s="83">
        <f t="shared" si="69"/>
        <v>4.701249213478695</v>
      </c>
      <c r="AI92" s="128">
        <f t="shared" si="81"/>
        <v>114.6628953147147</v>
      </c>
      <c r="AK92" s="121">
        <v>87</v>
      </c>
      <c r="AL92" s="83">
        <f t="shared" si="60"/>
        <v>39</v>
      </c>
      <c r="AM92" s="83">
        <f t="shared" si="61"/>
        <v>0.7</v>
      </c>
      <c r="AN92" s="83">
        <f t="shared" si="62"/>
        <v>0.16800000000000004</v>
      </c>
      <c r="AO92" s="83">
        <f t="shared" si="63"/>
        <v>0.13200000000000003</v>
      </c>
      <c r="AP92" s="83">
        <f t="shared" si="64"/>
        <v>0</v>
      </c>
      <c r="AQ92" s="227">
        <f t="shared" si="49"/>
        <v>27.299999999999997</v>
      </c>
      <c r="AR92" s="227">
        <f t="shared" si="49"/>
        <v>6.5520000000000014</v>
      </c>
      <c r="AS92" s="227">
        <f t="shared" si="49"/>
        <v>5.1480000000000015</v>
      </c>
      <c r="AT92" s="227">
        <f t="shared" si="49"/>
        <v>0</v>
      </c>
      <c r="AU92" s="83">
        <f t="shared" si="70"/>
        <v>41.495999999999995</v>
      </c>
      <c r="AV92" s="83">
        <f t="shared" si="71"/>
        <v>5.0450400000000011</v>
      </c>
      <c r="AW92" s="83">
        <f t="shared" si="72"/>
        <v>0</v>
      </c>
      <c r="AX92" s="83">
        <f t="shared" si="73"/>
        <v>0</v>
      </c>
      <c r="AY92" s="128">
        <f t="shared" si="74"/>
        <v>237.53199999999998</v>
      </c>
    </row>
    <row r="93" spans="2:51" x14ac:dyDescent="0.25">
      <c r="B93" s="252"/>
      <c r="C93" s="211"/>
      <c r="D93" s="212"/>
      <c r="E93" s="185"/>
      <c r="F93" s="185"/>
      <c r="G93" s="213"/>
      <c r="H93" s="108">
        <f t="shared" si="82"/>
        <v>0</v>
      </c>
      <c r="I93" s="105">
        <v>88</v>
      </c>
      <c r="J93" s="83">
        <f t="shared" si="75"/>
        <v>50.160000000000018</v>
      </c>
      <c r="K93" s="83">
        <f t="shared" si="76"/>
        <v>14.655072674759261</v>
      </c>
      <c r="L93" s="83">
        <f t="shared" si="77"/>
        <v>70</v>
      </c>
      <c r="M93" s="83">
        <f t="shared" si="78"/>
        <v>10</v>
      </c>
      <c r="N93" s="83">
        <f t="shared" si="50"/>
        <v>0</v>
      </c>
      <c r="O93" s="84">
        <f t="shared" si="51"/>
        <v>406.21958490853905</v>
      </c>
      <c r="P93" s="105">
        <v>88</v>
      </c>
      <c r="Q93" s="83">
        <f t="shared" si="65"/>
        <v>-60.840000000000032</v>
      </c>
      <c r="R93" s="83">
        <f t="shared" si="79"/>
        <v>318.23999999999984</v>
      </c>
      <c r="S93" s="83">
        <f t="shared" si="80"/>
        <v>184.5791999999999</v>
      </c>
      <c r="T93" s="83">
        <f t="shared" si="52"/>
        <v>46.339479465836618</v>
      </c>
      <c r="U93" s="83">
        <f t="shared" si="66"/>
        <v>70</v>
      </c>
      <c r="V93" s="83">
        <f t="shared" si="53"/>
        <v>10</v>
      </c>
      <c r="W93" s="83">
        <v>0</v>
      </c>
      <c r="X93" s="83">
        <f t="shared" si="54"/>
        <v>695.51670006966526</v>
      </c>
      <c r="Y93" s="88">
        <f t="shared" si="55"/>
        <v>289.29711516112621</v>
      </c>
      <c r="AA93" s="121">
        <v>88</v>
      </c>
      <c r="AB93" s="83">
        <f t="shared" si="56"/>
        <v>0</v>
      </c>
      <c r="AC93" s="154">
        <f t="shared" si="57"/>
        <v>0</v>
      </c>
      <c r="AD93" s="154">
        <f t="shared" si="58"/>
        <v>0</v>
      </c>
      <c r="AE93" s="154">
        <f t="shared" si="59"/>
        <v>0</v>
      </c>
      <c r="AF93" s="83">
        <f t="shared" si="67"/>
        <v>85.198385731739535</v>
      </c>
      <c r="AG93" s="83">
        <f t="shared" si="68"/>
        <v>22.428601714046884</v>
      </c>
      <c r="AH93" s="83">
        <f t="shared" si="69"/>
        <v>3.3242851988987083</v>
      </c>
      <c r="AI93" s="128">
        <f t="shared" si="81"/>
        <v>110.95127264468513</v>
      </c>
      <c r="AK93" s="121">
        <v>88</v>
      </c>
      <c r="AL93" s="83">
        <f t="shared" si="60"/>
        <v>0</v>
      </c>
      <c r="AM93" s="83">
        <f t="shared" si="61"/>
        <v>0</v>
      </c>
      <c r="AN93" s="83">
        <f t="shared" si="62"/>
        <v>0</v>
      </c>
      <c r="AO93" s="83">
        <f t="shared" si="63"/>
        <v>0</v>
      </c>
      <c r="AP93" s="83">
        <f t="shared" si="64"/>
        <v>0</v>
      </c>
      <c r="AQ93" s="227">
        <f t="shared" si="49"/>
        <v>0</v>
      </c>
      <c r="AR93" s="227">
        <f t="shared" si="49"/>
        <v>0</v>
      </c>
      <c r="AS93" s="227">
        <f t="shared" si="49"/>
        <v>0</v>
      </c>
      <c r="AT93" s="227">
        <f t="shared" si="49"/>
        <v>0</v>
      </c>
      <c r="AU93" s="83">
        <f t="shared" si="70"/>
        <v>0</v>
      </c>
      <c r="AV93" s="83">
        <f t="shared" si="71"/>
        <v>0</v>
      </c>
      <c r="AW93" s="83">
        <f t="shared" si="72"/>
        <v>0</v>
      </c>
      <c r="AX93" s="83">
        <f t="shared" si="73"/>
        <v>0</v>
      </c>
      <c r="AY93" s="128">
        <f t="shared" si="74"/>
        <v>237.53199999999998</v>
      </c>
    </row>
    <row r="94" spans="2:51" x14ac:dyDescent="0.25">
      <c r="B94" s="259">
        <f>F18</f>
        <v>90</v>
      </c>
      <c r="C94" s="256">
        <f>VLOOKUP(B94,C25:D78,2)</f>
        <v>204</v>
      </c>
      <c r="D94" s="257">
        <v>0.95</v>
      </c>
      <c r="E94" s="258">
        <f t="shared" si="83"/>
        <v>2.8000000000000028E-2</v>
      </c>
      <c r="F94" s="258">
        <f t="shared" si="84"/>
        <v>2.200000000000002E-2</v>
      </c>
      <c r="G94" s="216"/>
      <c r="H94" s="108">
        <f t="shared" si="82"/>
        <v>0</v>
      </c>
      <c r="I94" s="105">
        <v>89</v>
      </c>
      <c r="J94" s="83">
        <f t="shared" si="75"/>
        <v>50.730000000000018</v>
      </c>
      <c r="K94" s="83">
        <f t="shared" si="76"/>
        <v>14.802126016469009</v>
      </c>
      <c r="L94" s="83">
        <f t="shared" si="77"/>
        <v>70</v>
      </c>
      <c r="M94" s="83">
        <f t="shared" si="78"/>
        <v>10</v>
      </c>
      <c r="N94" s="83">
        <f t="shared" si="50"/>
        <v>0</v>
      </c>
      <c r="O94" s="84">
        <f t="shared" si="51"/>
        <v>407.46845281201689</v>
      </c>
      <c r="P94" s="105">
        <v>89</v>
      </c>
      <c r="Q94" s="83">
        <f t="shared" si="65"/>
        <v>10.573333333333336</v>
      </c>
      <c r="R94" s="83">
        <f t="shared" si="79"/>
        <v>328.81333333333316</v>
      </c>
      <c r="S94" s="83">
        <f t="shared" si="80"/>
        <v>190.71173333333323</v>
      </c>
      <c r="T94" s="83">
        <f t="shared" si="52"/>
        <v>47.697272728026732</v>
      </c>
      <c r="U94" s="83">
        <f t="shared" si="66"/>
        <v>70</v>
      </c>
      <c r="V94" s="83">
        <f t="shared" si="53"/>
        <v>10</v>
      </c>
      <c r="W94" s="83">
        <v>0</v>
      </c>
      <c r="X94" s="83">
        <f t="shared" si="54"/>
        <v>708.56235222353519</v>
      </c>
      <c r="Y94" s="88">
        <f t="shared" si="55"/>
        <v>301.09389941151829</v>
      </c>
      <c r="AA94" s="121">
        <v>89</v>
      </c>
      <c r="AB94" s="83">
        <f t="shared" si="56"/>
        <v>0</v>
      </c>
      <c r="AC94" s="154">
        <f t="shared" si="57"/>
        <v>0</v>
      </c>
      <c r="AD94" s="154">
        <f t="shared" si="58"/>
        <v>0</v>
      </c>
      <c r="AE94" s="154">
        <f t="shared" si="59"/>
        <v>0</v>
      </c>
      <c r="AF94" s="83">
        <f t="shared" si="67"/>
        <v>83.527697353424216</v>
      </c>
      <c r="AG94" s="83">
        <f t="shared" si="68"/>
        <v>21.81529042070737</v>
      </c>
      <c r="AH94" s="83">
        <f t="shared" si="69"/>
        <v>2.3506246067393479</v>
      </c>
      <c r="AI94" s="128">
        <f t="shared" si="81"/>
        <v>107.69361238087093</v>
      </c>
      <c r="AK94" s="121">
        <v>89</v>
      </c>
      <c r="AL94" s="83">
        <f t="shared" si="60"/>
        <v>0</v>
      </c>
      <c r="AM94" s="83">
        <f t="shared" si="61"/>
        <v>0</v>
      </c>
      <c r="AN94" s="83">
        <f t="shared" si="62"/>
        <v>0</v>
      </c>
      <c r="AO94" s="83">
        <f t="shared" si="63"/>
        <v>0</v>
      </c>
      <c r="AP94" s="83">
        <f t="shared" si="64"/>
        <v>0</v>
      </c>
      <c r="AQ94" s="227">
        <f t="shared" si="49"/>
        <v>0</v>
      </c>
      <c r="AR94" s="227">
        <f t="shared" si="49"/>
        <v>0</v>
      </c>
      <c r="AS94" s="227">
        <f t="shared" si="49"/>
        <v>0</v>
      </c>
      <c r="AT94" s="227">
        <f t="shared" si="49"/>
        <v>0</v>
      </c>
      <c r="AU94" s="83">
        <f t="shared" si="70"/>
        <v>0</v>
      </c>
      <c r="AV94" s="83">
        <f t="shared" si="71"/>
        <v>0</v>
      </c>
      <c r="AW94" s="83">
        <f t="shared" si="72"/>
        <v>0</v>
      </c>
      <c r="AX94" s="83">
        <f t="shared" si="73"/>
        <v>0</v>
      </c>
      <c r="AY94" s="128">
        <f t="shared" si="74"/>
        <v>237.53199999999998</v>
      </c>
    </row>
    <row r="95" spans="2:51" x14ac:dyDescent="0.25">
      <c r="I95" s="105">
        <v>90</v>
      </c>
      <c r="J95" s="83">
        <f t="shared" si="75"/>
        <v>51.300000000000018</v>
      </c>
      <c r="K95" s="83">
        <f t="shared" si="76"/>
        <v>14.948987153671712</v>
      </c>
      <c r="L95" s="83">
        <f t="shared" si="77"/>
        <v>70</v>
      </c>
      <c r="M95" s="83">
        <f t="shared" si="78"/>
        <v>10</v>
      </c>
      <c r="N95" s="83">
        <f t="shared" si="50"/>
        <v>0</v>
      </c>
      <c r="O95" s="84">
        <f t="shared" si="51"/>
        <v>408.71698595931161</v>
      </c>
      <c r="P95" s="105">
        <v>90</v>
      </c>
      <c r="Q95" s="83">
        <f t="shared" si="65"/>
        <v>10.573333333333336</v>
      </c>
      <c r="R95" s="83">
        <f t="shared" si="79"/>
        <v>339.38666666666649</v>
      </c>
      <c r="S95" s="83">
        <f t="shared" si="80"/>
        <v>196.84426666666656</v>
      </c>
      <c r="T95" s="83">
        <f t="shared" si="52"/>
        <v>49.049992396437474</v>
      </c>
      <c r="U95" s="83">
        <f t="shared" si="66"/>
        <v>70</v>
      </c>
      <c r="V95" s="83">
        <f t="shared" si="53"/>
        <v>10</v>
      </c>
      <c r="W95" s="83">
        <v>0</v>
      </c>
      <c r="X95" s="83">
        <f t="shared" si="54"/>
        <v>721.59916786823953</v>
      </c>
      <c r="Y95" s="88">
        <f t="shared" si="55"/>
        <v>312.88218190892792</v>
      </c>
      <c r="AA95" s="121">
        <v>90</v>
      </c>
      <c r="AB95" s="83">
        <f t="shared" si="56"/>
        <v>204</v>
      </c>
      <c r="AC95" s="154">
        <f t="shared" si="57"/>
        <v>0.95</v>
      </c>
      <c r="AD95" s="154">
        <f t="shared" si="58"/>
        <v>2.8000000000000028E-2</v>
      </c>
      <c r="AE95" s="154">
        <f t="shared" si="59"/>
        <v>2.200000000000002E-2</v>
      </c>
      <c r="AF95" s="83">
        <f t="shared" si="67"/>
        <v>275.73426651918226</v>
      </c>
      <c r="AG95" s="83">
        <f t="shared" si="68"/>
        <v>26.909566144511</v>
      </c>
      <c r="AH95" s="83">
        <f t="shared" si="69"/>
        <v>5.4935623471286368</v>
      </c>
      <c r="AI95" s="128">
        <f t="shared" si="81"/>
        <v>308.13739501082193</v>
      </c>
      <c r="AK95" s="121">
        <v>90</v>
      </c>
      <c r="AL95" s="83">
        <f t="shared" si="60"/>
        <v>204</v>
      </c>
      <c r="AM95" s="83">
        <f t="shared" si="61"/>
        <v>0.95</v>
      </c>
      <c r="AN95" s="83">
        <f t="shared" si="62"/>
        <v>2.8000000000000028E-2</v>
      </c>
      <c r="AO95" s="83">
        <f t="shared" si="63"/>
        <v>2.200000000000002E-2</v>
      </c>
      <c r="AP95" s="83">
        <f t="shared" si="64"/>
        <v>0</v>
      </c>
      <c r="AQ95" s="227">
        <f t="shared" si="49"/>
        <v>193.79999999999998</v>
      </c>
      <c r="AR95" s="227">
        <f t="shared" si="49"/>
        <v>5.712000000000006</v>
      </c>
      <c r="AS95" s="227">
        <f t="shared" si="49"/>
        <v>4.488000000000004</v>
      </c>
      <c r="AT95" s="227">
        <f t="shared" si="49"/>
        <v>0</v>
      </c>
      <c r="AU95" s="83">
        <f t="shared" si="70"/>
        <v>294.57599999999996</v>
      </c>
      <c r="AV95" s="83">
        <f t="shared" si="71"/>
        <v>4.3982400000000048</v>
      </c>
      <c r="AW95" s="83">
        <f t="shared" si="72"/>
        <v>0</v>
      </c>
      <c r="AX95" s="83">
        <f t="shared" si="73"/>
        <v>0</v>
      </c>
      <c r="AY95" s="128">
        <f t="shared" si="74"/>
        <v>536.50623999999993</v>
      </c>
    </row>
    <row r="96" spans="2:51" x14ac:dyDescent="0.25">
      <c r="C96" s="117" t="s">
        <v>161</v>
      </c>
      <c r="D96" t="s">
        <v>144</v>
      </c>
      <c r="E96" s="6"/>
      <c r="I96" s="105">
        <v>91</v>
      </c>
      <c r="J96" s="83">
        <f t="shared" si="75"/>
        <v>0</v>
      </c>
      <c r="K96" s="83">
        <f t="shared" si="76"/>
        <v>0</v>
      </c>
      <c r="L96" s="83">
        <f t="shared" si="77"/>
        <v>0</v>
      </c>
      <c r="M96" s="83">
        <f t="shared" si="78"/>
        <v>0</v>
      </c>
      <c r="N96" s="83">
        <f t="shared" si="50"/>
        <v>0</v>
      </c>
      <c r="O96" s="84">
        <f t="shared" si="51"/>
        <v>0</v>
      </c>
      <c r="P96" s="105">
        <v>91</v>
      </c>
      <c r="Q96" s="83">
        <f t="shared" si="65"/>
        <v>0</v>
      </c>
      <c r="R96" s="83">
        <f t="shared" si="79"/>
        <v>0</v>
      </c>
      <c r="S96" s="83">
        <f t="shared" si="80"/>
        <v>0</v>
      </c>
      <c r="T96" s="83">
        <f t="shared" si="52"/>
        <v>0</v>
      </c>
      <c r="U96" s="83">
        <f t="shared" si="66"/>
        <v>0</v>
      </c>
      <c r="V96" s="83">
        <f t="shared" si="53"/>
        <v>0</v>
      </c>
      <c r="W96" s="83">
        <v>0</v>
      </c>
      <c r="X96" s="83">
        <f t="shared" si="54"/>
        <v>0</v>
      </c>
      <c r="Y96" s="88">
        <f t="shared" si="55"/>
        <v>0</v>
      </c>
      <c r="AA96" s="121">
        <v>91</v>
      </c>
      <c r="AB96" s="83">
        <f t="shared" si="56"/>
        <v>0</v>
      </c>
      <c r="AC96" s="154">
        <f t="shared" si="57"/>
        <v>0</v>
      </c>
      <c r="AD96" s="154">
        <f t="shared" si="58"/>
        <v>0</v>
      </c>
      <c r="AE96" s="154">
        <f t="shared" si="59"/>
        <v>0</v>
      </c>
      <c r="AF96" s="83">
        <f t="shared" si="67"/>
        <v>0</v>
      </c>
      <c r="AG96" s="83">
        <f t="shared" si="68"/>
        <v>0</v>
      </c>
      <c r="AH96" s="83">
        <f t="shared" si="69"/>
        <v>0</v>
      </c>
      <c r="AI96" s="128">
        <f t="shared" si="81"/>
        <v>0</v>
      </c>
      <c r="AK96" s="121">
        <v>91</v>
      </c>
      <c r="AL96" s="83">
        <f t="shared" si="60"/>
        <v>0</v>
      </c>
      <c r="AM96" s="83">
        <f t="shared" si="61"/>
        <v>0</v>
      </c>
      <c r="AN96" s="83">
        <f t="shared" si="62"/>
        <v>0</v>
      </c>
      <c r="AO96" s="83">
        <f t="shared" si="63"/>
        <v>0</v>
      </c>
      <c r="AP96" s="83">
        <f t="shared" si="64"/>
        <v>0</v>
      </c>
      <c r="AQ96" s="227">
        <f t="shared" si="49"/>
        <v>0</v>
      </c>
      <c r="AR96" s="227">
        <f t="shared" si="49"/>
        <v>0</v>
      </c>
      <c r="AS96" s="227">
        <f t="shared" si="49"/>
        <v>0</v>
      </c>
      <c r="AT96" s="227">
        <f t="shared" si="49"/>
        <v>0</v>
      </c>
      <c r="AU96" s="83">
        <f t="shared" si="70"/>
        <v>0</v>
      </c>
      <c r="AV96" s="83">
        <f t="shared" si="71"/>
        <v>0</v>
      </c>
      <c r="AW96" s="83">
        <f t="shared" si="72"/>
        <v>0</v>
      </c>
      <c r="AX96" s="83">
        <f t="shared" si="73"/>
        <v>0</v>
      </c>
      <c r="AY96" s="128">
        <f t="shared" si="74"/>
        <v>0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75"/>
        <v>0</v>
      </c>
      <c r="K97" s="83">
        <f t="shared" si="76"/>
        <v>0</v>
      </c>
      <c r="L97" s="83">
        <f t="shared" si="77"/>
        <v>0</v>
      </c>
      <c r="M97" s="83">
        <f t="shared" si="78"/>
        <v>0</v>
      </c>
      <c r="N97" s="83">
        <f t="shared" si="50"/>
        <v>0</v>
      </c>
      <c r="O97" s="84">
        <f t="shared" si="51"/>
        <v>0</v>
      </c>
      <c r="P97" s="105">
        <v>92</v>
      </c>
      <c r="Q97" s="83">
        <f t="shared" si="65"/>
        <v>0</v>
      </c>
      <c r="R97" s="83">
        <f t="shared" si="79"/>
        <v>0</v>
      </c>
      <c r="S97" s="83">
        <f t="shared" si="80"/>
        <v>0</v>
      </c>
      <c r="T97" s="83">
        <f t="shared" si="52"/>
        <v>0</v>
      </c>
      <c r="U97" s="83">
        <f t="shared" si="66"/>
        <v>0</v>
      </c>
      <c r="V97" s="83">
        <f t="shared" si="53"/>
        <v>0</v>
      </c>
      <c r="W97" s="83">
        <v>0</v>
      </c>
      <c r="X97" s="83">
        <f t="shared" si="54"/>
        <v>0</v>
      </c>
      <c r="Y97" s="88">
        <f t="shared" si="55"/>
        <v>0</v>
      </c>
      <c r="AA97" s="121">
        <v>92</v>
      </c>
      <c r="AB97" s="83">
        <f t="shared" si="56"/>
        <v>0</v>
      </c>
      <c r="AC97" s="154">
        <f t="shared" si="57"/>
        <v>0</v>
      </c>
      <c r="AD97" s="154">
        <f t="shared" si="58"/>
        <v>0</v>
      </c>
      <c r="AE97" s="154">
        <f t="shared" si="59"/>
        <v>0</v>
      </c>
      <c r="AF97" s="83">
        <f t="shared" si="67"/>
        <v>0</v>
      </c>
      <c r="AG97" s="83">
        <f t="shared" si="68"/>
        <v>0</v>
      </c>
      <c r="AH97" s="83">
        <f t="shared" si="69"/>
        <v>0</v>
      </c>
      <c r="AI97" s="128">
        <f t="shared" si="81"/>
        <v>0</v>
      </c>
      <c r="AK97" s="121">
        <v>92</v>
      </c>
      <c r="AL97" s="83">
        <f t="shared" si="60"/>
        <v>0</v>
      </c>
      <c r="AM97" s="83">
        <f t="shared" si="61"/>
        <v>0</v>
      </c>
      <c r="AN97" s="83">
        <f t="shared" si="62"/>
        <v>0</v>
      </c>
      <c r="AO97" s="83">
        <f t="shared" si="63"/>
        <v>0</v>
      </c>
      <c r="AP97" s="83">
        <f t="shared" si="64"/>
        <v>0</v>
      </c>
      <c r="AQ97" s="227">
        <f t="shared" si="49"/>
        <v>0</v>
      </c>
      <c r="AR97" s="227">
        <f t="shared" si="49"/>
        <v>0</v>
      </c>
      <c r="AS97" s="227">
        <f t="shared" si="49"/>
        <v>0</v>
      </c>
      <c r="AT97" s="227">
        <f t="shared" si="49"/>
        <v>0</v>
      </c>
      <c r="AU97" s="83">
        <f t="shared" si="70"/>
        <v>0</v>
      </c>
      <c r="AV97" s="83">
        <f t="shared" si="71"/>
        <v>0</v>
      </c>
      <c r="AW97" s="83">
        <f t="shared" si="72"/>
        <v>0</v>
      </c>
      <c r="AX97" s="83">
        <f t="shared" si="73"/>
        <v>0</v>
      </c>
      <c r="AY97" s="128">
        <f t="shared" si="74"/>
        <v>0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75"/>
        <v>0</v>
      </c>
      <c r="K98" s="83">
        <f t="shared" si="76"/>
        <v>0</v>
      </c>
      <c r="L98" s="83">
        <f t="shared" si="77"/>
        <v>0</v>
      </c>
      <c r="M98" s="83">
        <f t="shared" si="78"/>
        <v>0</v>
      </c>
      <c r="N98" s="83">
        <f t="shared" si="50"/>
        <v>0</v>
      </c>
      <c r="O98" s="84">
        <f t="shared" si="51"/>
        <v>0</v>
      </c>
      <c r="P98" s="105">
        <v>93</v>
      </c>
      <c r="Q98" s="83">
        <f t="shared" si="65"/>
        <v>0</v>
      </c>
      <c r="R98" s="83">
        <f t="shared" si="79"/>
        <v>0</v>
      </c>
      <c r="S98" s="83">
        <f t="shared" si="80"/>
        <v>0</v>
      </c>
      <c r="T98" s="83">
        <f t="shared" si="52"/>
        <v>0</v>
      </c>
      <c r="U98" s="83">
        <f t="shared" si="66"/>
        <v>0</v>
      </c>
      <c r="V98" s="83">
        <f t="shared" si="53"/>
        <v>0</v>
      </c>
      <c r="W98" s="83">
        <v>0</v>
      </c>
      <c r="X98" s="83">
        <f t="shared" si="54"/>
        <v>0</v>
      </c>
      <c r="Y98" s="88">
        <f t="shared" si="55"/>
        <v>0</v>
      </c>
      <c r="AA98" s="121">
        <v>93</v>
      </c>
      <c r="AB98" s="83">
        <f t="shared" si="56"/>
        <v>0</v>
      </c>
      <c r="AC98" s="154">
        <f t="shared" si="57"/>
        <v>0</v>
      </c>
      <c r="AD98" s="154">
        <f t="shared" si="58"/>
        <v>0</v>
      </c>
      <c r="AE98" s="154">
        <f t="shared" si="59"/>
        <v>0</v>
      </c>
      <c r="AF98" s="83">
        <f t="shared" si="67"/>
        <v>0</v>
      </c>
      <c r="AG98" s="83">
        <f t="shared" si="68"/>
        <v>0</v>
      </c>
      <c r="AH98" s="83">
        <f t="shared" si="69"/>
        <v>0</v>
      </c>
      <c r="AI98" s="128">
        <f t="shared" si="81"/>
        <v>0</v>
      </c>
      <c r="AK98" s="121">
        <v>93</v>
      </c>
      <c r="AL98" s="83">
        <f t="shared" si="60"/>
        <v>0</v>
      </c>
      <c r="AM98" s="83">
        <f t="shared" si="61"/>
        <v>0</v>
      </c>
      <c r="AN98" s="83">
        <f t="shared" si="62"/>
        <v>0</v>
      </c>
      <c r="AO98" s="83">
        <f t="shared" si="63"/>
        <v>0</v>
      </c>
      <c r="AP98" s="83">
        <f t="shared" si="64"/>
        <v>0</v>
      </c>
      <c r="AQ98" s="227">
        <f t="shared" si="49"/>
        <v>0</v>
      </c>
      <c r="AR98" s="227">
        <f t="shared" si="49"/>
        <v>0</v>
      </c>
      <c r="AS98" s="227">
        <f t="shared" si="49"/>
        <v>0</v>
      </c>
      <c r="AT98" s="227">
        <f t="shared" si="49"/>
        <v>0</v>
      </c>
      <c r="AU98" s="83">
        <f t="shared" si="70"/>
        <v>0</v>
      </c>
      <c r="AV98" s="83">
        <f t="shared" si="71"/>
        <v>0</v>
      </c>
      <c r="AW98" s="83">
        <f t="shared" si="72"/>
        <v>0</v>
      </c>
      <c r="AX98" s="83">
        <f t="shared" si="73"/>
        <v>0</v>
      </c>
      <c r="AY98" s="128">
        <f t="shared" si="74"/>
        <v>0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75"/>
        <v>0</v>
      </c>
      <c r="K99" s="83">
        <f t="shared" si="76"/>
        <v>0</v>
      </c>
      <c r="L99" s="83">
        <f t="shared" si="77"/>
        <v>0</v>
      </c>
      <c r="M99" s="83">
        <f t="shared" si="78"/>
        <v>0</v>
      </c>
      <c r="N99" s="83">
        <f t="shared" si="50"/>
        <v>0</v>
      </c>
      <c r="O99" s="84">
        <f t="shared" si="51"/>
        <v>0</v>
      </c>
      <c r="P99" s="105">
        <v>94</v>
      </c>
      <c r="Q99" s="83">
        <f t="shared" si="65"/>
        <v>0</v>
      </c>
      <c r="R99" s="83">
        <f t="shared" si="79"/>
        <v>0</v>
      </c>
      <c r="S99" s="83">
        <f t="shared" si="80"/>
        <v>0</v>
      </c>
      <c r="T99" s="83">
        <f t="shared" si="52"/>
        <v>0</v>
      </c>
      <c r="U99" s="83">
        <f t="shared" si="66"/>
        <v>0</v>
      </c>
      <c r="V99" s="83">
        <f t="shared" si="53"/>
        <v>0</v>
      </c>
      <c r="W99" s="83">
        <v>0</v>
      </c>
      <c r="X99" s="83">
        <f t="shared" si="54"/>
        <v>0</v>
      </c>
      <c r="Y99" s="88">
        <f t="shared" si="55"/>
        <v>0</v>
      </c>
      <c r="AA99" s="121">
        <v>94</v>
      </c>
      <c r="AB99" s="83">
        <f t="shared" si="56"/>
        <v>0</v>
      </c>
      <c r="AC99" s="154">
        <f t="shared" si="57"/>
        <v>0</v>
      </c>
      <c r="AD99" s="154">
        <f t="shared" si="58"/>
        <v>0</v>
      </c>
      <c r="AE99" s="154">
        <f t="shared" si="59"/>
        <v>0</v>
      </c>
      <c r="AF99" s="83">
        <f t="shared" si="67"/>
        <v>0</v>
      </c>
      <c r="AG99" s="83">
        <f t="shared" si="68"/>
        <v>0</v>
      </c>
      <c r="AH99" s="83">
        <f t="shared" si="69"/>
        <v>0</v>
      </c>
      <c r="AI99" s="128">
        <f t="shared" si="81"/>
        <v>0</v>
      </c>
      <c r="AK99" s="121">
        <v>94</v>
      </c>
      <c r="AL99" s="83">
        <f t="shared" si="60"/>
        <v>0</v>
      </c>
      <c r="AM99" s="83">
        <f t="shared" si="61"/>
        <v>0</v>
      </c>
      <c r="AN99" s="83">
        <f t="shared" si="62"/>
        <v>0</v>
      </c>
      <c r="AO99" s="83">
        <f t="shared" si="63"/>
        <v>0</v>
      </c>
      <c r="AP99" s="83">
        <f t="shared" si="64"/>
        <v>0</v>
      </c>
      <c r="AQ99" s="227">
        <f t="shared" si="49"/>
        <v>0</v>
      </c>
      <c r="AR99" s="227">
        <f t="shared" si="49"/>
        <v>0</v>
      </c>
      <c r="AS99" s="227">
        <f t="shared" si="49"/>
        <v>0</v>
      </c>
      <c r="AT99" s="227">
        <f t="shared" si="49"/>
        <v>0</v>
      </c>
      <c r="AU99" s="83">
        <f t="shared" si="70"/>
        <v>0</v>
      </c>
      <c r="AV99" s="83">
        <f t="shared" si="71"/>
        <v>0</v>
      </c>
      <c r="AW99" s="83">
        <f t="shared" si="72"/>
        <v>0</v>
      </c>
      <c r="AX99" s="83">
        <f t="shared" si="73"/>
        <v>0</v>
      </c>
      <c r="AY99" s="128">
        <f t="shared" si="74"/>
        <v>0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75"/>
        <v>0</v>
      </c>
      <c r="K100" s="83">
        <f t="shared" si="76"/>
        <v>0</v>
      </c>
      <c r="L100" s="83">
        <f t="shared" si="77"/>
        <v>0</v>
      </c>
      <c r="M100" s="83">
        <f t="shared" si="78"/>
        <v>0</v>
      </c>
      <c r="N100" s="83">
        <f t="shared" si="50"/>
        <v>0</v>
      </c>
      <c r="O100" s="84">
        <f t="shared" si="51"/>
        <v>0</v>
      </c>
      <c r="P100" s="105">
        <v>95</v>
      </c>
      <c r="Q100" s="83">
        <f t="shared" si="65"/>
        <v>0</v>
      </c>
      <c r="R100" s="83">
        <f t="shared" si="79"/>
        <v>0</v>
      </c>
      <c r="S100" s="83">
        <f t="shared" si="80"/>
        <v>0</v>
      </c>
      <c r="T100" s="83">
        <f t="shared" si="52"/>
        <v>0</v>
      </c>
      <c r="U100" s="83">
        <f t="shared" si="66"/>
        <v>0</v>
      </c>
      <c r="V100" s="83">
        <f t="shared" si="53"/>
        <v>0</v>
      </c>
      <c r="W100" s="83">
        <v>0</v>
      </c>
      <c r="X100" s="83">
        <f t="shared" si="54"/>
        <v>0</v>
      </c>
      <c r="Y100" s="88">
        <f t="shared" si="55"/>
        <v>0</v>
      </c>
      <c r="AA100" s="121">
        <v>95</v>
      </c>
      <c r="AB100" s="83">
        <f t="shared" si="56"/>
        <v>0</v>
      </c>
      <c r="AC100" s="154">
        <f t="shared" si="57"/>
        <v>0</v>
      </c>
      <c r="AD100" s="154">
        <f t="shared" si="58"/>
        <v>0</v>
      </c>
      <c r="AE100" s="154">
        <f t="shared" si="59"/>
        <v>0</v>
      </c>
      <c r="AF100" s="83">
        <f t="shared" si="67"/>
        <v>0</v>
      </c>
      <c r="AG100" s="83">
        <f t="shared" si="68"/>
        <v>0</v>
      </c>
      <c r="AH100" s="83">
        <f t="shared" si="69"/>
        <v>0</v>
      </c>
      <c r="AI100" s="128">
        <f t="shared" si="81"/>
        <v>0</v>
      </c>
      <c r="AK100" s="121">
        <v>95</v>
      </c>
      <c r="AL100" s="83">
        <f t="shared" si="60"/>
        <v>0</v>
      </c>
      <c r="AM100" s="83">
        <f t="shared" si="61"/>
        <v>0</v>
      </c>
      <c r="AN100" s="83">
        <f t="shared" si="62"/>
        <v>0</v>
      </c>
      <c r="AO100" s="83">
        <f t="shared" si="63"/>
        <v>0</v>
      </c>
      <c r="AP100" s="83">
        <f t="shared" si="64"/>
        <v>0</v>
      </c>
      <c r="AQ100" s="227">
        <f t="shared" si="49"/>
        <v>0</v>
      </c>
      <c r="AR100" s="227">
        <f t="shared" si="49"/>
        <v>0</v>
      </c>
      <c r="AS100" s="227">
        <f t="shared" si="49"/>
        <v>0</v>
      </c>
      <c r="AT100" s="227">
        <f t="shared" si="49"/>
        <v>0</v>
      </c>
      <c r="AU100" s="83">
        <f t="shared" si="70"/>
        <v>0</v>
      </c>
      <c r="AV100" s="83">
        <f t="shared" si="71"/>
        <v>0</v>
      </c>
      <c r="AW100" s="83">
        <f t="shared" si="72"/>
        <v>0</v>
      </c>
      <c r="AX100" s="83">
        <f t="shared" si="73"/>
        <v>0</v>
      </c>
      <c r="AY100" s="128">
        <f t="shared" si="74"/>
        <v>0</v>
      </c>
    </row>
    <row r="101" spans="2:51" x14ac:dyDescent="0.25">
      <c r="C101" s="72"/>
      <c r="E101" s="6"/>
      <c r="I101" s="105">
        <v>96</v>
      </c>
      <c r="J101" s="83">
        <f t="shared" si="75"/>
        <v>0</v>
      </c>
      <c r="K101" s="83">
        <f t="shared" si="76"/>
        <v>0</v>
      </c>
      <c r="L101" s="83">
        <f t="shared" si="77"/>
        <v>0</v>
      </c>
      <c r="M101" s="83">
        <f t="shared" si="78"/>
        <v>0</v>
      </c>
      <c r="N101" s="83">
        <f t="shared" si="50"/>
        <v>0</v>
      </c>
      <c r="O101" s="84">
        <f t="shared" si="51"/>
        <v>0</v>
      </c>
      <c r="P101" s="105">
        <v>96</v>
      </c>
      <c r="Q101" s="83">
        <f t="shared" si="65"/>
        <v>0</v>
      </c>
      <c r="R101" s="83">
        <f t="shared" si="79"/>
        <v>0</v>
      </c>
      <c r="S101" s="83">
        <f t="shared" si="80"/>
        <v>0</v>
      </c>
      <c r="T101" s="83">
        <f t="shared" si="52"/>
        <v>0</v>
      </c>
      <c r="U101" s="83">
        <f t="shared" si="66"/>
        <v>0</v>
      </c>
      <c r="V101" s="83">
        <f t="shared" si="53"/>
        <v>0</v>
      </c>
      <c r="W101" s="83">
        <v>0</v>
      </c>
      <c r="X101" s="83">
        <f t="shared" si="54"/>
        <v>0</v>
      </c>
      <c r="Y101" s="88">
        <f t="shared" si="55"/>
        <v>0</v>
      </c>
      <c r="AA101" s="121">
        <v>96</v>
      </c>
      <c r="AB101" s="83">
        <f t="shared" si="56"/>
        <v>0</v>
      </c>
      <c r="AC101" s="154">
        <f t="shared" si="57"/>
        <v>0</v>
      </c>
      <c r="AD101" s="154">
        <f t="shared" si="58"/>
        <v>0</v>
      </c>
      <c r="AE101" s="154">
        <f t="shared" si="59"/>
        <v>0</v>
      </c>
      <c r="AF101" s="83">
        <f t="shared" si="67"/>
        <v>0</v>
      </c>
      <c r="AG101" s="83">
        <f t="shared" si="68"/>
        <v>0</v>
      </c>
      <c r="AH101" s="83">
        <f t="shared" si="69"/>
        <v>0</v>
      </c>
      <c r="AI101" s="128">
        <f t="shared" si="81"/>
        <v>0</v>
      </c>
      <c r="AK101" s="121">
        <v>96</v>
      </c>
      <c r="AL101" s="83">
        <f t="shared" si="60"/>
        <v>0</v>
      </c>
      <c r="AM101" s="83">
        <f t="shared" si="61"/>
        <v>0</v>
      </c>
      <c r="AN101" s="83">
        <f t="shared" si="62"/>
        <v>0</v>
      </c>
      <c r="AO101" s="83">
        <f t="shared" si="63"/>
        <v>0</v>
      </c>
      <c r="AP101" s="83">
        <f t="shared" si="64"/>
        <v>0</v>
      </c>
      <c r="AQ101" s="227">
        <f t="shared" si="49"/>
        <v>0</v>
      </c>
      <c r="AR101" s="227">
        <f t="shared" si="49"/>
        <v>0</v>
      </c>
      <c r="AS101" s="227">
        <f t="shared" si="49"/>
        <v>0</v>
      </c>
      <c r="AT101" s="227">
        <f t="shared" si="49"/>
        <v>0</v>
      </c>
      <c r="AU101" s="83">
        <f t="shared" si="70"/>
        <v>0</v>
      </c>
      <c r="AV101" s="83">
        <f t="shared" si="71"/>
        <v>0</v>
      </c>
      <c r="AW101" s="83">
        <f t="shared" si="72"/>
        <v>0</v>
      </c>
      <c r="AX101" s="83">
        <f t="shared" si="73"/>
        <v>0</v>
      </c>
      <c r="AY101" s="128">
        <f t="shared" si="74"/>
        <v>0</v>
      </c>
    </row>
    <row r="102" spans="2:51" x14ac:dyDescent="0.25">
      <c r="C102" s="72"/>
      <c r="E102" s="6"/>
      <c r="I102" s="105">
        <v>97</v>
      </c>
      <c r="J102" s="83">
        <f t="shared" si="75"/>
        <v>0</v>
      </c>
      <c r="K102" s="83">
        <f t="shared" si="76"/>
        <v>0</v>
      </c>
      <c r="L102" s="83">
        <f t="shared" si="77"/>
        <v>0</v>
      </c>
      <c r="M102" s="83">
        <f t="shared" si="78"/>
        <v>0</v>
      </c>
      <c r="N102" s="83">
        <f t="shared" si="50"/>
        <v>0</v>
      </c>
      <c r="O102" s="84">
        <f t="shared" si="51"/>
        <v>0</v>
      </c>
      <c r="P102" s="105">
        <v>97</v>
      </c>
      <c r="Q102" s="83">
        <f t="shared" si="65"/>
        <v>0</v>
      </c>
      <c r="R102" s="83">
        <f t="shared" si="79"/>
        <v>0</v>
      </c>
      <c r="S102" s="83">
        <f t="shared" si="80"/>
        <v>0</v>
      </c>
      <c r="T102" s="83">
        <f t="shared" si="52"/>
        <v>0</v>
      </c>
      <c r="U102" s="83">
        <f t="shared" si="66"/>
        <v>0</v>
      </c>
      <c r="V102" s="83">
        <f t="shared" si="53"/>
        <v>0</v>
      </c>
      <c r="W102" s="83">
        <v>0</v>
      </c>
      <c r="X102" s="83">
        <f t="shared" si="54"/>
        <v>0</v>
      </c>
      <c r="Y102" s="88">
        <f t="shared" si="55"/>
        <v>0</v>
      </c>
      <c r="AA102" s="121">
        <v>97</v>
      </c>
      <c r="AB102" s="83">
        <f t="shared" si="56"/>
        <v>0</v>
      </c>
      <c r="AC102" s="154">
        <f t="shared" si="57"/>
        <v>0</v>
      </c>
      <c r="AD102" s="154">
        <f t="shared" si="58"/>
        <v>0</v>
      </c>
      <c r="AE102" s="154">
        <f t="shared" si="59"/>
        <v>0</v>
      </c>
      <c r="AF102" s="83">
        <f t="shared" ref="AF102:AF133" si="85">IF(AA102&lt;=$F$18,EXP(-LN(2)/$D$104)*AF101+((1-EXP(-LN(2)/$D$104))/(LN(2)/$D$104))*$AB102*AC102*0.475*$F$19*44/12,)</f>
        <v>0</v>
      </c>
      <c r="AG102" s="83">
        <f t="shared" ref="AG102:AG133" si="86">IF(AA102&lt;=$F$18,EXP(-LN(2)/$D$106)*AG101+((1-EXP(-LN(2)/$D$106))/(LN(2)/$D$106))*$AB102*AD102*0.475*$F$19*44/12,)</f>
        <v>0</v>
      </c>
      <c r="AH102" s="83">
        <f t="shared" ref="AH102:AH133" si="87">IF(AA102&lt;=$F$18,EXP(-LN(2)/$D$105)*AH101+((1-EXP(-LN(2)/$D$105))/(LN(2)/$D$105))*$AB102*AE102*0.475*$F$19*44/12,)</f>
        <v>0</v>
      </c>
      <c r="AI102" s="128">
        <f t="shared" si="81"/>
        <v>0</v>
      </c>
      <c r="AK102" s="121">
        <v>97</v>
      </c>
      <c r="AL102" s="83">
        <f t="shared" si="60"/>
        <v>0</v>
      </c>
      <c r="AM102" s="83">
        <f t="shared" si="61"/>
        <v>0</v>
      </c>
      <c r="AN102" s="83">
        <f t="shared" si="62"/>
        <v>0</v>
      </c>
      <c r="AO102" s="83">
        <f t="shared" si="63"/>
        <v>0</v>
      </c>
      <c r="AP102" s="83">
        <f t="shared" si="64"/>
        <v>0</v>
      </c>
      <c r="AQ102" s="227">
        <f t="shared" si="49"/>
        <v>0</v>
      </c>
      <c r="AR102" s="227">
        <f t="shared" si="49"/>
        <v>0</v>
      </c>
      <c r="AS102" s="227">
        <f t="shared" si="49"/>
        <v>0</v>
      </c>
      <c r="AT102" s="227">
        <f t="shared" si="49"/>
        <v>0</v>
      </c>
      <c r="AU102" s="83">
        <f t="shared" ref="AU102:AU133" si="88">IF($AK102&lt;=$F$18,$C$104*$AL102*AM102,)</f>
        <v>0</v>
      </c>
      <c r="AV102" s="83">
        <f t="shared" ref="AV102:AV133" si="89">IF($AK102&lt;=$F$18,$C$106*$AL102*AN102,)</f>
        <v>0</v>
      </c>
      <c r="AW102" s="83">
        <f t="shared" ref="AW102:AW133" si="90">IF($AK102&lt;=$F$18,$C$105*$AL102*AO102,)</f>
        <v>0</v>
      </c>
      <c r="AX102" s="83">
        <f t="shared" ref="AX102:AX133" si="91">IF($AK102&lt;=$F$18,$C$108*$AL102*AP102,)</f>
        <v>0</v>
      </c>
      <c r="AY102" s="128">
        <f t="shared" si="74"/>
        <v>0</v>
      </c>
    </row>
    <row r="103" spans="2:51" x14ac:dyDescent="0.25">
      <c r="C103" s="70" t="s">
        <v>164</v>
      </c>
      <c r="D103" s="224" t="s">
        <v>165</v>
      </c>
      <c r="F103"/>
      <c r="I103" s="105">
        <v>98</v>
      </c>
      <c r="J103" s="83">
        <f t="shared" si="75"/>
        <v>0</v>
      </c>
      <c r="K103" s="83">
        <f t="shared" si="76"/>
        <v>0</v>
      </c>
      <c r="L103" s="83">
        <f t="shared" si="77"/>
        <v>0</v>
      </c>
      <c r="M103" s="83">
        <f t="shared" si="78"/>
        <v>0</v>
      </c>
      <c r="N103" s="83">
        <f t="shared" si="50"/>
        <v>0</v>
      </c>
      <c r="O103" s="84">
        <f t="shared" si="51"/>
        <v>0</v>
      </c>
      <c r="P103" s="105">
        <v>98</v>
      </c>
      <c r="Q103" s="83">
        <f t="shared" si="65"/>
        <v>0</v>
      </c>
      <c r="R103" s="83">
        <f t="shared" si="79"/>
        <v>0</v>
      </c>
      <c r="S103" s="83">
        <f t="shared" si="80"/>
        <v>0</v>
      </c>
      <c r="T103" s="83">
        <f t="shared" si="52"/>
        <v>0</v>
      </c>
      <c r="U103" s="83">
        <f t="shared" si="66"/>
        <v>0</v>
      </c>
      <c r="V103" s="83">
        <f t="shared" si="53"/>
        <v>0</v>
      </c>
      <c r="W103" s="83">
        <v>0</v>
      </c>
      <c r="X103" s="83">
        <f t="shared" si="54"/>
        <v>0</v>
      </c>
      <c r="Y103" s="88">
        <f t="shared" si="55"/>
        <v>0</v>
      </c>
      <c r="AA103" s="121">
        <v>98</v>
      </c>
      <c r="AB103" s="83">
        <f t="shared" si="56"/>
        <v>0</v>
      </c>
      <c r="AC103" s="154">
        <f t="shared" si="57"/>
        <v>0</v>
      </c>
      <c r="AD103" s="154">
        <f t="shared" si="58"/>
        <v>0</v>
      </c>
      <c r="AE103" s="154">
        <f t="shared" si="59"/>
        <v>0</v>
      </c>
      <c r="AF103" s="83">
        <f t="shared" si="85"/>
        <v>0</v>
      </c>
      <c r="AG103" s="83">
        <f t="shared" si="86"/>
        <v>0</v>
      </c>
      <c r="AH103" s="83">
        <f t="shared" si="87"/>
        <v>0</v>
      </c>
      <c r="AI103" s="128">
        <f t="shared" si="81"/>
        <v>0</v>
      </c>
      <c r="AK103" s="121">
        <v>98</v>
      </c>
      <c r="AL103" s="83">
        <f t="shared" si="60"/>
        <v>0</v>
      </c>
      <c r="AM103" s="83">
        <f t="shared" si="61"/>
        <v>0</v>
      </c>
      <c r="AN103" s="83">
        <f t="shared" si="62"/>
        <v>0</v>
      </c>
      <c r="AO103" s="83">
        <f t="shared" si="63"/>
        <v>0</v>
      </c>
      <c r="AP103" s="83">
        <f t="shared" si="64"/>
        <v>0</v>
      </c>
      <c r="AQ103" s="227">
        <f t="shared" si="49"/>
        <v>0</v>
      </c>
      <c r="AR103" s="227">
        <f t="shared" si="49"/>
        <v>0</v>
      </c>
      <c r="AS103" s="227">
        <f t="shared" si="49"/>
        <v>0</v>
      </c>
      <c r="AT103" s="227">
        <f t="shared" si="49"/>
        <v>0</v>
      </c>
      <c r="AU103" s="83">
        <f t="shared" si="88"/>
        <v>0</v>
      </c>
      <c r="AV103" s="83">
        <f t="shared" si="89"/>
        <v>0</v>
      </c>
      <c r="AW103" s="83">
        <f t="shared" si="90"/>
        <v>0</v>
      </c>
      <c r="AX103" s="83">
        <f t="shared" si="91"/>
        <v>0</v>
      </c>
      <c r="AY103" s="128">
        <f t="shared" si="74"/>
        <v>0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75"/>
        <v>0</v>
      </c>
      <c r="K104" s="83">
        <f t="shared" si="76"/>
        <v>0</v>
      </c>
      <c r="L104" s="83">
        <f t="shared" si="77"/>
        <v>0</v>
      </c>
      <c r="M104" s="83">
        <f t="shared" si="78"/>
        <v>0</v>
      </c>
      <c r="N104" s="83">
        <f t="shared" si="50"/>
        <v>0</v>
      </c>
      <c r="O104" s="84">
        <f t="shared" si="51"/>
        <v>0</v>
      </c>
      <c r="P104" s="105">
        <v>99</v>
      </c>
      <c r="Q104" s="83">
        <f t="shared" si="65"/>
        <v>0</v>
      </c>
      <c r="R104" s="83">
        <f t="shared" si="79"/>
        <v>0</v>
      </c>
      <c r="S104" s="83">
        <f t="shared" si="80"/>
        <v>0</v>
      </c>
      <c r="T104" s="83">
        <f t="shared" si="52"/>
        <v>0</v>
      </c>
      <c r="U104" s="83">
        <f t="shared" si="66"/>
        <v>0</v>
      </c>
      <c r="V104" s="83">
        <f t="shared" si="53"/>
        <v>0</v>
      </c>
      <c r="W104" s="83">
        <v>0</v>
      </c>
      <c r="X104" s="83">
        <f t="shared" si="54"/>
        <v>0</v>
      </c>
      <c r="Y104" s="88">
        <f t="shared" si="55"/>
        <v>0</v>
      </c>
      <c r="AA104" s="121">
        <v>99</v>
      </c>
      <c r="AB104" s="83">
        <f t="shared" si="56"/>
        <v>0</v>
      </c>
      <c r="AC104" s="154">
        <f t="shared" si="57"/>
        <v>0</v>
      </c>
      <c r="AD104" s="154">
        <f t="shared" si="58"/>
        <v>0</v>
      </c>
      <c r="AE104" s="154">
        <f t="shared" si="59"/>
        <v>0</v>
      </c>
      <c r="AF104" s="83">
        <f t="shared" si="85"/>
        <v>0</v>
      </c>
      <c r="AG104" s="83">
        <f t="shared" si="86"/>
        <v>0</v>
      </c>
      <c r="AH104" s="83">
        <f t="shared" si="87"/>
        <v>0</v>
      </c>
      <c r="AI104" s="128">
        <f t="shared" si="81"/>
        <v>0</v>
      </c>
      <c r="AK104" s="121">
        <v>99</v>
      </c>
      <c r="AL104" s="83">
        <f t="shared" si="60"/>
        <v>0</v>
      </c>
      <c r="AM104" s="83">
        <f t="shared" si="61"/>
        <v>0</v>
      </c>
      <c r="AN104" s="83">
        <f t="shared" si="62"/>
        <v>0</v>
      </c>
      <c r="AO104" s="83">
        <f t="shared" si="63"/>
        <v>0</v>
      </c>
      <c r="AP104" s="83">
        <f t="shared" si="64"/>
        <v>0</v>
      </c>
      <c r="AQ104" s="227">
        <f t="shared" si="49"/>
        <v>0</v>
      </c>
      <c r="AR104" s="227">
        <f t="shared" si="49"/>
        <v>0</v>
      </c>
      <c r="AS104" s="227">
        <f t="shared" si="49"/>
        <v>0</v>
      </c>
      <c r="AT104" s="227">
        <f t="shared" si="49"/>
        <v>0</v>
      </c>
      <c r="AU104" s="83">
        <f t="shared" si="88"/>
        <v>0</v>
      </c>
      <c r="AV104" s="83">
        <f t="shared" si="89"/>
        <v>0</v>
      </c>
      <c r="AW104" s="83">
        <f t="shared" si="90"/>
        <v>0</v>
      </c>
      <c r="AX104" s="83">
        <f t="shared" si="91"/>
        <v>0</v>
      </c>
      <c r="AY104" s="128">
        <f t="shared" si="74"/>
        <v>0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75"/>
        <v>0</v>
      </c>
      <c r="K105" s="83">
        <f t="shared" si="76"/>
        <v>0</v>
      </c>
      <c r="L105" s="83">
        <f t="shared" si="77"/>
        <v>0</v>
      </c>
      <c r="M105" s="83">
        <f t="shared" si="78"/>
        <v>0</v>
      </c>
      <c r="N105" s="83">
        <f t="shared" si="50"/>
        <v>0</v>
      </c>
      <c r="O105" s="84">
        <f t="shared" si="51"/>
        <v>0</v>
      </c>
      <c r="P105" s="105">
        <v>100</v>
      </c>
      <c r="Q105" s="83">
        <f t="shared" si="65"/>
        <v>0</v>
      </c>
      <c r="R105" s="83">
        <f t="shared" si="79"/>
        <v>0</v>
      </c>
      <c r="S105" s="83">
        <f t="shared" si="80"/>
        <v>0</v>
      </c>
      <c r="T105" s="83">
        <f t="shared" si="52"/>
        <v>0</v>
      </c>
      <c r="U105" s="83">
        <f t="shared" si="66"/>
        <v>0</v>
      </c>
      <c r="V105" s="83">
        <f t="shared" si="53"/>
        <v>0</v>
      </c>
      <c r="W105" s="83">
        <v>0</v>
      </c>
      <c r="X105" s="83">
        <f t="shared" si="54"/>
        <v>0</v>
      </c>
      <c r="Y105" s="88">
        <f t="shared" si="55"/>
        <v>0</v>
      </c>
      <c r="AA105" s="121">
        <v>100</v>
      </c>
      <c r="AB105" s="83">
        <f t="shared" si="56"/>
        <v>0</v>
      </c>
      <c r="AC105" s="154">
        <f t="shared" si="57"/>
        <v>0</v>
      </c>
      <c r="AD105" s="154">
        <f t="shared" si="58"/>
        <v>0</v>
      </c>
      <c r="AE105" s="154">
        <f t="shared" si="59"/>
        <v>0</v>
      </c>
      <c r="AF105" s="83">
        <f t="shared" si="85"/>
        <v>0</v>
      </c>
      <c r="AG105" s="83">
        <f t="shared" si="86"/>
        <v>0</v>
      </c>
      <c r="AH105" s="83">
        <f t="shared" si="87"/>
        <v>0</v>
      </c>
      <c r="AI105" s="128">
        <f t="shared" si="81"/>
        <v>0</v>
      </c>
      <c r="AK105" s="121">
        <v>100</v>
      </c>
      <c r="AL105" s="83">
        <f t="shared" si="60"/>
        <v>0</v>
      </c>
      <c r="AM105" s="83">
        <f t="shared" si="61"/>
        <v>0</v>
      </c>
      <c r="AN105" s="83">
        <f t="shared" si="62"/>
        <v>0</v>
      </c>
      <c r="AO105" s="83">
        <f t="shared" si="63"/>
        <v>0</v>
      </c>
      <c r="AP105" s="83">
        <f t="shared" si="64"/>
        <v>0</v>
      </c>
      <c r="AQ105" s="227">
        <f t="shared" si="49"/>
        <v>0</v>
      </c>
      <c r="AR105" s="227">
        <f t="shared" si="49"/>
        <v>0</v>
      </c>
      <c r="AS105" s="227">
        <f t="shared" si="49"/>
        <v>0</v>
      </c>
      <c r="AT105" s="227">
        <f t="shared" ref="AT105:AT168" si="92">IF($AK105&lt;=$F$18,$AL105*AP105,)</f>
        <v>0</v>
      </c>
      <c r="AU105" s="83">
        <f t="shared" si="88"/>
        <v>0</v>
      </c>
      <c r="AV105" s="83">
        <f t="shared" si="89"/>
        <v>0</v>
      </c>
      <c r="AW105" s="83">
        <f t="shared" si="90"/>
        <v>0</v>
      </c>
      <c r="AX105" s="83">
        <f t="shared" si="91"/>
        <v>0</v>
      </c>
      <c r="AY105" s="128">
        <f t="shared" si="74"/>
        <v>0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75"/>
        <v>0</v>
      </c>
      <c r="K106" s="83">
        <f t="shared" si="76"/>
        <v>0</v>
      </c>
      <c r="L106" s="83">
        <f t="shared" si="77"/>
        <v>0</v>
      </c>
      <c r="M106" s="83">
        <f t="shared" si="78"/>
        <v>0</v>
      </c>
      <c r="N106" s="83">
        <f t="shared" si="50"/>
        <v>0</v>
      </c>
      <c r="O106" s="84">
        <f t="shared" si="51"/>
        <v>0</v>
      </c>
      <c r="P106" s="105">
        <v>101</v>
      </c>
      <c r="Q106" s="83">
        <f t="shared" si="65"/>
        <v>0</v>
      </c>
      <c r="R106" s="83">
        <f t="shared" si="79"/>
        <v>0</v>
      </c>
      <c r="S106" s="83">
        <f t="shared" si="80"/>
        <v>0</v>
      </c>
      <c r="T106" s="83">
        <f t="shared" si="52"/>
        <v>0</v>
      </c>
      <c r="U106" s="83">
        <f t="shared" si="66"/>
        <v>0</v>
      </c>
      <c r="V106" s="83">
        <f t="shared" si="53"/>
        <v>0</v>
      </c>
      <c r="W106" s="83">
        <v>0</v>
      </c>
      <c r="X106" s="83">
        <f t="shared" si="54"/>
        <v>0</v>
      </c>
      <c r="Y106" s="88">
        <f t="shared" si="55"/>
        <v>0</v>
      </c>
      <c r="AA106" s="121">
        <v>101</v>
      </c>
      <c r="AB106" s="83">
        <f t="shared" si="56"/>
        <v>0</v>
      </c>
      <c r="AC106" s="154">
        <f t="shared" si="57"/>
        <v>0</v>
      </c>
      <c r="AD106" s="154">
        <f t="shared" si="58"/>
        <v>0</v>
      </c>
      <c r="AE106" s="154">
        <f t="shared" si="59"/>
        <v>0</v>
      </c>
      <c r="AF106" s="83">
        <f t="shared" si="85"/>
        <v>0</v>
      </c>
      <c r="AG106" s="83">
        <f t="shared" si="86"/>
        <v>0</v>
      </c>
      <c r="AH106" s="83">
        <f t="shared" si="87"/>
        <v>0</v>
      </c>
      <c r="AI106" s="128">
        <f t="shared" si="81"/>
        <v>0</v>
      </c>
      <c r="AK106" s="121">
        <v>101</v>
      </c>
      <c r="AL106" s="83">
        <f t="shared" si="60"/>
        <v>0</v>
      </c>
      <c r="AM106" s="83">
        <f t="shared" si="61"/>
        <v>0</v>
      </c>
      <c r="AN106" s="83">
        <f t="shared" si="62"/>
        <v>0</v>
      </c>
      <c r="AO106" s="83">
        <f t="shared" si="63"/>
        <v>0</v>
      </c>
      <c r="AP106" s="83">
        <f t="shared" si="64"/>
        <v>0</v>
      </c>
      <c r="AQ106" s="227">
        <f t="shared" ref="AQ106:AT169" si="93">IF($AK106&lt;=$F$18,$AL106*AM106,)</f>
        <v>0</v>
      </c>
      <c r="AR106" s="227">
        <f t="shared" si="93"/>
        <v>0</v>
      </c>
      <c r="AS106" s="227">
        <f t="shared" si="93"/>
        <v>0</v>
      </c>
      <c r="AT106" s="227">
        <f t="shared" si="92"/>
        <v>0</v>
      </c>
      <c r="AU106" s="83">
        <f t="shared" si="88"/>
        <v>0</v>
      </c>
      <c r="AV106" s="83">
        <f t="shared" si="89"/>
        <v>0</v>
      </c>
      <c r="AW106" s="83">
        <f t="shared" si="90"/>
        <v>0</v>
      </c>
      <c r="AX106" s="83">
        <f t="shared" si="91"/>
        <v>0</v>
      </c>
      <c r="AY106" s="128">
        <f t="shared" si="74"/>
        <v>0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75"/>
        <v>0</v>
      </c>
      <c r="K107" s="83">
        <f t="shared" si="76"/>
        <v>0</v>
      </c>
      <c r="L107" s="83">
        <f t="shared" si="77"/>
        <v>0</v>
      </c>
      <c r="M107" s="83">
        <f t="shared" si="78"/>
        <v>0</v>
      </c>
      <c r="N107" s="83">
        <f t="shared" si="50"/>
        <v>0</v>
      </c>
      <c r="O107" s="84">
        <f t="shared" si="51"/>
        <v>0</v>
      </c>
      <c r="P107" s="105">
        <v>102</v>
      </c>
      <c r="Q107" s="83">
        <f t="shared" si="65"/>
        <v>0</v>
      </c>
      <c r="R107" s="83">
        <f t="shared" si="79"/>
        <v>0</v>
      </c>
      <c r="S107" s="83">
        <f t="shared" si="80"/>
        <v>0</v>
      </c>
      <c r="T107" s="83">
        <f t="shared" si="52"/>
        <v>0</v>
      </c>
      <c r="U107" s="83">
        <f t="shared" si="66"/>
        <v>0</v>
      </c>
      <c r="V107" s="83">
        <f t="shared" si="53"/>
        <v>0</v>
      </c>
      <c r="W107" s="83">
        <v>0</v>
      </c>
      <c r="X107" s="83">
        <f t="shared" si="54"/>
        <v>0</v>
      </c>
      <c r="Y107" s="88">
        <f t="shared" si="55"/>
        <v>0</v>
      </c>
      <c r="AA107" s="121">
        <v>102</v>
      </c>
      <c r="AB107" s="83">
        <f t="shared" si="56"/>
        <v>0</v>
      </c>
      <c r="AC107" s="154">
        <f t="shared" si="57"/>
        <v>0</v>
      </c>
      <c r="AD107" s="154">
        <f t="shared" si="58"/>
        <v>0</v>
      </c>
      <c r="AE107" s="154">
        <f t="shared" si="59"/>
        <v>0</v>
      </c>
      <c r="AF107" s="83">
        <f t="shared" si="85"/>
        <v>0</v>
      </c>
      <c r="AG107" s="83">
        <f t="shared" si="86"/>
        <v>0</v>
      </c>
      <c r="AH107" s="83">
        <f t="shared" si="87"/>
        <v>0</v>
      </c>
      <c r="AI107" s="128">
        <f t="shared" si="81"/>
        <v>0</v>
      </c>
      <c r="AK107" s="121">
        <v>102</v>
      </c>
      <c r="AL107" s="83">
        <f t="shared" si="60"/>
        <v>0</v>
      </c>
      <c r="AM107" s="83">
        <f t="shared" si="61"/>
        <v>0</v>
      </c>
      <c r="AN107" s="83">
        <f t="shared" si="62"/>
        <v>0</v>
      </c>
      <c r="AO107" s="83">
        <f t="shared" si="63"/>
        <v>0</v>
      </c>
      <c r="AP107" s="83">
        <f t="shared" si="64"/>
        <v>0</v>
      </c>
      <c r="AQ107" s="227">
        <f t="shared" si="93"/>
        <v>0</v>
      </c>
      <c r="AR107" s="227">
        <f t="shared" si="93"/>
        <v>0</v>
      </c>
      <c r="AS107" s="227">
        <f t="shared" si="93"/>
        <v>0</v>
      </c>
      <c r="AT107" s="227">
        <f t="shared" si="92"/>
        <v>0</v>
      </c>
      <c r="AU107" s="83">
        <f t="shared" si="88"/>
        <v>0</v>
      </c>
      <c r="AV107" s="83">
        <f t="shared" si="89"/>
        <v>0</v>
      </c>
      <c r="AW107" s="83">
        <f t="shared" si="90"/>
        <v>0</v>
      </c>
      <c r="AX107" s="83">
        <f t="shared" si="91"/>
        <v>0</v>
      </c>
      <c r="AY107" s="128">
        <f t="shared" si="74"/>
        <v>0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75"/>
        <v>0</v>
      </c>
      <c r="K108" s="83">
        <f t="shared" si="76"/>
        <v>0</v>
      </c>
      <c r="L108" s="83">
        <f t="shared" si="77"/>
        <v>0</v>
      </c>
      <c r="M108" s="83">
        <f t="shared" si="78"/>
        <v>0</v>
      </c>
      <c r="N108" s="83">
        <f t="shared" si="50"/>
        <v>0</v>
      </c>
      <c r="O108" s="84">
        <f t="shared" si="51"/>
        <v>0</v>
      </c>
      <c r="P108" s="105">
        <v>103</v>
      </c>
      <c r="Q108" s="83">
        <f t="shared" si="65"/>
        <v>0</v>
      </c>
      <c r="R108" s="83">
        <f t="shared" si="79"/>
        <v>0</v>
      </c>
      <c r="S108" s="83">
        <f t="shared" si="80"/>
        <v>0</v>
      </c>
      <c r="T108" s="83">
        <f t="shared" si="52"/>
        <v>0</v>
      </c>
      <c r="U108" s="83">
        <f t="shared" si="66"/>
        <v>0</v>
      </c>
      <c r="V108" s="83">
        <f t="shared" si="53"/>
        <v>0</v>
      </c>
      <c r="W108" s="83">
        <v>0</v>
      </c>
      <c r="X108" s="83">
        <f t="shared" si="54"/>
        <v>0</v>
      </c>
      <c r="Y108" s="88">
        <f t="shared" si="55"/>
        <v>0</v>
      </c>
      <c r="AA108" s="121">
        <v>103</v>
      </c>
      <c r="AB108" s="83">
        <f t="shared" si="56"/>
        <v>0</v>
      </c>
      <c r="AC108" s="154">
        <f t="shared" si="57"/>
        <v>0</v>
      </c>
      <c r="AD108" s="154">
        <f t="shared" si="58"/>
        <v>0</v>
      </c>
      <c r="AE108" s="154">
        <f t="shared" si="59"/>
        <v>0</v>
      </c>
      <c r="AF108" s="83">
        <f t="shared" si="85"/>
        <v>0</v>
      </c>
      <c r="AG108" s="83">
        <f t="shared" si="86"/>
        <v>0</v>
      </c>
      <c r="AH108" s="83">
        <f t="shared" si="87"/>
        <v>0</v>
      </c>
      <c r="AI108" s="128">
        <f t="shared" si="81"/>
        <v>0</v>
      </c>
      <c r="AK108" s="121">
        <v>103</v>
      </c>
      <c r="AL108" s="83">
        <f t="shared" si="60"/>
        <v>0</v>
      </c>
      <c r="AM108" s="83">
        <f t="shared" si="61"/>
        <v>0</v>
      </c>
      <c r="AN108" s="83">
        <f t="shared" si="62"/>
        <v>0</v>
      </c>
      <c r="AO108" s="83">
        <f t="shared" si="63"/>
        <v>0</v>
      </c>
      <c r="AP108" s="83">
        <f t="shared" si="64"/>
        <v>0</v>
      </c>
      <c r="AQ108" s="227">
        <f t="shared" si="93"/>
        <v>0</v>
      </c>
      <c r="AR108" s="227">
        <f t="shared" si="93"/>
        <v>0</v>
      </c>
      <c r="AS108" s="227">
        <f t="shared" si="93"/>
        <v>0</v>
      </c>
      <c r="AT108" s="227">
        <f t="shared" si="92"/>
        <v>0</v>
      </c>
      <c r="AU108" s="83">
        <f t="shared" si="88"/>
        <v>0</v>
      </c>
      <c r="AV108" s="83">
        <f t="shared" si="89"/>
        <v>0</v>
      </c>
      <c r="AW108" s="83">
        <f t="shared" si="90"/>
        <v>0</v>
      </c>
      <c r="AX108" s="83">
        <f t="shared" si="91"/>
        <v>0</v>
      </c>
      <c r="AY108" s="128">
        <f t="shared" si="74"/>
        <v>0</v>
      </c>
    </row>
    <row r="109" spans="2:51" x14ac:dyDescent="0.25">
      <c r="I109" s="105">
        <v>104</v>
      </c>
      <c r="J109" s="83">
        <f t="shared" si="75"/>
        <v>0</v>
      </c>
      <c r="K109" s="83">
        <f t="shared" si="76"/>
        <v>0</v>
      </c>
      <c r="L109" s="83">
        <f t="shared" si="77"/>
        <v>0</v>
      </c>
      <c r="M109" s="83">
        <f t="shared" si="78"/>
        <v>0</v>
      </c>
      <c r="N109" s="83">
        <f t="shared" si="50"/>
        <v>0</v>
      </c>
      <c r="O109" s="84">
        <f t="shared" si="51"/>
        <v>0</v>
      </c>
      <c r="P109" s="105">
        <v>104</v>
      </c>
      <c r="Q109" s="83">
        <f t="shared" si="65"/>
        <v>0</v>
      </c>
      <c r="R109" s="83">
        <f t="shared" si="79"/>
        <v>0</v>
      </c>
      <c r="S109" s="83">
        <f t="shared" si="80"/>
        <v>0</v>
      </c>
      <c r="T109" s="83">
        <f t="shared" si="52"/>
        <v>0</v>
      </c>
      <c r="U109" s="83">
        <f t="shared" si="66"/>
        <v>0</v>
      </c>
      <c r="V109" s="83">
        <f t="shared" si="53"/>
        <v>0</v>
      </c>
      <c r="W109" s="83">
        <v>0</v>
      </c>
      <c r="X109" s="83">
        <f t="shared" si="54"/>
        <v>0</v>
      </c>
      <c r="Y109" s="88">
        <f t="shared" si="55"/>
        <v>0</v>
      </c>
      <c r="AA109" s="121">
        <v>104</v>
      </c>
      <c r="AB109" s="83">
        <f t="shared" si="56"/>
        <v>0</v>
      </c>
      <c r="AC109" s="154">
        <f t="shared" si="57"/>
        <v>0</v>
      </c>
      <c r="AD109" s="154">
        <f t="shared" si="58"/>
        <v>0</v>
      </c>
      <c r="AE109" s="154">
        <f t="shared" si="59"/>
        <v>0</v>
      </c>
      <c r="AF109" s="83">
        <f t="shared" si="85"/>
        <v>0</v>
      </c>
      <c r="AG109" s="83">
        <f t="shared" si="86"/>
        <v>0</v>
      </c>
      <c r="AH109" s="83">
        <f t="shared" si="87"/>
        <v>0</v>
      </c>
      <c r="AI109" s="128">
        <f t="shared" si="81"/>
        <v>0</v>
      </c>
      <c r="AK109" s="121">
        <v>104</v>
      </c>
      <c r="AL109" s="83">
        <f t="shared" si="60"/>
        <v>0</v>
      </c>
      <c r="AM109" s="83">
        <f t="shared" si="61"/>
        <v>0</v>
      </c>
      <c r="AN109" s="83">
        <f t="shared" si="62"/>
        <v>0</v>
      </c>
      <c r="AO109" s="83">
        <f t="shared" si="63"/>
        <v>0</v>
      </c>
      <c r="AP109" s="83">
        <f t="shared" si="64"/>
        <v>0</v>
      </c>
      <c r="AQ109" s="227">
        <f t="shared" si="93"/>
        <v>0</v>
      </c>
      <c r="AR109" s="227">
        <f t="shared" si="93"/>
        <v>0</v>
      </c>
      <c r="AS109" s="227">
        <f t="shared" si="93"/>
        <v>0</v>
      </c>
      <c r="AT109" s="227">
        <f t="shared" si="92"/>
        <v>0</v>
      </c>
      <c r="AU109" s="83">
        <f t="shared" si="88"/>
        <v>0</v>
      </c>
      <c r="AV109" s="83">
        <f t="shared" si="89"/>
        <v>0</v>
      </c>
      <c r="AW109" s="83">
        <f t="shared" si="90"/>
        <v>0</v>
      </c>
      <c r="AX109" s="83">
        <f t="shared" si="91"/>
        <v>0</v>
      </c>
      <c r="AY109" s="128">
        <f t="shared" si="74"/>
        <v>0</v>
      </c>
    </row>
    <row r="110" spans="2:51" x14ac:dyDescent="0.25">
      <c r="I110" s="105">
        <v>105</v>
      </c>
      <c r="J110" s="83">
        <f t="shared" si="75"/>
        <v>0</v>
      </c>
      <c r="K110" s="83">
        <f t="shared" si="76"/>
        <v>0</v>
      </c>
      <c r="L110" s="83">
        <f t="shared" si="77"/>
        <v>0</v>
      </c>
      <c r="M110" s="83">
        <f t="shared" si="78"/>
        <v>0</v>
      </c>
      <c r="N110" s="83">
        <f t="shared" si="50"/>
        <v>0</v>
      </c>
      <c r="O110" s="84">
        <f t="shared" si="51"/>
        <v>0</v>
      </c>
      <c r="P110" s="105">
        <v>105</v>
      </c>
      <c r="Q110" s="83">
        <f t="shared" si="65"/>
        <v>0</v>
      </c>
      <c r="R110" s="83">
        <f t="shared" si="79"/>
        <v>0</v>
      </c>
      <c r="S110" s="83">
        <f t="shared" si="80"/>
        <v>0</v>
      </c>
      <c r="T110" s="83">
        <f t="shared" si="52"/>
        <v>0</v>
      </c>
      <c r="U110" s="83">
        <f t="shared" si="66"/>
        <v>0</v>
      </c>
      <c r="V110" s="83">
        <f t="shared" si="53"/>
        <v>0</v>
      </c>
      <c r="W110" s="83">
        <v>0</v>
      </c>
      <c r="X110" s="83">
        <f t="shared" si="54"/>
        <v>0</v>
      </c>
      <c r="Y110" s="88">
        <f t="shared" si="55"/>
        <v>0</v>
      </c>
      <c r="AA110" s="121">
        <v>105</v>
      </c>
      <c r="AB110" s="83">
        <f t="shared" si="56"/>
        <v>0</v>
      </c>
      <c r="AC110" s="154">
        <f t="shared" si="57"/>
        <v>0</v>
      </c>
      <c r="AD110" s="154">
        <f t="shared" si="58"/>
        <v>0</v>
      </c>
      <c r="AE110" s="154">
        <f t="shared" si="59"/>
        <v>0</v>
      </c>
      <c r="AF110" s="83">
        <f t="shared" si="85"/>
        <v>0</v>
      </c>
      <c r="AG110" s="83">
        <f t="shared" si="86"/>
        <v>0</v>
      </c>
      <c r="AH110" s="83">
        <f t="shared" si="87"/>
        <v>0</v>
      </c>
      <c r="AI110" s="128">
        <f t="shared" si="81"/>
        <v>0</v>
      </c>
      <c r="AK110" s="121">
        <v>105</v>
      </c>
      <c r="AL110" s="83">
        <f t="shared" si="60"/>
        <v>0</v>
      </c>
      <c r="AM110" s="83">
        <f t="shared" si="61"/>
        <v>0</v>
      </c>
      <c r="AN110" s="83">
        <f t="shared" si="62"/>
        <v>0</v>
      </c>
      <c r="AO110" s="83">
        <f t="shared" si="63"/>
        <v>0</v>
      </c>
      <c r="AP110" s="83">
        <f t="shared" si="64"/>
        <v>0</v>
      </c>
      <c r="AQ110" s="227">
        <f t="shared" si="93"/>
        <v>0</v>
      </c>
      <c r="AR110" s="227">
        <f t="shared" si="93"/>
        <v>0</v>
      </c>
      <c r="AS110" s="227">
        <f t="shared" si="93"/>
        <v>0</v>
      </c>
      <c r="AT110" s="227">
        <f t="shared" si="92"/>
        <v>0</v>
      </c>
      <c r="AU110" s="83">
        <f t="shared" si="88"/>
        <v>0</v>
      </c>
      <c r="AV110" s="83">
        <f t="shared" si="89"/>
        <v>0</v>
      </c>
      <c r="AW110" s="83">
        <f t="shared" si="90"/>
        <v>0</v>
      </c>
      <c r="AX110" s="83">
        <f t="shared" si="91"/>
        <v>0</v>
      </c>
      <c r="AY110" s="128">
        <f t="shared" si="74"/>
        <v>0</v>
      </c>
    </row>
    <row r="111" spans="2:51" x14ac:dyDescent="0.25">
      <c r="C111" s="224" t="s">
        <v>177</v>
      </c>
      <c r="D111" s="224"/>
      <c r="E111" s="224"/>
      <c r="I111" s="105">
        <v>106</v>
      </c>
      <c r="J111" s="83">
        <f t="shared" si="75"/>
        <v>0</v>
      </c>
      <c r="K111" s="83">
        <f t="shared" si="76"/>
        <v>0</v>
      </c>
      <c r="L111" s="83">
        <f t="shared" si="77"/>
        <v>0</v>
      </c>
      <c r="M111" s="83">
        <f t="shared" si="78"/>
        <v>0</v>
      </c>
      <c r="N111" s="83">
        <f t="shared" si="50"/>
        <v>0</v>
      </c>
      <c r="O111" s="84">
        <f t="shared" si="51"/>
        <v>0</v>
      </c>
      <c r="P111" s="105">
        <v>106</v>
      </c>
      <c r="Q111" s="83">
        <f t="shared" si="65"/>
        <v>0</v>
      </c>
      <c r="R111" s="83">
        <f t="shared" si="79"/>
        <v>0</v>
      </c>
      <c r="S111" s="83">
        <f t="shared" si="80"/>
        <v>0</v>
      </c>
      <c r="T111" s="83">
        <f t="shared" si="52"/>
        <v>0</v>
      </c>
      <c r="U111" s="83">
        <f t="shared" si="66"/>
        <v>0</v>
      </c>
      <c r="V111" s="83">
        <f t="shared" si="53"/>
        <v>0</v>
      </c>
      <c r="W111" s="83">
        <v>0</v>
      </c>
      <c r="X111" s="83">
        <f t="shared" si="54"/>
        <v>0</v>
      </c>
      <c r="Y111" s="88">
        <f t="shared" si="55"/>
        <v>0</v>
      </c>
      <c r="AA111" s="121">
        <v>106</v>
      </c>
      <c r="AB111" s="83">
        <f t="shared" si="56"/>
        <v>0</v>
      </c>
      <c r="AC111" s="154">
        <f t="shared" si="57"/>
        <v>0</v>
      </c>
      <c r="AD111" s="154">
        <f t="shared" si="58"/>
        <v>0</v>
      </c>
      <c r="AE111" s="154">
        <f t="shared" si="59"/>
        <v>0</v>
      </c>
      <c r="AF111" s="83">
        <f t="shared" si="85"/>
        <v>0</v>
      </c>
      <c r="AG111" s="83">
        <f t="shared" si="86"/>
        <v>0</v>
      </c>
      <c r="AH111" s="83">
        <f t="shared" si="87"/>
        <v>0</v>
      </c>
      <c r="AI111" s="128">
        <f t="shared" si="81"/>
        <v>0</v>
      </c>
      <c r="AK111" s="121">
        <v>106</v>
      </c>
      <c r="AL111" s="83">
        <f t="shared" si="60"/>
        <v>0</v>
      </c>
      <c r="AM111" s="83">
        <f t="shared" si="61"/>
        <v>0</v>
      </c>
      <c r="AN111" s="83">
        <f t="shared" si="62"/>
        <v>0</v>
      </c>
      <c r="AO111" s="83">
        <f t="shared" si="63"/>
        <v>0</v>
      </c>
      <c r="AP111" s="83">
        <f t="shared" si="64"/>
        <v>0</v>
      </c>
      <c r="AQ111" s="227">
        <f t="shared" si="93"/>
        <v>0</v>
      </c>
      <c r="AR111" s="227">
        <f t="shared" si="93"/>
        <v>0</v>
      </c>
      <c r="AS111" s="227">
        <f t="shared" si="93"/>
        <v>0</v>
      </c>
      <c r="AT111" s="227">
        <f t="shared" si="92"/>
        <v>0</v>
      </c>
      <c r="AU111" s="83">
        <f t="shared" si="88"/>
        <v>0</v>
      </c>
      <c r="AV111" s="83">
        <f t="shared" si="89"/>
        <v>0</v>
      </c>
      <c r="AW111" s="83">
        <f t="shared" si="90"/>
        <v>0</v>
      </c>
      <c r="AX111" s="83">
        <f t="shared" si="91"/>
        <v>0</v>
      </c>
      <c r="AY111" s="128">
        <f t="shared" si="74"/>
        <v>0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75"/>
        <v>0</v>
      </c>
      <c r="K112" s="83">
        <f t="shared" si="76"/>
        <v>0</v>
      </c>
      <c r="L112" s="83">
        <f t="shared" si="77"/>
        <v>0</v>
      </c>
      <c r="M112" s="83">
        <f t="shared" si="78"/>
        <v>0</v>
      </c>
      <c r="N112" s="83">
        <f t="shared" si="50"/>
        <v>0</v>
      </c>
      <c r="O112" s="84">
        <f t="shared" si="51"/>
        <v>0</v>
      </c>
      <c r="P112" s="105">
        <v>107</v>
      </c>
      <c r="Q112" s="83">
        <f t="shared" si="65"/>
        <v>0</v>
      </c>
      <c r="R112" s="83">
        <f t="shared" si="79"/>
        <v>0</v>
      </c>
      <c r="S112" s="83">
        <f t="shared" si="80"/>
        <v>0</v>
      </c>
      <c r="T112" s="83">
        <f t="shared" si="52"/>
        <v>0</v>
      </c>
      <c r="U112" s="83">
        <f t="shared" si="66"/>
        <v>0</v>
      </c>
      <c r="V112" s="83">
        <f t="shared" si="53"/>
        <v>0</v>
      </c>
      <c r="W112" s="83">
        <v>0</v>
      </c>
      <c r="X112" s="83">
        <f t="shared" si="54"/>
        <v>0</v>
      </c>
      <c r="Y112" s="88">
        <f t="shared" si="55"/>
        <v>0</v>
      </c>
      <c r="AA112" s="121">
        <v>107</v>
      </c>
      <c r="AB112" s="83">
        <f t="shared" si="56"/>
        <v>0</v>
      </c>
      <c r="AC112" s="154">
        <f t="shared" si="57"/>
        <v>0</v>
      </c>
      <c r="AD112" s="154">
        <f t="shared" si="58"/>
        <v>0</v>
      </c>
      <c r="AE112" s="154">
        <f t="shared" si="59"/>
        <v>0</v>
      </c>
      <c r="AF112" s="83">
        <f t="shared" si="85"/>
        <v>0</v>
      </c>
      <c r="AG112" s="83">
        <f t="shared" si="86"/>
        <v>0</v>
      </c>
      <c r="AH112" s="83">
        <f t="shared" si="87"/>
        <v>0</v>
      </c>
      <c r="AI112" s="128">
        <f t="shared" si="81"/>
        <v>0</v>
      </c>
      <c r="AK112" s="121">
        <v>107</v>
      </c>
      <c r="AL112" s="83">
        <f t="shared" si="60"/>
        <v>0</v>
      </c>
      <c r="AM112" s="83">
        <f t="shared" si="61"/>
        <v>0</v>
      </c>
      <c r="AN112" s="83">
        <f t="shared" si="62"/>
        <v>0</v>
      </c>
      <c r="AO112" s="83">
        <f t="shared" si="63"/>
        <v>0</v>
      </c>
      <c r="AP112" s="83">
        <f t="shared" si="64"/>
        <v>0</v>
      </c>
      <c r="AQ112" s="227">
        <f t="shared" si="93"/>
        <v>0</v>
      </c>
      <c r="AR112" s="227">
        <f t="shared" si="93"/>
        <v>0</v>
      </c>
      <c r="AS112" s="227">
        <f t="shared" si="93"/>
        <v>0</v>
      </c>
      <c r="AT112" s="227">
        <f t="shared" si="92"/>
        <v>0</v>
      </c>
      <c r="AU112" s="83">
        <f t="shared" si="88"/>
        <v>0</v>
      </c>
      <c r="AV112" s="83">
        <f t="shared" si="89"/>
        <v>0</v>
      </c>
      <c r="AW112" s="83">
        <f t="shared" si="90"/>
        <v>0</v>
      </c>
      <c r="AX112" s="83">
        <f t="shared" si="91"/>
        <v>0</v>
      </c>
      <c r="AY112" s="128">
        <f t="shared" si="74"/>
        <v>0</v>
      </c>
    </row>
    <row r="113" spans="2:51" x14ac:dyDescent="0.25">
      <c r="B113" s="117" t="s">
        <v>175</v>
      </c>
      <c r="C113" s="132">
        <f>1/$F$18*SUM(X6:X205)</f>
        <v>545.94756953756712</v>
      </c>
      <c r="D113" s="132">
        <f>1/$F$10*SUM(O6:O205)</f>
        <v>346.56291501287984</v>
      </c>
      <c r="E113" s="131">
        <f>C113-D113</f>
        <v>199.38465452468728</v>
      </c>
      <c r="I113" s="105">
        <v>108</v>
      </c>
      <c r="J113" s="83">
        <f t="shared" si="75"/>
        <v>0</v>
      </c>
      <c r="K113" s="83">
        <f t="shared" si="76"/>
        <v>0</v>
      </c>
      <c r="L113" s="83">
        <f t="shared" si="77"/>
        <v>0</v>
      </c>
      <c r="M113" s="83">
        <f t="shared" si="78"/>
        <v>0</v>
      </c>
      <c r="N113" s="83">
        <f t="shared" si="50"/>
        <v>0</v>
      </c>
      <c r="O113" s="84">
        <f t="shared" si="51"/>
        <v>0</v>
      </c>
      <c r="P113" s="105">
        <v>108</v>
      </c>
      <c r="Q113" s="83">
        <f t="shared" si="65"/>
        <v>0</v>
      </c>
      <c r="R113" s="83">
        <f t="shared" si="79"/>
        <v>0</v>
      </c>
      <c r="S113" s="83">
        <f t="shared" si="80"/>
        <v>0</v>
      </c>
      <c r="T113" s="83">
        <f t="shared" si="52"/>
        <v>0</v>
      </c>
      <c r="U113" s="83">
        <f t="shared" si="66"/>
        <v>0</v>
      </c>
      <c r="V113" s="83">
        <f t="shared" si="53"/>
        <v>0</v>
      </c>
      <c r="W113" s="83">
        <v>0</v>
      </c>
      <c r="X113" s="83">
        <f t="shared" si="54"/>
        <v>0</v>
      </c>
      <c r="Y113" s="88">
        <f t="shared" si="55"/>
        <v>0</v>
      </c>
      <c r="AA113" s="121">
        <v>108</v>
      </c>
      <c r="AB113" s="83">
        <f t="shared" si="56"/>
        <v>0</v>
      </c>
      <c r="AC113" s="154">
        <f t="shared" si="57"/>
        <v>0</v>
      </c>
      <c r="AD113" s="154">
        <f t="shared" si="58"/>
        <v>0</v>
      </c>
      <c r="AE113" s="154">
        <f t="shared" si="59"/>
        <v>0</v>
      </c>
      <c r="AF113" s="83">
        <f t="shared" si="85"/>
        <v>0</v>
      </c>
      <c r="AG113" s="83">
        <f t="shared" si="86"/>
        <v>0</v>
      </c>
      <c r="AH113" s="83">
        <f t="shared" si="87"/>
        <v>0</v>
      </c>
      <c r="AI113" s="128">
        <f t="shared" si="81"/>
        <v>0</v>
      </c>
      <c r="AK113" s="121">
        <v>108</v>
      </c>
      <c r="AL113" s="83">
        <f t="shared" si="60"/>
        <v>0</v>
      </c>
      <c r="AM113" s="83">
        <f t="shared" si="61"/>
        <v>0</v>
      </c>
      <c r="AN113" s="83">
        <f t="shared" si="62"/>
        <v>0</v>
      </c>
      <c r="AO113" s="83">
        <f t="shared" si="63"/>
        <v>0</v>
      </c>
      <c r="AP113" s="83">
        <f t="shared" si="64"/>
        <v>0</v>
      </c>
      <c r="AQ113" s="227">
        <f t="shared" si="93"/>
        <v>0</v>
      </c>
      <c r="AR113" s="227">
        <f t="shared" si="93"/>
        <v>0</v>
      </c>
      <c r="AS113" s="227">
        <f t="shared" si="93"/>
        <v>0</v>
      </c>
      <c r="AT113" s="227">
        <f t="shared" si="92"/>
        <v>0</v>
      </c>
      <c r="AU113" s="83">
        <f t="shared" si="88"/>
        <v>0</v>
      </c>
      <c r="AV113" s="83">
        <f t="shared" si="89"/>
        <v>0</v>
      </c>
      <c r="AW113" s="83">
        <f t="shared" si="90"/>
        <v>0</v>
      </c>
      <c r="AX113" s="83">
        <f t="shared" si="91"/>
        <v>0</v>
      </c>
      <c r="AY113" s="128">
        <f t="shared" si="74"/>
        <v>0</v>
      </c>
    </row>
    <row r="114" spans="2:51" x14ac:dyDescent="0.25">
      <c r="B114" s="117" t="s">
        <v>176</v>
      </c>
      <c r="C114" s="132">
        <f>X35</f>
        <v>511.81446261218321</v>
      </c>
      <c r="D114" s="132">
        <f>O35</f>
        <v>332.97845714169233</v>
      </c>
      <c r="E114" s="131">
        <f>VLOOKUP(30,I5:Y205,17,FALSE)</f>
        <v>178.83600547049087</v>
      </c>
      <c r="I114" s="105">
        <v>109</v>
      </c>
      <c r="J114" s="83">
        <f t="shared" si="75"/>
        <v>0</v>
      </c>
      <c r="K114" s="83">
        <f t="shared" si="76"/>
        <v>0</v>
      </c>
      <c r="L114" s="83">
        <f t="shared" si="77"/>
        <v>0</v>
      </c>
      <c r="M114" s="83">
        <f t="shared" si="78"/>
        <v>0</v>
      </c>
      <c r="N114" s="83">
        <f t="shared" si="50"/>
        <v>0</v>
      </c>
      <c r="O114" s="84">
        <f t="shared" si="51"/>
        <v>0</v>
      </c>
      <c r="P114" s="105">
        <v>109</v>
      </c>
      <c r="Q114" s="83">
        <f t="shared" si="65"/>
        <v>0</v>
      </c>
      <c r="R114" s="83">
        <f t="shared" si="79"/>
        <v>0</v>
      </c>
      <c r="S114" s="83">
        <f t="shared" si="80"/>
        <v>0</v>
      </c>
      <c r="T114" s="83">
        <f t="shared" si="52"/>
        <v>0</v>
      </c>
      <c r="U114" s="83">
        <f t="shared" si="66"/>
        <v>0</v>
      </c>
      <c r="V114" s="83">
        <f t="shared" si="53"/>
        <v>0</v>
      </c>
      <c r="W114" s="83">
        <v>0</v>
      </c>
      <c r="X114" s="83">
        <f t="shared" si="54"/>
        <v>0</v>
      </c>
      <c r="Y114" s="88">
        <f t="shared" si="55"/>
        <v>0</v>
      </c>
      <c r="AA114" s="121">
        <v>109</v>
      </c>
      <c r="AB114" s="83">
        <f t="shared" si="56"/>
        <v>0</v>
      </c>
      <c r="AC114" s="154">
        <f t="shared" si="57"/>
        <v>0</v>
      </c>
      <c r="AD114" s="154">
        <f t="shared" si="58"/>
        <v>0</v>
      </c>
      <c r="AE114" s="154">
        <f t="shared" si="59"/>
        <v>0</v>
      </c>
      <c r="AF114" s="83">
        <f t="shared" si="85"/>
        <v>0</v>
      </c>
      <c r="AG114" s="83">
        <f t="shared" si="86"/>
        <v>0</v>
      </c>
      <c r="AH114" s="83">
        <f t="shared" si="87"/>
        <v>0</v>
      </c>
      <c r="AI114" s="128">
        <f t="shared" si="81"/>
        <v>0</v>
      </c>
      <c r="AK114" s="121">
        <v>109</v>
      </c>
      <c r="AL114" s="83">
        <f t="shared" si="60"/>
        <v>0</v>
      </c>
      <c r="AM114" s="83">
        <f t="shared" si="61"/>
        <v>0</v>
      </c>
      <c r="AN114" s="83">
        <f t="shared" si="62"/>
        <v>0</v>
      </c>
      <c r="AO114" s="83">
        <f t="shared" si="63"/>
        <v>0</v>
      </c>
      <c r="AP114" s="83">
        <f t="shared" si="64"/>
        <v>0</v>
      </c>
      <c r="AQ114" s="227">
        <f t="shared" si="93"/>
        <v>0</v>
      </c>
      <c r="AR114" s="227">
        <f t="shared" si="93"/>
        <v>0</v>
      </c>
      <c r="AS114" s="227">
        <f t="shared" si="93"/>
        <v>0</v>
      </c>
      <c r="AT114" s="227">
        <f t="shared" si="92"/>
        <v>0</v>
      </c>
      <c r="AU114" s="83">
        <f t="shared" si="88"/>
        <v>0</v>
      </c>
      <c r="AV114" s="83">
        <f t="shared" si="89"/>
        <v>0</v>
      </c>
      <c r="AW114" s="83">
        <f t="shared" si="90"/>
        <v>0</v>
      </c>
      <c r="AX114" s="83">
        <f t="shared" si="91"/>
        <v>0</v>
      </c>
      <c r="AY114" s="128">
        <f t="shared" si="74"/>
        <v>0</v>
      </c>
    </row>
    <row r="115" spans="2:51" x14ac:dyDescent="0.25">
      <c r="C115" s="133"/>
      <c r="D115" s="133"/>
      <c r="E115" s="133"/>
      <c r="I115" s="105">
        <v>110</v>
      </c>
      <c r="J115" s="83">
        <f t="shared" si="75"/>
        <v>0</v>
      </c>
      <c r="K115" s="83">
        <f t="shared" si="76"/>
        <v>0</v>
      </c>
      <c r="L115" s="83">
        <f t="shared" si="77"/>
        <v>0</v>
      </c>
      <c r="M115" s="83">
        <f t="shared" si="78"/>
        <v>0</v>
      </c>
      <c r="N115" s="83">
        <f t="shared" si="50"/>
        <v>0</v>
      </c>
      <c r="O115" s="84">
        <f t="shared" si="51"/>
        <v>0</v>
      </c>
      <c r="P115" s="105">
        <v>110</v>
      </c>
      <c r="Q115" s="83">
        <f t="shared" si="65"/>
        <v>0</v>
      </c>
      <c r="R115" s="83">
        <f t="shared" si="79"/>
        <v>0</v>
      </c>
      <c r="S115" s="83">
        <f t="shared" si="80"/>
        <v>0</v>
      </c>
      <c r="T115" s="83">
        <f t="shared" si="52"/>
        <v>0</v>
      </c>
      <c r="U115" s="83">
        <f t="shared" si="66"/>
        <v>0</v>
      </c>
      <c r="V115" s="83">
        <f t="shared" si="53"/>
        <v>0</v>
      </c>
      <c r="W115" s="83">
        <v>0</v>
      </c>
      <c r="X115" s="83">
        <f t="shared" si="54"/>
        <v>0</v>
      </c>
      <c r="Y115" s="88">
        <f t="shared" si="55"/>
        <v>0</v>
      </c>
      <c r="AA115" s="121">
        <v>110</v>
      </c>
      <c r="AB115" s="83">
        <f t="shared" si="56"/>
        <v>0</v>
      </c>
      <c r="AC115" s="154">
        <f t="shared" si="57"/>
        <v>0</v>
      </c>
      <c r="AD115" s="154">
        <f t="shared" si="58"/>
        <v>0</v>
      </c>
      <c r="AE115" s="154">
        <f t="shared" si="59"/>
        <v>0</v>
      </c>
      <c r="AF115" s="83">
        <f t="shared" si="85"/>
        <v>0</v>
      </c>
      <c r="AG115" s="83">
        <f t="shared" si="86"/>
        <v>0</v>
      </c>
      <c r="AH115" s="83">
        <f t="shared" si="87"/>
        <v>0</v>
      </c>
      <c r="AI115" s="128">
        <f t="shared" si="81"/>
        <v>0</v>
      </c>
      <c r="AK115" s="121">
        <v>110</v>
      </c>
      <c r="AL115" s="83">
        <f t="shared" si="60"/>
        <v>0</v>
      </c>
      <c r="AM115" s="83">
        <f t="shared" si="61"/>
        <v>0</v>
      </c>
      <c r="AN115" s="83">
        <f t="shared" si="62"/>
        <v>0</v>
      </c>
      <c r="AO115" s="83">
        <f t="shared" si="63"/>
        <v>0</v>
      </c>
      <c r="AP115" s="83">
        <f t="shared" si="64"/>
        <v>0</v>
      </c>
      <c r="AQ115" s="227">
        <f t="shared" si="93"/>
        <v>0</v>
      </c>
      <c r="AR115" s="227">
        <f t="shared" si="93"/>
        <v>0</v>
      </c>
      <c r="AS115" s="227">
        <f t="shared" si="93"/>
        <v>0</v>
      </c>
      <c r="AT115" s="227">
        <f t="shared" si="92"/>
        <v>0</v>
      </c>
      <c r="AU115" s="83">
        <f t="shared" si="88"/>
        <v>0</v>
      </c>
      <c r="AV115" s="83">
        <f t="shared" si="89"/>
        <v>0</v>
      </c>
      <c r="AW115" s="83">
        <f t="shared" si="90"/>
        <v>0</v>
      </c>
      <c r="AX115" s="83">
        <f t="shared" si="91"/>
        <v>0</v>
      </c>
      <c r="AY115" s="128">
        <f t="shared" si="74"/>
        <v>0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75"/>
        <v>0</v>
      </c>
      <c r="K116" s="83">
        <f t="shared" si="76"/>
        <v>0</v>
      </c>
      <c r="L116" s="83">
        <f t="shared" si="77"/>
        <v>0</v>
      </c>
      <c r="M116" s="83">
        <f t="shared" si="78"/>
        <v>0</v>
      </c>
      <c r="N116" s="83">
        <f t="shared" si="50"/>
        <v>0</v>
      </c>
      <c r="O116" s="84">
        <f t="shared" si="51"/>
        <v>0</v>
      </c>
      <c r="P116" s="105">
        <v>111</v>
      </c>
      <c r="Q116" s="83">
        <f t="shared" si="65"/>
        <v>0</v>
      </c>
      <c r="R116" s="83">
        <f t="shared" si="79"/>
        <v>0</v>
      </c>
      <c r="S116" s="83">
        <f t="shared" si="80"/>
        <v>0</v>
      </c>
      <c r="T116" s="83">
        <f t="shared" si="52"/>
        <v>0</v>
      </c>
      <c r="U116" s="83">
        <f t="shared" si="66"/>
        <v>0</v>
      </c>
      <c r="V116" s="83">
        <f t="shared" si="53"/>
        <v>0</v>
      </c>
      <c r="W116" s="83">
        <v>0</v>
      </c>
      <c r="X116" s="83">
        <f t="shared" si="54"/>
        <v>0</v>
      </c>
      <c r="Y116" s="88">
        <f t="shared" si="55"/>
        <v>0</v>
      </c>
      <c r="AA116" s="121">
        <v>111</v>
      </c>
      <c r="AB116" s="83">
        <f t="shared" si="56"/>
        <v>0</v>
      </c>
      <c r="AC116" s="154">
        <f t="shared" si="57"/>
        <v>0</v>
      </c>
      <c r="AD116" s="154">
        <f t="shared" si="58"/>
        <v>0</v>
      </c>
      <c r="AE116" s="154">
        <f t="shared" si="59"/>
        <v>0</v>
      </c>
      <c r="AF116" s="83">
        <f t="shared" si="85"/>
        <v>0</v>
      </c>
      <c r="AG116" s="83">
        <f t="shared" si="86"/>
        <v>0</v>
      </c>
      <c r="AH116" s="83">
        <f t="shared" si="87"/>
        <v>0</v>
      </c>
      <c r="AI116" s="128">
        <f t="shared" si="81"/>
        <v>0</v>
      </c>
      <c r="AK116" s="121">
        <v>111</v>
      </c>
      <c r="AL116" s="83">
        <f t="shared" si="60"/>
        <v>0</v>
      </c>
      <c r="AM116" s="83">
        <f t="shared" si="61"/>
        <v>0</v>
      </c>
      <c r="AN116" s="83">
        <f t="shared" si="62"/>
        <v>0</v>
      </c>
      <c r="AO116" s="83">
        <f t="shared" si="63"/>
        <v>0</v>
      </c>
      <c r="AP116" s="83">
        <f t="shared" si="64"/>
        <v>0</v>
      </c>
      <c r="AQ116" s="227">
        <f t="shared" si="93"/>
        <v>0</v>
      </c>
      <c r="AR116" s="227">
        <f t="shared" si="93"/>
        <v>0</v>
      </c>
      <c r="AS116" s="227">
        <f t="shared" si="93"/>
        <v>0</v>
      </c>
      <c r="AT116" s="227">
        <f t="shared" si="92"/>
        <v>0</v>
      </c>
      <c r="AU116" s="83">
        <f t="shared" si="88"/>
        <v>0</v>
      </c>
      <c r="AV116" s="83">
        <f t="shared" si="89"/>
        <v>0</v>
      </c>
      <c r="AW116" s="83">
        <f t="shared" si="90"/>
        <v>0</v>
      </c>
      <c r="AX116" s="83">
        <f t="shared" si="91"/>
        <v>0</v>
      </c>
      <c r="AY116" s="128">
        <f t="shared" si="74"/>
        <v>0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75"/>
        <v>0</v>
      </c>
      <c r="K117" s="83">
        <f t="shared" si="76"/>
        <v>0</v>
      </c>
      <c r="L117" s="83">
        <f t="shared" si="77"/>
        <v>0</v>
      </c>
      <c r="M117" s="83">
        <f t="shared" si="78"/>
        <v>0</v>
      </c>
      <c r="N117" s="83">
        <f t="shared" si="50"/>
        <v>0</v>
      </c>
      <c r="O117" s="84">
        <f t="shared" si="51"/>
        <v>0</v>
      </c>
      <c r="P117" s="105">
        <v>112</v>
      </c>
      <c r="Q117" s="83">
        <f t="shared" si="65"/>
        <v>0</v>
      </c>
      <c r="R117" s="83">
        <f t="shared" si="79"/>
        <v>0</v>
      </c>
      <c r="S117" s="83">
        <f t="shared" si="80"/>
        <v>0</v>
      </c>
      <c r="T117" s="83">
        <f t="shared" si="52"/>
        <v>0</v>
      </c>
      <c r="U117" s="83">
        <f t="shared" si="66"/>
        <v>0</v>
      </c>
      <c r="V117" s="83">
        <f t="shared" si="53"/>
        <v>0</v>
      </c>
      <c r="W117" s="83">
        <v>0</v>
      </c>
      <c r="X117" s="83">
        <f t="shared" si="54"/>
        <v>0</v>
      </c>
      <c r="Y117" s="88">
        <f t="shared" si="55"/>
        <v>0</v>
      </c>
      <c r="AA117" s="121">
        <v>112</v>
      </c>
      <c r="AB117" s="83">
        <f t="shared" si="56"/>
        <v>0</v>
      </c>
      <c r="AC117" s="154">
        <f t="shared" si="57"/>
        <v>0</v>
      </c>
      <c r="AD117" s="154">
        <f t="shared" si="58"/>
        <v>0</v>
      </c>
      <c r="AE117" s="154">
        <f t="shared" si="59"/>
        <v>0</v>
      </c>
      <c r="AF117" s="83">
        <f t="shared" si="85"/>
        <v>0</v>
      </c>
      <c r="AG117" s="83">
        <f t="shared" si="86"/>
        <v>0</v>
      </c>
      <c r="AH117" s="83">
        <f t="shared" si="87"/>
        <v>0</v>
      </c>
      <c r="AI117" s="128">
        <f t="shared" si="81"/>
        <v>0</v>
      </c>
      <c r="AK117" s="121">
        <v>112</v>
      </c>
      <c r="AL117" s="83">
        <f t="shared" si="60"/>
        <v>0</v>
      </c>
      <c r="AM117" s="83">
        <f t="shared" si="61"/>
        <v>0</v>
      </c>
      <c r="AN117" s="83">
        <f t="shared" si="62"/>
        <v>0</v>
      </c>
      <c r="AO117" s="83">
        <f t="shared" si="63"/>
        <v>0</v>
      </c>
      <c r="AP117" s="83">
        <f t="shared" si="64"/>
        <v>0</v>
      </c>
      <c r="AQ117" s="227">
        <f t="shared" si="93"/>
        <v>0</v>
      </c>
      <c r="AR117" s="227">
        <f t="shared" si="93"/>
        <v>0</v>
      </c>
      <c r="AS117" s="227">
        <f t="shared" si="93"/>
        <v>0</v>
      </c>
      <c r="AT117" s="227">
        <f t="shared" si="92"/>
        <v>0</v>
      </c>
      <c r="AU117" s="83">
        <f t="shared" si="88"/>
        <v>0</v>
      </c>
      <c r="AV117" s="83">
        <f t="shared" si="89"/>
        <v>0</v>
      </c>
      <c r="AW117" s="83">
        <f t="shared" si="90"/>
        <v>0</v>
      </c>
      <c r="AX117" s="83">
        <f t="shared" si="91"/>
        <v>0</v>
      </c>
      <c r="AY117" s="128">
        <f t="shared" si="74"/>
        <v>0</v>
      </c>
    </row>
    <row r="118" spans="2:51" x14ac:dyDescent="0.25">
      <c r="B118" s="117" t="s">
        <v>175</v>
      </c>
      <c r="C118" s="135">
        <f>1/$F$18*SUM(AI6:AI205)</f>
        <v>27.220511336840996</v>
      </c>
      <c r="D118" s="132">
        <v>0</v>
      </c>
      <c r="E118" s="131">
        <f>C118-D118</f>
        <v>27.220511336840996</v>
      </c>
      <c r="I118" s="105">
        <v>113</v>
      </c>
      <c r="J118" s="83">
        <f t="shared" si="75"/>
        <v>0</v>
      </c>
      <c r="K118" s="83">
        <f t="shared" si="76"/>
        <v>0</v>
      </c>
      <c r="L118" s="83">
        <f t="shared" si="77"/>
        <v>0</v>
      </c>
      <c r="M118" s="83">
        <f t="shared" si="78"/>
        <v>0</v>
      </c>
      <c r="N118" s="83">
        <f t="shared" si="50"/>
        <v>0</v>
      </c>
      <c r="O118" s="84">
        <f t="shared" si="51"/>
        <v>0</v>
      </c>
      <c r="P118" s="105">
        <v>113</v>
      </c>
      <c r="Q118" s="83">
        <f t="shared" si="65"/>
        <v>0</v>
      </c>
      <c r="R118" s="83">
        <f t="shared" si="79"/>
        <v>0</v>
      </c>
      <c r="S118" s="83">
        <f t="shared" si="80"/>
        <v>0</v>
      </c>
      <c r="T118" s="83">
        <f t="shared" si="52"/>
        <v>0</v>
      </c>
      <c r="U118" s="83">
        <f t="shared" si="66"/>
        <v>0</v>
      </c>
      <c r="V118" s="83">
        <f t="shared" si="53"/>
        <v>0</v>
      </c>
      <c r="W118" s="83">
        <v>0</v>
      </c>
      <c r="X118" s="83">
        <f t="shared" si="54"/>
        <v>0</v>
      </c>
      <c r="Y118" s="88">
        <f t="shared" si="55"/>
        <v>0</v>
      </c>
      <c r="AA118" s="121">
        <v>113</v>
      </c>
      <c r="AB118" s="83">
        <f t="shared" si="56"/>
        <v>0</v>
      </c>
      <c r="AC118" s="154">
        <f t="shared" si="57"/>
        <v>0</v>
      </c>
      <c r="AD118" s="154">
        <f t="shared" si="58"/>
        <v>0</v>
      </c>
      <c r="AE118" s="154">
        <f t="shared" si="59"/>
        <v>0</v>
      </c>
      <c r="AF118" s="83">
        <f t="shared" si="85"/>
        <v>0</v>
      </c>
      <c r="AG118" s="83">
        <f t="shared" si="86"/>
        <v>0</v>
      </c>
      <c r="AH118" s="83">
        <f t="shared" si="87"/>
        <v>0</v>
      </c>
      <c r="AI118" s="128">
        <f t="shared" si="81"/>
        <v>0</v>
      </c>
      <c r="AK118" s="121">
        <v>113</v>
      </c>
      <c r="AL118" s="83">
        <f t="shared" si="60"/>
        <v>0</v>
      </c>
      <c r="AM118" s="83">
        <f t="shared" si="61"/>
        <v>0</v>
      </c>
      <c r="AN118" s="83">
        <f t="shared" si="62"/>
        <v>0</v>
      </c>
      <c r="AO118" s="83">
        <f t="shared" si="63"/>
        <v>0</v>
      </c>
      <c r="AP118" s="83">
        <f t="shared" si="64"/>
        <v>0</v>
      </c>
      <c r="AQ118" s="227">
        <f t="shared" si="93"/>
        <v>0</v>
      </c>
      <c r="AR118" s="227">
        <f t="shared" si="93"/>
        <v>0</v>
      </c>
      <c r="AS118" s="227">
        <f t="shared" si="93"/>
        <v>0</v>
      </c>
      <c r="AT118" s="227">
        <f t="shared" si="92"/>
        <v>0</v>
      </c>
      <c r="AU118" s="83">
        <f t="shared" si="88"/>
        <v>0</v>
      </c>
      <c r="AV118" s="83">
        <f t="shared" si="89"/>
        <v>0</v>
      </c>
      <c r="AW118" s="83">
        <f t="shared" si="90"/>
        <v>0</v>
      </c>
      <c r="AX118" s="83">
        <f t="shared" si="91"/>
        <v>0</v>
      </c>
      <c r="AY118" s="128">
        <f t="shared" si="74"/>
        <v>0</v>
      </c>
    </row>
    <row r="119" spans="2:51" x14ac:dyDescent="0.25">
      <c r="B119" s="117" t="s">
        <v>176</v>
      </c>
      <c r="C119" s="135">
        <f>AI35</f>
        <v>0</v>
      </c>
      <c r="D119" s="132">
        <v>0</v>
      </c>
      <c r="E119" s="131">
        <f>C119-D119</f>
        <v>0</v>
      </c>
      <c r="I119" s="105">
        <v>114</v>
      </c>
      <c r="J119" s="83">
        <f t="shared" si="75"/>
        <v>0</v>
      </c>
      <c r="K119" s="83">
        <f t="shared" si="76"/>
        <v>0</v>
      </c>
      <c r="L119" s="83">
        <f t="shared" si="77"/>
        <v>0</v>
      </c>
      <c r="M119" s="83">
        <f t="shared" si="78"/>
        <v>0</v>
      </c>
      <c r="N119" s="83">
        <f t="shared" si="50"/>
        <v>0</v>
      </c>
      <c r="O119" s="84">
        <f t="shared" si="51"/>
        <v>0</v>
      </c>
      <c r="P119" s="105">
        <v>114</v>
      </c>
      <c r="Q119" s="83">
        <f t="shared" si="65"/>
        <v>0</v>
      </c>
      <c r="R119" s="83">
        <f t="shared" si="79"/>
        <v>0</v>
      </c>
      <c r="S119" s="83">
        <f t="shared" si="80"/>
        <v>0</v>
      </c>
      <c r="T119" s="83">
        <f t="shared" si="52"/>
        <v>0</v>
      </c>
      <c r="U119" s="83">
        <f t="shared" si="66"/>
        <v>0</v>
      </c>
      <c r="V119" s="83">
        <f t="shared" si="53"/>
        <v>0</v>
      </c>
      <c r="W119" s="83">
        <v>0</v>
      </c>
      <c r="X119" s="83">
        <f t="shared" si="54"/>
        <v>0</v>
      </c>
      <c r="Y119" s="88">
        <f t="shared" si="55"/>
        <v>0</v>
      </c>
      <c r="AA119" s="121">
        <v>114</v>
      </c>
      <c r="AB119" s="83">
        <f t="shared" si="56"/>
        <v>0</v>
      </c>
      <c r="AC119" s="154">
        <f t="shared" si="57"/>
        <v>0</v>
      </c>
      <c r="AD119" s="154">
        <f t="shared" si="58"/>
        <v>0</v>
      </c>
      <c r="AE119" s="154">
        <f t="shared" si="59"/>
        <v>0</v>
      </c>
      <c r="AF119" s="83">
        <f t="shared" si="85"/>
        <v>0</v>
      </c>
      <c r="AG119" s="83">
        <f t="shared" si="86"/>
        <v>0</v>
      </c>
      <c r="AH119" s="83">
        <f t="shared" si="87"/>
        <v>0</v>
      </c>
      <c r="AI119" s="128">
        <f t="shared" si="81"/>
        <v>0</v>
      </c>
      <c r="AK119" s="121">
        <v>114</v>
      </c>
      <c r="AL119" s="83">
        <f t="shared" si="60"/>
        <v>0</v>
      </c>
      <c r="AM119" s="83">
        <f t="shared" si="61"/>
        <v>0</v>
      </c>
      <c r="AN119" s="83">
        <f t="shared" si="62"/>
        <v>0</v>
      </c>
      <c r="AO119" s="83">
        <f t="shared" si="63"/>
        <v>0</v>
      </c>
      <c r="AP119" s="83">
        <f t="shared" si="64"/>
        <v>0</v>
      </c>
      <c r="AQ119" s="227">
        <f t="shared" si="93"/>
        <v>0</v>
      </c>
      <c r="AR119" s="227">
        <f t="shared" si="93"/>
        <v>0</v>
      </c>
      <c r="AS119" s="227">
        <f t="shared" si="93"/>
        <v>0</v>
      </c>
      <c r="AT119" s="227">
        <f t="shared" si="92"/>
        <v>0</v>
      </c>
      <c r="AU119" s="83">
        <f t="shared" si="88"/>
        <v>0</v>
      </c>
      <c r="AV119" s="83">
        <f t="shared" si="89"/>
        <v>0</v>
      </c>
      <c r="AW119" s="83">
        <f t="shared" si="90"/>
        <v>0</v>
      </c>
      <c r="AX119" s="83">
        <f t="shared" si="91"/>
        <v>0</v>
      </c>
      <c r="AY119" s="128">
        <f t="shared" si="74"/>
        <v>0</v>
      </c>
    </row>
    <row r="120" spans="2:51" x14ac:dyDescent="0.25">
      <c r="C120" s="133"/>
      <c r="D120" s="133"/>
      <c r="E120" s="136"/>
      <c r="I120" s="105">
        <v>115</v>
      </c>
      <c r="J120" s="83">
        <f t="shared" si="75"/>
        <v>0</v>
      </c>
      <c r="K120" s="83">
        <f t="shared" si="76"/>
        <v>0</v>
      </c>
      <c r="L120" s="83">
        <f t="shared" si="77"/>
        <v>0</v>
      </c>
      <c r="M120" s="83">
        <f t="shared" si="78"/>
        <v>0</v>
      </c>
      <c r="N120" s="83">
        <f t="shared" si="50"/>
        <v>0</v>
      </c>
      <c r="O120" s="84">
        <f t="shared" si="51"/>
        <v>0</v>
      </c>
      <c r="P120" s="105">
        <v>115</v>
      </c>
      <c r="Q120" s="83">
        <f t="shared" si="65"/>
        <v>0</v>
      </c>
      <c r="R120" s="83">
        <f t="shared" si="79"/>
        <v>0</v>
      </c>
      <c r="S120" s="83">
        <f t="shared" si="80"/>
        <v>0</v>
      </c>
      <c r="T120" s="83">
        <f t="shared" si="52"/>
        <v>0</v>
      </c>
      <c r="U120" s="83">
        <f t="shared" si="66"/>
        <v>0</v>
      </c>
      <c r="V120" s="83">
        <f t="shared" si="53"/>
        <v>0</v>
      </c>
      <c r="W120" s="83">
        <v>0</v>
      </c>
      <c r="X120" s="83">
        <f t="shared" si="54"/>
        <v>0</v>
      </c>
      <c r="Y120" s="88">
        <f t="shared" si="55"/>
        <v>0</v>
      </c>
      <c r="AA120" s="121">
        <v>115</v>
      </c>
      <c r="AB120" s="83">
        <f t="shared" si="56"/>
        <v>0</v>
      </c>
      <c r="AC120" s="154">
        <f t="shared" si="57"/>
        <v>0</v>
      </c>
      <c r="AD120" s="154">
        <f t="shared" si="58"/>
        <v>0</v>
      </c>
      <c r="AE120" s="154">
        <f t="shared" si="59"/>
        <v>0</v>
      </c>
      <c r="AF120" s="83">
        <f t="shared" si="85"/>
        <v>0</v>
      </c>
      <c r="AG120" s="83">
        <f t="shared" si="86"/>
        <v>0</v>
      </c>
      <c r="AH120" s="83">
        <f t="shared" si="87"/>
        <v>0</v>
      </c>
      <c r="AI120" s="128">
        <f t="shared" si="81"/>
        <v>0</v>
      </c>
      <c r="AK120" s="121">
        <v>115</v>
      </c>
      <c r="AL120" s="83">
        <f t="shared" si="60"/>
        <v>0</v>
      </c>
      <c r="AM120" s="83">
        <f t="shared" si="61"/>
        <v>0</v>
      </c>
      <c r="AN120" s="83">
        <f t="shared" si="62"/>
        <v>0</v>
      </c>
      <c r="AO120" s="83">
        <f t="shared" si="63"/>
        <v>0</v>
      </c>
      <c r="AP120" s="83">
        <f t="shared" si="64"/>
        <v>0</v>
      </c>
      <c r="AQ120" s="227">
        <f t="shared" si="93"/>
        <v>0</v>
      </c>
      <c r="AR120" s="227">
        <f t="shared" si="93"/>
        <v>0</v>
      </c>
      <c r="AS120" s="227">
        <f t="shared" si="93"/>
        <v>0</v>
      </c>
      <c r="AT120" s="227">
        <f t="shared" si="92"/>
        <v>0</v>
      </c>
      <c r="AU120" s="83">
        <f t="shared" si="88"/>
        <v>0</v>
      </c>
      <c r="AV120" s="83">
        <f t="shared" si="89"/>
        <v>0</v>
      </c>
      <c r="AW120" s="83">
        <f t="shared" si="90"/>
        <v>0</v>
      </c>
      <c r="AX120" s="83">
        <f t="shared" si="91"/>
        <v>0</v>
      </c>
      <c r="AY120" s="128">
        <f t="shared" si="74"/>
        <v>0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75"/>
        <v>0</v>
      </c>
      <c r="K121" s="83">
        <f t="shared" si="76"/>
        <v>0</v>
      </c>
      <c r="L121" s="83">
        <f t="shared" si="77"/>
        <v>0</v>
      </c>
      <c r="M121" s="83">
        <f t="shared" si="78"/>
        <v>0</v>
      </c>
      <c r="N121" s="83">
        <f t="shared" si="50"/>
        <v>0</v>
      </c>
      <c r="O121" s="84">
        <f t="shared" si="51"/>
        <v>0</v>
      </c>
      <c r="P121" s="105">
        <v>116</v>
      </c>
      <c r="Q121" s="83">
        <f t="shared" si="65"/>
        <v>0</v>
      </c>
      <c r="R121" s="83">
        <f t="shared" si="79"/>
        <v>0</v>
      </c>
      <c r="S121" s="83">
        <f t="shared" si="80"/>
        <v>0</v>
      </c>
      <c r="T121" s="83">
        <f t="shared" si="52"/>
        <v>0</v>
      </c>
      <c r="U121" s="83">
        <f t="shared" si="66"/>
        <v>0</v>
      </c>
      <c r="V121" s="83">
        <f t="shared" si="53"/>
        <v>0</v>
      </c>
      <c r="W121" s="83">
        <v>0</v>
      </c>
      <c r="X121" s="83">
        <f t="shared" si="54"/>
        <v>0</v>
      </c>
      <c r="Y121" s="88">
        <f t="shared" si="55"/>
        <v>0</v>
      </c>
      <c r="AA121" s="121">
        <v>116</v>
      </c>
      <c r="AB121" s="83">
        <f t="shared" si="56"/>
        <v>0</v>
      </c>
      <c r="AC121" s="154">
        <f t="shared" si="57"/>
        <v>0</v>
      </c>
      <c r="AD121" s="154">
        <f t="shared" si="58"/>
        <v>0</v>
      </c>
      <c r="AE121" s="154">
        <f t="shared" si="59"/>
        <v>0</v>
      </c>
      <c r="AF121" s="83">
        <f t="shared" si="85"/>
        <v>0</v>
      </c>
      <c r="AG121" s="83">
        <f t="shared" si="86"/>
        <v>0</v>
      </c>
      <c r="AH121" s="83">
        <f t="shared" si="87"/>
        <v>0</v>
      </c>
      <c r="AI121" s="128">
        <f t="shared" si="81"/>
        <v>0</v>
      </c>
      <c r="AK121" s="121">
        <v>116</v>
      </c>
      <c r="AL121" s="83">
        <f t="shared" si="60"/>
        <v>0</v>
      </c>
      <c r="AM121" s="83">
        <f t="shared" si="61"/>
        <v>0</v>
      </c>
      <c r="AN121" s="83">
        <f t="shared" si="62"/>
        <v>0</v>
      </c>
      <c r="AO121" s="83">
        <f t="shared" si="63"/>
        <v>0</v>
      </c>
      <c r="AP121" s="83">
        <f t="shared" si="64"/>
        <v>0</v>
      </c>
      <c r="AQ121" s="227">
        <f t="shared" si="93"/>
        <v>0</v>
      </c>
      <c r="AR121" s="227">
        <f t="shared" si="93"/>
        <v>0</v>
      </c>
      <c r="AS121" s="227">
        <f t="shared" si="93"/>
        <v>0</v>
      </c>
      <c r="AT121" s="227">
        <f t="shared" si="92"/>
        <v>0</v>
      </c>
      <c r="AU121" s="83">
        <f t="shared" si="88"/>
        <v>0</v>
      </c>
      <c r="AV121" s="83">
        <f t="shared" si="89"/>
        <v>0</v>
      </c>
      <c r="AW121" s="83">
        <f t="shared" si="90"/>
        <v>0</v>
      </c>
      <c r="AX121" s="83">
        <f t="shared" si="91"/>
        <v>0</v>
      </c>
      <c r="AY121" s="128">
        <f t="shared" si="74"/>
        <v>0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75"/>
        <v>0</v>
      </c>
      <c r="K122" s="83">
        <f t="shared" si="76"/>
        <v>0</v>
      </c>
      <c r="L122" s="83">
        <f t="shared" si="77"/>
        <v>0</v>
      </c>
      <c r="M122" s="83">
        <f t="shared" si="78"/>
        <v>0</v>
      </c>
      <c r="N122" s="83">
        <f t="shared" si="50"/>
        <v>0</v>
      </c>
      <c r="O122" s="84">
        <f t="shared" si="51"/>
        <v>0</v>
      </c>
      <c r="P122" s="105">
        <v>117</v>
      </c>
      <c r="Q122" s="83">
        <f t="shared" si="65"/>
        <v>0</v>
      </c>
      <c r="R122" s="83">
        <f t="shared" si="79"/>
        <v>0</v>
      </c>
      <c r="S122" s="83">
        <f t="shared" si="80"/>
        <v>0</v>
      </c>
      <c r="T122" s="83">
        <f t="shared" si="52"/>
        <v>0</v>
      </c>
      <c r="U122" s="83">
        <f t="shared" si="66"/>
        <v>0</v>
      </c>
      <c r="V122" s="83">
        <f t="shared" si="53"/>
        <v>0</v>
      </c>
      <c r="W122" s="83">
        <v>0</v>
      </c>
      <c r="X122" s="83">
        <f t="shared" si="54"/>
        <v>0</v>
      </c>
      <c r="Y122" s="88">
        <f t="shared" si="55"/>
        <v>0</v>
      </c>
      <c r="AA122" s="121">
        <v>117</v>
      </c>
      <c r="AB122" s="83">
        <f t="shared" si="56"/>
        <v>0</v>
      </c>
      <c r="AC122" s="154">
        <f t="shared" si="57"/>
        <v>0</v>
      </c>
      <c r="AD122" s="154">
        <f t="shared" si="58"/>
        <v>0</v>
      </c>
      <c r="AE122" s="154">
        <f t="shared" si="59"/>
        <v>0</v>
      </c>
      <c r="AF122" s="83">
        <f t="shared" si="85"/>
        <v>0</v>
      </c>
      <c r="AG122" s="83">
        <f t="shared" si="86"/>
        <v>0</v>
      </c>
      <c r="AH122" s="83">
        <f t="shared" si="87"/>
        <v>0</v>
      </c>
      <c r="AI122" s="128">
        <f t="shared" si="81"/>
        <v>0</v>
      </c>
      <c r="AK122" s="121">
        <v>117</v>
      </c>
      <c r="AL122" s="83">
        <f t="shared" si="60"/>
        <v>0</v>
      </c>
      <c r="AM122" s="83">
        <f t="shared" si="61"/>
        <v>0</v>
      </c>
      <c r="AN122" s="83">
        <f t="shared" si="62"/>
        <v>0</v>
      </c>
      <c r="AO122" s="83">
        <f t="shared" si="63"/>
        <v>0</v>
      </c>
      <c r="AP122" s="83">
        <f t="shared" si="64"/>
        <v>0</v>
      </c>
      <c r="AQ122" s="227">
        <f t="shared" si="93"/>
        <v>0</v>
      </c>
      <c r="AR122" s="227">
        <f t="shared" si="93"/>
        <v>0</v>
      </c>
      <c r="AS122" s="227">
        <f t="shared" si="93"/>
        <v>0</v>
      </c>
      <c r="AT122" s="227">
        <f t="shared" si="92"/>
        <v>0</v>
      </c>
      <c r="AU122" s="83">
        <f t="shared" si="88"/>
        <v>0</v>
      </c>
      <c r="AV122" s="83">
        <f t="shared" si="89"/>
        <v>0</v>
      </c>
      <c r="AW122" s="83">
        <f t="shared" si="90"/>
        <v>0</v>
      </c>
      <c r="AX122" s="83">
        <f t="shared" si="91"/>
        <v>0</v>
      </c>
      <c r="AY122" s="128">
        <f t="shared" si="74"/>
        <v>0</v>
      </c>
    </row>
    <row r="123" spans="2:51" x14ac:dyDescent="0.25">
      <c r="B123" s="117" t="s">
        <v>176</v>
      </c>
      <c r="C123" s="135">
        <f>AY35</f>
        <v>0</v>
      </c>
      <c r="D123" s="132">
        <v>0</v>
      </c>
      <c r="E123" s="131">
        <f>C123-D123</f>
        <v>0</v>
      </c>
      <c r="I123" s="105">
        <v>118</v>
      </c>
      <c r="J123" s="83">
        <f t="shared" si="75"/>
        <v>0</v>
      </c>
      <c r="K123" s="83">
        <f t="shared" si="76"/>
        <v>0</v>
      </c>
      <c r="L123" s="83">
        <f t="shared" si="77"/>
        <v>0</v>
      </c>
      <c r="M123" s="83">
        <f t="shared" si="78"/>
        <v>0</v>
      </c>
      <c r="N123" s="83">
        <f t="shared" si="50"/>
        <v>0</v>
      </c>
      <c r="O123" s="84">
        <f t="shared" si="51"/>
        <v>0</v>
      </c>
      <c r="P123" s="105">
        <v>118</v>
      </c>
      <c r="Q123" s="83">
        <f t="shared" si="65"/>
        <v>0</v>
      </c>
      <c r="R123" s="83">
        <f t="shared" si="79"/>
        <v>0</v>
      </c>
      <c r="S123" s="83">
        <f t="shared" si="80"/>
        <v>0</v>
      </c>
      <c r="T123" s="83">
        <f t="shared" si="52"/>
        <v>0</v>
      </c>
      <c r="U123" s="83">
        <f t="shared" si="66"/>
        <v>0</v>
      </c>
      <c r="V123" s="83">
        <f t="shared" si="53"/>
        <v>0</v>
      </c>
      <c r="W123" s="83">
        <v>0</v>
      </c>
      <c r="X123" s="83">
        <f t="shared" si="54"/>
        <v>0</v>
      </c>
      <c r="Y123" s="88">
        <f t="shared" si="55"/>
        <v>0</v>
      </c>
      <c r="AA123" s="121">
        <v>118</v>
      </c>
      <c r="AB123" s="83">
        <f t="shared" si="56"/>
        <v>0</v>
      </c>
      <c r="AC123" s="154">
        <f t="shared" si="57"/>
        <v>0</v>
      </c>
      <c r="AD123" s="154">
        <f t="shared" si="58"/>
        <v>0</v>
      </c>
      <c r="AE123" s="154">
        <f t="shared" si="59"/>
        <v>0</v>
      </c>
      <c r="AF123" s="83">
        <f t="shared" si="85"/>
        <v>0</v>
      </c>
      <c r="AG123" s="83">
        <f t="shared" si="86"/>
        <v>0</v>
      </c>
      <c r="AH123" s="83">
        <f t="shared" si="87"/>
        <v>0</v>
      </c>
      <c r="AI123" s="128">
        <f t="shared" si="81"/>
        <v>0</v>
      </c>
      <c r="AK123" s="121">
        <v>118</v>
      </c>
      <c r="AL123" s="83">
        <f t="shared" si="60"/>
        <v>0</v>
      </c>
      <c r="AM123" s="83">
        <f t="shared" si="61"/>
        <v>0</v>
      </c>
      <c r="AN123" s="83">
        <f t="shared" si="62"/>
        <v>0</v>
      </c>
      <c r="AO123" s="83">
        <f t="shared" si="63"/>
        <v>0</v>
      </c>
      <c r="AP123" s="83">
        <f t="shared" si="64"/>
        <v>0</v>
      </c>
      <c r="AQ123" s="227">
        <f t="shared" si="93"/>
        <v>0</v>
      </c>
      <c r="AR123" s="227">
        <f t="shared" si="93"/>
        <v>0</v>
      </c>
      <c r="AS123" s="227">
        <f t="shared" si="93"/>
        <v>0</v>
      </c>
      <c r="AT123" s="227">
        <f t="shared" si="92"/>
        <v>0</v>
      </c>
      <c r="AU123" s="83">
        <f t="shared" si="88"/>
        <v>0</v>
      </c>
      <c r="AV123" s="83">
        <f t="shared" si="89"/>
        <v>0</v>
      </c>
      <c r="AW123" s="83">
        <f t="shared" si="90"/>
        <v>0</v>
      </c>
      <c r="AX123" s="83">
        <f t="shared" si="91"/>
        <v>0</v>
      </c>
      <c r="AY123" s="128">
        <f t="shared" si="74"/>
        <v>0</v>
      </c>
    </row>
    <row r="124" spans="2:51" x14ac:dyDescent="0.25">
      <c r="I124" s="105">
        <v>119</v>
      </c>
      <c r="J124" s="83">
        <f t="shared" si="75"/>
        <v>0</v>
      </c>
      <c r="K124" s="83">
        <f t="shared" si="76"/>
        <v>0</v>
      </c>
      <c r="L124" s="83">
        <f t="shared" si="77"/>
        <v>0</v>
      </c>
      <c r="M124" s="83">
        <f t="shared" si="78"/>
        <v>0</v>
      </c>
      <c r="N124" s="83">
        <f t="shared" si="50"/>
        <v>0</v>
      </c>
      <c r="O124" s="84">
        <f t="shared" si="51"/>
        <v>0</v>
      </c>
      <c r="P124" s="105">
        <v>119</v>
      </c>
      <c r="Q124" s="83">
        <f t="shared" si="65"/>
        <v>0</v>
      </c>
      <c r="R124" s="83">
        <f t="shared" si="79"/>
        <v>0</v>
      </c>
      <c r="S124" s="83">
        <f t="shared" si="80"/>
        <v>0</v>
      </c>
      <c r="T124" s="83">
        <f t="shared" si="52"/>
        <v>0</v>
      </c>
      <c r="U124" s="83">
        <f t="shared" si="66"/>
        <v>0</v>
      </c>
      <c r="V124" s="83">
        <f t="shared" si="53"/>
        <v>0</v>
      </c>
      <c r="W124" s="83">
        <v>0</v>
      </c>
      <c r="X124" s="83">
        <f t="shared" si="54"/>
        <v>0</v>
      </c>
      <c r="Y124" s="88">
        <f t="shared" si="55"/>
        <v>0</v>
      </c>
      <c r="AA124" s="121">
        <v>119</v>
      </c>
      <c r="AB124" s="83">
        <f t="shared" si="56"/>
        <v>0</v>
      </c>
      <c r="AC124" s="154">
        <f t="shared" si="57"/>
        <v>0</v>
      </c>
      <c r="AD124" s="154">
        <f t="shared" si="58"/>
        <v>0</v>
      </c>
      <c r="AE124" s="154">
        <f t="shared" si="59"/>
        <v>0</v>
      </c>
      <c r="AF124" s="83">
        <f t="shared" si="85"/>
        <v>0</v>
      </c>
      <c r="AG124" s="83">
        <f t="shared" si="86"/>
        <v>0</v>
      </c>
      <c r="AH124" s="83">
        <f t="shared" si="87"/>
        <v>0</v>
      </c>
      <c r="AI124" s="128">
        <f t="shared" si="81"/>
        <v>0</v>
      </c>
      <c r="AK124" s="121">
        <v>119</v>
      </c>
      <c r="AL124" s="83">
        <f t="shared" si="60"/>
        <v>0</v>
      </c>
      <c r="AM124" s="83">
        <f t="shared" si="61"/>
        <v>0</v>
      </c>
      <c r="AN124" s="83">
        <f t="shared" si="62"/>
        <v>0</v>
      </c>
      <c r="AO124" s="83">
        <f t="shared" si="63"/>
        <v>0</v>
      </c>
      <c r="AP124" s="83">
        <f t="shared" si="64"/>
        <v>0</v>
      </c>
      <c r="AQ124" s="227">
        <f t="shared" si="93"/>
        <v>0</v>
      </c>
      <c r="AR124" s="227">
        <f t="shared" si="93"/>
        <v>0</v>
      </c>
      <c r="AS124" s="227">
        <f t="shared" si="93"/>
        <v>0</v>
      </c>
      <c r="AT124" s="227">
        <f t="shared" si="92"/>
        <v>0</v>
      </c>
      <c r="AU124" s="83">
        <f t="shared" si="88"/>
        <v>0</v>
      </c>
      <c r="AV124" s="83">
        <f t="shared" si="89"/>
        <v>0</v>
      </c>
      <c r="AW124" s="83">
        <f t="shared" si="90"/>
        <v>0</v>
      </c>
      <c r="AX124" s="83">
        <f t="shared" si="91"/>
        <v>0</v>
      </c>
      <c r="AY124" s="128">
        <f t="shared" si="74"/>
        <v>0</v>
      </c>
    </row>
    <row r="125" spans="2:51" x14ac:dyDescent="0.25">
      <c r="C125" s="133"/>
      <c r="D125" s="133"/>
      <c r="E125" s="136"/>
      <c r="I125" s="105">
        <v>120</v>
      </c>
      <c r="J125" s="83">
        <f t="shared" si="75"/>
        <v>0</v>
      </c>
      <c r="K125" s="83">
        <f t="shared" si="76"/>
        <v>0</v>
      </c>
      <c r="L125" s="83">
        <f t="shared" si="77"/>
        <v>0</v>
      </c>
      <c r="M125" s="83">
        <f t="shared" si="78"/>
        <v>0</v>
      </c>
      <c r="N125" s="83">
        <f t="shared" si="50"/>
        <v>0</v>
      </c>
      <c r="O125" s="84">
        <f t="shared" si="51"/>
        <v>0</v>
      </c>
      <c r="P125" s="105">
        <v>120</v>
      </c>
      <c r="Q125" s="83">
        <f t="shared" si="65"/>
        <v>0</v>
      </c>
      <c r="R125" s="83">
        <f t="shared" si="79"/>
        <v>0</v>
      </c>
      <c r="S125" s="83">
        <f t="shared" si="80"/>
        <v>0</v>
      </c>
      <c r="T125" s="83">
        <f t="shared" si="52"/>
        <v>0</v>
      </c>
      <c r="U125" s="83">
        <f t="shared" si="66"/>
        <v>0</v>
      </c>
      <c r="V125" s="83">
        <f t="shared" si="53"/>
        <v>0</v>
      </c>
      <c r="W125" s="83">
        <v>0</v>
      </c>
      <c r="X125" s="83">
        <f t="shared" si="54"/>
        <v>0</v>
      </c>
      <c r="Y125" s="88">
        <f t="shared" si="55"/>
        <v>0</v>
      </c>
      <c r="AA125" s="121">
        <v>120</v>
      </c>
      <c r="AB125" s="83">
        <f t="shared" si="56"/>
        <v>0</v>
      </c>
      <c r="AC125" s="154">
        <f t="shared" si="57"/>
        <v>0</v>
      </c>
      <c r="AD125" s="154">
        <f t="shared" si="58"/>
        <v>0</v>
      </c>
      <c r="AE125" s="154">
        <f t="shared" si="59"/>
        <v>0</v>
      </c>
      <c r="AF125" s="83">
        <f t="shared" si="85"/>
        <v>0</v>
      </c>
      <c r="AG125" s="83">
        <f t="shared" si="86"/>
        <v>0</v>
      </c>
      <c r="AH125" s="83">
        <f t="shared" si="87"/>
        <v>0</v>
      </c>
      <c r="AI125" s="128">
        <f t="shared" si="81"/>
        <v>0</v>
      </c>
      <c r="AK125" s="121">
        <v>120</v>
      </c>
      <c r="AL125" s="83">
        <f t="shared" si="60"/>
        <v>0</v>
      </c>
      <c r="AM125" s="83">
        <f t="shared" si="61"/>
        <v>0</v>
      </c>
      <c r="AN125" s="83">
        <f t="shared" si="62"/>
        <v>0</v>
      </c>
      <c r="AO125" s="83">
        <f t="shared" si="63"/>
        <v>0</v>
      </c>
      <c r="AP125" s="83">
        <f t="shared" si="64"/>
        <v>0</v>
      </c>
      <c r="AQ125" s="227">
        <f t="shared" si="93"/>
        <v>0</v>
      </c>
      <c r="AR125" s="227">
        <f t="shared" si="93"/>
        <v>0</v>
      </c>
      <c r="AS125" s="227">
        <f t="shared" si="93"/>
        <v>0</v>
      </c>
      <c r="AT125" s="227">
        <f t="shared" si="92"/>
        <v>0</v>
      </c>
      <c r="AU125" s="83">
        <f t="shared" si="88"/>
        <v>0</v>
      </c>
      <c r="AV125" s="83">
        <f t="shared" si="89"/>
        <v>0</v>
      </c>
      <c r="AW125" s="83">
        <f t="shared" si="90"/>
        <v>0</v>
      </c>
      <c r="AX125" s="83">
        <f t="shared" si="91"/>
        <v>0</v>
      </c>
      <c r="AY125" s="128">
        <f t="shared" si="74"/>
        <v>0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224" t="s">
        <v>178</v>
      </c>
      <c r="I126" s="105">
        <v>121</v>
      </c>
      <c r="J126" s="83">
        <f t="shared" si="75"/>
        <v>0</v>
      </c>
      <c r="K126" s="83">
        <f t="shared" si="76"/>
        <v>0</v>
      </c>
      <c r="L126" s="83">
        <f t="shared" si="77"/>
        <v>0</v>
      </c>
      <c r="M126" s="83">
        <f t="shared" si="78"/>
        <v>0</v>
      </c>
      <c r="N126" s="83">
        <f t="shared" si="50"/>
        <v>0</v>
      </c>
      <c r="O126" s="84">
        <f t="shared" si="51"/>
        <v>0</v>
      </c>
      <c r="P126" s="105">
        <v>121</v>
      </c>
      <c r="Q126" s="83">
        <f t="shared" si="65"/>
        <v>0</v>
      </c>
      <c r="R126" s="83">
        <f t="shared" si="79"/>
        <v>0</v>
      </c>
      <c r="S126" s="83">
        <f t="shared" si="80"/>
        <v>0</v>
      </c>
      <c r="T126" s="83">
        <f t="shared" si="52"/>
        <v>0</v>
      </c>
      <c r="U126" s="83">
        <f t="shared" si="66"/>
        <v>0</v>
      </c>
      <c r="V126" s="83">
        <f t="shared" si="53"/>
        <v>0</v>
      </c>
      <c r="W126" s="83">
        <v>0</v>
      </c>
      <c r="X126" s="83">
        <f t="shared" si="54"/>
        <v>0</v>
      </c>
      <c r="Y126" s="88">
        <f t="shared" si="55"/>
        <v>0</v>
      </c>
      <c r="AA126" s="121">
        <v>121</v>
      </c>
      <c r="AB126" s="83">
        <f t="shared" si="56"/>
        <v>0</v>
      </c>
      <c r="AC126" s="154">
        <f t="shared" si="57"/>
        <v>0</v>
      </c>
      <c r="AD126" s="154">
        <f t="shared" si="58"/>
        <v>0</v>
      </c>
      <c r="AE126" s="154">
        <f t="shared" si="59"/>
        <v>0</v>
      </c>
      <c r="AF126" s="83">
        <f t="shared" si="85"/>
        <v>0</v>
      </c>
      <c r="AG126" s="83">
        <f t="shared" si="86"/>
        <v>0</v>
      </c>
      <c r="AH126" s="83">
        <f t="shared" si="87"/>
        <v>0</v>
      </c>
      <c r="AI126" s="128">
        <f t="shared" si="81"/>
        <v>0</v>
      </c>
      <c r="AK126" s="121">
        <v>121</v>
      </c>
      <c r="AL126" s="83">
        <f t="shared" si="60"/>
        <v>0</v>
      </c>
      <c r="AM126" s="83">
        <f t="shared" si="61"/>
        <v>0</v>
      </c>
      <c r="AN126" s="83">
        <f t="shared" si="62"/>
        <v>0</v>
      </c>
      <c r="AO126" s="83">
        <f t="shared" si="63"/>
        <v>0</v>
      </c>
      <c r="AP126" s="83">
        <f t="shared" si="64"/>
        <v>0</v>
      </c>
      <c r="AQ126" s="227">
        <f t="shared" si="93"/>
        <v>0</v>
      </c>
      <c r="AR126" s="227">
        <f t="shared" si="93"/>
        <v>0</v>
      </c>
      <c r="AS126" s="227">
        <f t="shared" si="93"/>
        <v>0</v>
      </c>
      <c r="AT126" s="227">
        <f t="shared" si="92"/>
        <v>0</v>
      </c>
      <c r="AU126" s="83">
        <f t="shared" si="88"/>
        <v>0</v>
      </c>
      <c r="AV126" s="83">
        <f t="shared" si="89"/>
        <v>0</v>
      </c>
      <c r="AW126" s="83">
        <f t="shared" si="90"/>
        <v>0</v>
      </c>
      <c r="AX126" s="83">
        <f t="shared" si="91"/>
        <v>0</v>
      </c>
      <c r="AY126" s="128">
        <f t="shared" si="74"/>
        <v>0</v>
      </c>
    </row>
    <row r="127" spans="2:51" x14ac:dyDescent="0.25">
      <c r="C127" s="138">
        <f>MIN(E113:E114)</f>
        <v>178.83600547049087</v>
      </c>
      <c r="D127" s="135">
        <f>MIN(E118:E119)</f>
        <v>0</v>
      </c>
      <c r="E127" s="138">
        <f>E123</f>
        <v>0</v>
      </c>
      <c r="F127" s="139">
        <f>SUM(C127:E127)</f>
        <v>178.83600547049087</v>
      </c>
      <c r="I127" s="105">
        <v>122</v>
      </c>
      <c r="J127" s="83">
        <f t="shared" si="75"/>
        <v>0</v>
      </c>
      <c r="K127" s="83">
        <f t="shared" si="76"/>
        <v>0</v>
      </c>
      <c r="L127" s="83">
        <f t="shared" si="77"/>
        <v>0</v>
      </c>
      <c r="M127" s="83">
        <f t="shared" si="78"/>
        <v>0</v>
      </c>
      <c r="N127" s="83">
        <f t="shared" si="50"/>
        <v>0</v>
      </c>
      <c r="O127" s="84">
        <f t="shared" si="51"/>
        <v>0</v>
      </c>
      <c r="P127" s="105">
        <v>122</v>
      </c>
      <c r="Q127" s="83">
        <f t="shared" si="65"/>
        <v>0</v>
      </c>
      <c r="R127" s="83">
        <f t="shared" si="79"/>
        <v>0</v>
      </c>
      <c r="S127" s="83">
        <f t="shared" si="80"/>
        <v>0</v>
      </c>
      <c r="T127" s="83">
        <f t="shared" si="52"/>
        <v>0</v>
      </c>
      <c r="U127" s="83">
        <f t="shared" si="66"/>
        <v>0</v>
      </c>
      <c r="V127" s="83">
        <f t="shared" si="53"/>
        <v>0</v>
      </c>
      <c r="W127" s="83">
        <v>0</v>
      </c>
      <c r="X127" s="83">
        <f t="shared" si="54"/>
        <v>0</v>
      </c>
      <c r="Y127" s="88">
        <f t="shared" si="55"/>
        <v>0</v>
      </c>
      <c r="AA127" s="121">
        <v>122</v>
      </c>
      <c r="AB127" s="83">
        <f t="shared" si="56"/>
        <v>0</v>
      </c>
      <c r="AC127" s="154">
        <f t="shared" si="57"/>
        <v>0</v>
      </c>
      <c r="AD127" s="154">
        <f t="shared" si="58"/>
        <v>0</v>
      </c>
      <c r="AE127" s="154">
        <f t="shared" si="59"/>
        <v>0</v>
      </c>
      <c r="AF127" s="83">
        <f t="shared" si="85"/>
        <v>0</v>
      </c>
      <c r="AG127" s="83">
        <f t="shared" si="86"/>
        <v>0</v>
      </c>
      <c r="AH127" s="83">
        <f t="shared" si="87"/>
        <v>0</v>
      </c>
      <c r="AI127" s="128">
        <f t="shared" si="81"/>
        <v>0</v>
      </c>
      <c r="AK127" s="121">
        <v>122</v>
      </c>
      <c r="AL127" s="83">
        <f t="shared" si="60"/>
        <v>0</v>
      </c>
      <c r="AM127" s="83">
        <f t="shared" si="61"/>
        <v>0</v>
      </c>
      <c r="AN127" s="83">
        <f t="shared" si="62"/>
        <v>0</v>
      </c>
      <c r="AO127" s="83">
        <f t="shared" si="63"/>
        <v>0</v>
      </c>
      <c r="AP127" s="83">
        <f t="shared" si="64"/>
        <v>0</v>
      </c>
      <c r="AQ127" s="227">
        <f t="shared" si="93"/>
        <v>0</v>
      </c>
      <c r="AR127" s="227">
        <f t="shared" si="93"/>
        <v>0</v>
      </c>
      <c r="AS127" s="227">
        <f t="shared" si="93"/>
        <v>0</v>
      </c>
      <c r="AT127" s="227">
        <f t="shared" si="92"/>
        <v>0</v>
      </c>
      <c r="AU127" s="83">
        <f t="shared" si="88"/>
        <v>0</v>
      </c>
      <c r="AV127" s="83">
        <f t="shared" si="89"/>
        <v>0</v>
      </c>
      <c r="AW127" s="83">
        <f t="shared" si="90"/>
        <v>0</v>
      </c>
      <c r="AX127" s="83">
        <f t="shared" si="91"/>
        <v>0</v>
      </c>
      <c r="AY127" s="128">
        <f t="shared" si="74"/>
        <v>0</v>
      </c>
    </row>
    <row r="128" spans="2:51" x14ac:dyDescent="0.25">
      <c r="E128" s="69"/>
      <c r="I128" s="105">
        <v>123</v>
      </c>
      <c r="J128" s="83">
        <f t="shared" si="75"/>
        <v>0</v>
      </c>
      <c r="K128" s="83">
        <f t="shared" si="76"/>
        <v>0</v>
      </c>
      <c r="L128" s="83">
        <f t="shared" si="77"/>
        <v>0</v>
      </c>
      <c r="M128" s="83">
        <f t="shared" si="78"/>
        <v>0</v>
      </c>
      <c r="N128" s="83">
        <f t="shared" si="50"/>
        <v>0</v>
      </c>
      <c r="O128" s="84">
        <f t="shared" si="51"/>
        <v>0</v>
      </c>
      <c r="P128" s="105">
        <v>123</v>
      </c>
      <c r="Q128" s="83">
        <f t="shared" si="65"/>
        <v>0</v>
      </c>
      <c r="R128" s="83">
        <f t="shared" si="79"/>
        <v>0</v>
      </c>
      <c r="S128" s="83">
        <f t="shared" si="80"/>
        <v>0</v>
      </c>
      <c r="T128" s="83">
        <f t="shared" si="52"/>
        <v>0</v>
      </c>
      <c r="U128" s="83">
        <f t="shared" si="66"/>
        <v>0</v>
      </c>
      <c r="V128" s="83">
        <f t="shared" si="53"/>
        <v>0</v>
      </c>
      <c r="W128" s="83">
        <v>0</v>
      </c>
      <c r="X128" s="83">
        <f t="shared" si="54"/>
        <v>0</v>
      </c>
      <c r="Y128" s="88">
        <f t="shared" si="55"/>
        <v>0</v>
      </c>
      <c r="AA128" s="121">
        <v>123</v>
      </c>
      <c r="AB128" s="83">
        <f t="shared" si="56"/>
        <v>0</v>
      </c>
      <c r="AC128" s="154">
        <f t="shared" si="57"/>
        <v>0</v>
      </c>
      <c r="AD128" s="154">
        <f t="shared" si="58"/>
        <v>0</v>
      </c>
      <c r="AE128" s="154">
        <f t="shared" si="59"/>
        <v>0</v>
      </c>
      <c r="AF128" s="83">
        <f t="shared" si="85"/>
        <v>0</v>
      </c>
      <c r="AG128" s="83">
        <f t="shared" si="86"/>
        <v>0</v>
      </c>
      <c r="AH128" s="83">
        <f t="shared" si="87"/>
        <v>0</v>
      </c>
      <c r="AI128" s="128">
        <f t="shared" si="81"/>
        <v>0</v>
      </c>
      <c r="AK128" s="121">
        <v>123</v>
      </c>
      <c r="AL128" s="83">
        <f t="shared" si="60"/>
        <v>0</v>
      </c>
      <c r="AM128" s="83">
        <f t="shared" si="61"/>
        <v>0</v>
      </c>
      <c r="AN128" s="83">
        <f t="shared" si="62"/>
        <v>0</v>
      </c>
      <c r="AO128" s="83">
        <f t="shared" si="63"/>
        <v>0</v>
      </c>
      <c r="AP128" s="83">
        <f t="shared" si="64"/>
        <v>0</v>
      </c>
      <c r="AQ128" s="227">
        <f t="shared" si="93"/>
        <v>0</v>
      </c>
      <c r="AR128" s="227">
        <f t="shared" si="93"/>
        <v>0</v>
      </c>
      <c r="AS128" s="227">
        <f t="shared" si="93"/>
        <v>0</v>
      </c>
      <c r="AT128" s="227">
        <f t="shared" si="92"/>
        <v>0</v>
      </c>
      <c r="AU128" s="83">
        <f t="shared" si="88"/>
        <v>0</v>
      </c>
      <c r="AV128" s="83">
        <f t="shared" si="89"/>
        <v>0</v>
      </c>
      <c r="AW128" s="83">
        <f t="shared" si="90"/>
        <v>0</v>
      </c>
      <c r="AX128" s="83">
        <f t="shared" si="91"/>
        <v>0</v>
      </c>
      <c r="AY128" s="128">
        <f t="shared" si="74"/>
        <v>0</v>
      </c>
    </row>
    <row r="129" spans="3:51" x14ac:dyDescent="0.25">
      <c r="E129" s="69"/>
      <c r="I129" s="105">
        <v>124</v>
      </c>
      <c r="J129" s="83">
        <f t="shared" si="75"/>
        <v>0</v>
      </c>
      <c r="K129" s="83">
        <f t="shared" si="76"/>
        <v>0</v>
      </c>
      <c r="L129" s="83">
        <f t="shared" si="77"/>
        <v>0</v>
      </c>
      <c r="M129" s="83">
        <f t="shared" si="78"/>
        <v>0</v>
      </c>
      <c r="N129" s="83">
        <f t="shared" si="50"/>
        <v>0</v>
      </c>
      <c r="O129" s="84">
        <f t="shared" si="51"/>
        <v>0</v>
      </c>
      <c r="P129" s="105">
        <v>124</v>
      </c>
      <c r="Q129" s="83">
        <f t="shared" si="65"/>
        <v>0</v>
      </c>
      <c r="R129" s="83">
        <f t="shared" si="79"/>
        <v>0</v>
      </c>
      <c r="S129" s="83">
        <f t="shared" si="80"/>
        <v>0</v>
      </c>
      <c r="T129" s="83">
        <f t="shared" si="52"/>
        <v>0</v>
      </c>
      <c r="U129" s="83">
        <f t="shared" si="66"/>
        <v>0</v>
      </c>
      <c r="V129" s="83">
        <f t="shared" si="53"/>
        <v>0</v>
      </c>
      <c r="W129" s="83">
        <v>0</v>
      </c>
      <c r="X129" s="83">
        <f t="shared" si="54"/>
        <v>0</v>
      </c>
      <c r="Y129" s="88">
        <f t="shared" si="55"/>
        <v>0</v>
      </c>
      <c r="AA129" s="121">
        <v>124</v>
      </c>
      <c r="AB129" s="83">
        <f t="shared" si="56"/>
        <v>0</v>
      </c>
      <c r="AC129" s="154">
        <f t="shared" si="57"/>
        <v>0</v>
      </c>
      <c r="AD129" s="154">
        <f t="shared" si="58"/>
        <v>0</v>
      </c>
      <c r="AE129" s="154">
        <f t="shared" si="59"/>
        <v>0</v>
      </c>
      <c r="AF129" s="83">
        <f t="shared" si="85"/>
        <v>0</v>
      </c>
      <c r="AG129" s="83">
        <f t="shared" si="86"/>
        <v>0</v>
      </c>
      <c r="AH129" s="83">
        <f t="shared" si="87"/>
        <v>0</v>
      </c>
      <c r="AI129" s="128">
        <f t="shared" si="81"/>
        <v>0</v>
      </c>
      <c r="AK129" s="121">
        <v>124</v>
      </c>
      <c r="AL129" s="83">
        <f t="shared" si="60"/>
        <v>0</v>
      </c>
      <c r="AM129" s="83">
        <f t="shared" si="61"/>
        <v>0</v>
      </c>
      <c r="AN129" s="83">
        <f t="shared" si="62"/>
        <v>0</v>
      </c>
      <c r="AO129" s="83">
        <f t="shared" si="63"/>
        <v>0</v>
      </c>
      <c r="AP129" s="83">
        <f t="shared" si="64"/>
        <v>0</v>
      </c>
      <c r="AQ129" s="227">
        <f t="shared" si="93"/>
        <v>0</v>
      </c>
      <c r="AR129" s="227">
        <f t="shared" si="93"/>
        <v>0</v>
      </c>
      <c r="AS129" s="227">
        <f t="shared" si="93"/>
        <v>0</v>
      </c>
      <c r="AT129" s="227">
        <f t="shared" si="92"/>
        <v>0</v>
      </c>
      <c r="AU129" s="83">
        <f t="shared" si="88"/>
        <v>0</v>
      </c>
      <c r="AV129" s="83">
        <f t="shared" si="89"/>
        <v>0</v>
      </c>
      <c r="AW129" s="83">
        <f t="shared" si="90"/>
        <v>0</v>
      </c>
      <c r="AX129" s="83">
        <f t="shared" si="91"/>
        <v>0</v>
      </c>
      <c r="AY129" s="128">
        <f t="shared" si="74"/>
        <v>0</v>
      </c>
    </row>
    <row r="130" spans="3:51" ht="28.5" x14ac:dyDescent="0.25">
      <c r="C130" s="3" t="s">
        <v>5</v>
      </c>
      <c r="D130" s="3" t="s">
        <v>6</v>
      </c>
      <c r="E130" s="261" t="s">
        <v>221</v>
      </c>
      <c r="I130" s="105">
        <v>125</v>
      </c>
      <c r="J130" s="83">
        <f t="shared" si="75"/>
        <v>0</v>
      </c>
      <c r="K130" s="83">
        <f t="shared" si="76"/>
        <v>0</v>
      </c>
      <c r="L130" s="83">
        <f t="shared" si="77"/>
        <v>0</v>
      </c>
      <c r="M130" s="83">
        <f t="shared" si="78"/>
        <v>0</v>
      </c>
      <c r="N130" s="83">
        <f t="shared" si="50"/>
        <v>0</v>
      </c>
      <c r="O130" s="84">
        <f t="shared" si="51"/>
        <v>0</v>
      </c>
      <c r="P130" s="105">
        <v>125</v>
      </c>
      <c r="Q130" s="83">
        <f t="shared" si="65"/>
        <v>0</v>
      </c>
      <c r="R130" s="83">
        <f t="shared" si="79"/>
        <v>0</v>
      </c>
      <c r="S130" s="83">
        <f t="shared" si="80"/>
        <v>0</v>
      </c>
      <c r="T130" s="83">
        <f t="shared" si="52"/>
        <v>0</v>
      </c>
      <c r="U130" s="83">
        <f t="shared" si="66"/>
        <v>0</v>
      </c>
      <c r="V130" s="83">
        <f t="shared" si="53"/>
        <v>0</v>
      </c>
      <c r="W130" s="83">
        <v>0</v>
      </c>
      <c r="X130" s="83">
        <f t="shared" si="54"/>
        <v>0</v>
      </c>
      <c r="Y130" s="88">
        <f t="shared" si="55"/>
        <v>0</v>
      </c>
      <c r="AA130" s="121">
        <v>125</v>
      </c>
      <c r="AB130" s="83">
        <f t="shared" si="56"/>
        <v>0</v>
      </c>
      <c r="AC130" s="154">
        <f t="shared" si="57"/>
        <v>0</v>
      </c>
      <c r="AD130" s="154">
        <f t="shared" si="58"/>
        <v>0</v>
      </c>
      <c r="AE130" s="154">
        <f t="shared" si="59"/>
        <v>0</v>
      </c>
      <c r="AF130" s="83">
        <f t="shared" si="85"/>
        <v>0</v>
      </c>
      <c r="AG130" s="83">
        <f t="shared" si="86"/>
        <v>0</v>
      </c>
      <c r="AH130" s="83">
        <f t="shared" si="87"/>
        <v>0</v>
      </c>
      <c r="AI130" s="128">
        <f t="shared" si="81"/>
        <v>0</v>
      </c>
      <c r="AK130" s="121">
        <v>125</v>
      </c>
      <c r="AL130" s="83">
        <f t="shared" si="60"/>
        <v>0</v>
      </c>
      <c r="AM130" s="83">
        <f t="shared" si="61"/>
        <v>0</v>
      </c>
      <c r="AN130" s="83">
        <f t="shared" si="62"/>
        <v>0</v>
      </c>
      <c r="AO130" s="83">
        <f t="shared" si="63"/>
        <v>0</v>
      </c>
      <c r="AP130" s="83">
        <f t="shared" si="64"/>
        <v>0</v>
      </c>
      <c r="AQ130" s="227">
        <f t="shared" si="93"/>
        <v>0</v>
      </c>
      <c r="AR130" s="227">
        <f t="shared" si="93"/>
        <v>0</v>
      </c>
      <c r="AS130" s="227">
        <f t="shared" si="93"/>
        <v>0</v>
      </c>
      <c r="AT130" s="227">
        <f t="shared" si="92"/>
        <v>0</v>
      </c>
      <c r="AU130" s="83">
        <f t="shared" si="88"/>
        <v>0</v>
      </c>
      <c r="AV130" s="83">
        <f t="shared" si="89"/>
        <v>0</v>
      </c>
      <c r="AW130" s="83">
        <f t="shared" si="90"/>
        <v>0</v>
      </c>
      <c r="AX130" s="83">
        <f t="shared" si="91"/>
        <v>0</v>
      </c>
      <c r="AY130" s="128">
        <f t="shared" si="74"/>
        <v>0</v>
      </c>
    </row>
    <row r="131" spans="3:51" x14ac:dyDescent="0.25">
      <c r="C131" s="244" t="s">
        <v>7</v>
      </c>
      <c r="D131" s="4">
        <v>0.62</v>
      </c>
      <c r="E131" s="261" t="s">
        <v>222</v>
      </c>
      <c r="I131" s="105">
        <v>126</v>
      </c>
      <c r="J131" s="83">
        <f t="shared" si="75"/>
        <v>0</v>
      </c>
      <c r="K131" s="83">
        <f t="shared" si="76"/>
        <v>0</v>
      </c>
      <c r="L131" s="83">
        <f t="shared" si="77"/>
        <v>0</v>
      </c>
      <c r="M131" s="83">
        <f t="shared" si="78"/>
        <v>0</v>
      </c>
      <c r="N131" s="83">
        <f t="shared" si="50"/>
        <v>0</v>
      </c>
      <c r="O131" s="84">
        <f t="shared" si="51"/>
        <v>0</v>
      </c>
      <c r="P131" s="105">
        <v>126</v>
      </c>
      <c r="Q131" s="83">
        <f t="shared" si="65"/>
        <v>0</v>
      </c>
      <c r="R131" s="83">
        <f t="shared" si="79"/>
        <v>0</v>
      </c>
      <c r="S131" s="83">
        <f t="shared" si="80"/>
        <v>0</v>
      </c>
      <c r="T131" s="83">
        <f t="shared" si="52"/>
        <v>0</v>
      </c>
      <c r="U131" s="83">
        <f t="shared" si="66"/>
        <v>0</v>
      </c>
      <c r="V131" s="83">
        <f t="shared" si="53"/>
        <v>0</v>
      </c>
      <c r="W131" s="83">
        <v>0</v>
      </c>
      <c r="X131" s="83">
        <f t="shared" si="54"/>
        <v>0</v>
      </c>
      <c r="Y131" s="88">
        <f t="shared" si="55"/>
        <v>0</v>
      </c>
      <c r="AA131" s="121">
        <v>126</v>
      </c>
      <c r="AB131" s="83">
        <f t="shared" si="56"/>
        <v>0</v>
      </c>
      <c r="AC131" s="154">
        <f t="shared" si="57"/>
        <v>0</v>
      </c>
      <c r="AD131" s="154">
        <f t="shared" si="58"/>
        <v>0</v>
      </c>
      <c r="AE131" s="154">
        <f t="shared" si="59"/>
        <v>0</v>
      </c>
      <c r="AF131" s="83">
        <f t="shared" si="85"/>
        <v>0</v>
      </c>
      <c r="AG131" s="83">
        <f t="shared" si="86"/>
        <v>0</v>
      </c>
      <c r="AH131" s="83">
        <f t="shared" si="87"/>
        <v>0</v>
      </c>
      <c r="AI131" s="128">
        <f t="shared" si="81"/>
        <v>0</v>
      </c>
      <c r="AK131" s="121">
        <v>126</v>
      </c>
      <c r="AL131" s="83">
        <f t="shared" si="60"/>
        <v>0</v>
      </c>
      <c r="AM131" s="83">
        <f t="shared" si="61"/>
        <v>0</v>
      </c>
      <c r="AN131" s="83">
        <f t="shared" si="62"/>
        <v>0</v>
      </c>
      <c r="AO131" s="83">
        <f t="shared" si="63"/>
        <v>0</v>
      </c>
      <c r="AP131" s="83">
        <f t="shared" si="64"/>
        <v>0</v>
      </c>
      <c r="AQ131" s="227">
        <f t="shared" si="93"/>
        <v>0</v>
      </c>
      <c r="AR131" s="227">
        <f t="shared" si="93"/>
        <v>0</v>
      </c>
      <c r="AS131" s="227">
        <f t="shared" si="93"/>
        <v>0</v>
      </c>
      <c r="AT131" s="227">
        <f t="shared" si="92"/>
        <v>0</v>
      </c>
      <c r="AU131" s="83">
        <f t="shared" si="88"/>
        <v>0</v>
      </c>
      <c r="AV131" s="83">
        <f t="shared" si="89"/>
        <v>0</v>
      </c>
      <c r="AW131" s="83">
        <f t="shared" si="90"/>
        <v>0</v>
      </c>
      <c r="AX131" s="83">
        <f t="shared" si="91"/>
        <v>0</v>
      </c>
      <c r="AY131" s="128">
        <f t="shared" si="74"/>
        <v>0</v>
      </c>
    </row>
    <row r="132" spans="3:51" x14ac:dyDescent="0.25">
      <c r="C132" s="244" t="s">
        <v>4</v>
      </c>
      <c r="D132" s="4">
        <v>0.64</v>
      </c>
      <c r="E132" s="261" t="s">
        <v>222</v>
      </c>
      <c r="I132" s="105">
        <v>127</v>
      </c>
      <c r="J132" s="83">
        <f t="shared" si="75"/>
        <v>0</v>
      </c>
      <c r="K132" s="83">
        <f t="shared" si="76"/>
        <v>0</v>
      </c>
      <c r="L132" s="83">
        <f t="shared" si="77"/>
        <v>0</v>
      </c>
      <c r="M132" s="83">
        <f t="shared" si="78"/>
        <v>0</v>
      </c>
      <c r="N132" s="83">
        <f t="shared" si="50"/>
        <v>0</v>
      </c>
      <c r="O132" s="84">
        <f t="shared" si="51"/>
        <v>0</v>
      </c>
      <c r="P132" s="105">
        <v>127</v>
      </c>
      <c r="Q132" s="83">
        <f t="shared" si="65"/>
        <v>0</v>
      </c>
      <c r="R132" s="83">
        <f t="shared" si="79"/>
        <v>0</v>
      </c>
      <c r="S132" s="83">
        <f t="shared" si="80"/>
        <v>0</v>
      </c>
      <c r="T132" s="83">
        <f t="shared" si="52"/>
        <v>0</v>
      </c>
      <c r="U132" s="83">
        <f t="shared" si="66"/>
        <v>0</v>
      </c>
      <c r="V132" s="83">
        <f t="shared" si="53"/>
        <v>0</v>
      </c>
      <c r="W132" s="83">
        <v>0</v>
      </c>
      <c r="X132" s="83">
        <f t="shared" si="54"/>
        <v>0</v>
      </c>
      <c r="Y132" s="88">
        <f t="shared" si="55"/>
        <v>0</v>
      </c>
      <c r="AA132" s="121">
        <v>127</v>
      </c>
      <c r="AB132" s="83">
        <f t="shared" si="56"/>
        <v>0</v>
      </c>
      <c r="AC132" s="154">
        <f t="shared" si="57"/>
        <v>0</v>
      </c>
      <c r="AD132" s="154">
        <f t="shared" si="58"/>
        <v>0</v>
      </c>
      <c r="AE132" s="154">
        <f t="shared" si="59"/>
        <v>0</v>
      </c>
      <c r="AF132" s="83">
        <f t="shared" si="85"/>
        <v>0</v>
      </c>
      <c r="AG132" s="83">
        <f t="shared" si="86"/>
        <v>0</v>
      </c>
      <c r="AH132" s="83">
        <f t="shared" si="87"/>
        <v>0</v>
      </c>
      <c r="AI132" s="128">
        <f t="shared" si="81"/>
        <v>0</v>
      </c>
      <c r="AK132" s="121">
        <v>127</v>
      </c>
      <c r="AL132" s="83">
        <f t="shared" si="60"/>
        <v>0</v>
      </c>
      <c r="AM132" s="83">
        <f t="shared" si="61"/>
        <v>0</v>
      </c>
      <c r="AN132" s="83">
        <f t="shared" si="62"/>
        <v>0</v>
      </c>
      <c r="AO132" s="83">
        <f t="shared" si="63"/>
        <v>0</v>
      </c>
      <c r="AP132" s="83">
        <f t="shared" si="64"/>
        <v>0</v>
      </c>
      <c r="AQ132" s="227">
        <f t="shared" si="93"/>
        <v>0</v>
      </c>
      <c r="AR132" s="227">
        <f t="shared" si="93"/>
        <v>0</v>
      </c>
      <c r="AS132" s="227">
        <f t="shared" si="93"/>
        <v>0</v>
      </c>
      <c r="AT132" s="227">
        <f t="shared" si="92"/>
        <v>0</v>
      </c>
      <c r="AU132" s="83">
        <f t="shared" si="88"/>
        <v>0</v>
      </c>
      <c r="AV132" s="83">
        <f t="shared" si="89"/>
        <v>0</v>
      </c>
      <c r="AW132" s="83">
        <f t="shared" si="90"/>
        <v>0</v>
      </c>
      <c r="AX132" s="83">
        <f t="shared" si="91"/>
        <v>0</v>
      </c>
      <c r="AY132" s="128">
        <f t="shared" si="74"/>
        <v>0</v>
      </c>
    </row>
    <row r="133" spans="3:51" x14ac:dyDescent="0.25">
      <c r="C133" s="244" t="s">
        <v>8</v>
      </c>
      <c r="D133" s="4">
        <v>0.42</v>
      </c>
      <c r="E133" s="261" t="s">
        <v>222</v>
      </c>
      <c r="I133" s="105">
        <v>128</v>
      </c>
      <c r="J133" s="83">
        <f t="shared" si="75"/>
        <v>0</v>
      </c>
      <c r="K133" s="83">
        <f t="shared" si="76"/>
        <v>0</v>
      </c>
      <c r="L133" s="83">
        <f t="shared" si="77"/>
        <v>0</v>
      </c>
      <c r="M133" s="83">
        <f t="shared" si="78"/>
        <v>0</v>
      </c>
      <c r="N133" s="83">
        <f t="shared" ref="N133:N196" si="94">IF(P134&lt;=$F$18,0,)</f>
        <v>0</v>
      </c>
      <c r="O133" s="84">
        <f t="shared" ref="O133:O196" si="95">((J133+K133)*0.475+L133+M133+N133)*44/12</f>
        <v>0</v>
      </c>
      <c r="P133" s="105">
        <v>128</v>
      </c>
      <c r="Q133" s="83">
        <f t="shared" si="65"/>
        <v>0</v>
      </c>
      <c r="R133" s="83">
        <f t="shared" si="79"/>
        <v>0</v>
      </c>
      <c r="S133" s="83">
        <f t="shared" si="80"/>
        <v>0</v>
      </c>
      <c r="T133" s="83">
        <f t="shared" ref="T133:T196" si="96">IF(S133=0,0,EXP(-1.0587+0.8836*LN(S133)+0.284))</f>
        <v>0</v>
      </c>
      <c r="U133" s="83">
        <f t="shared" si="66"/>
        <v>0</v>
      </c>
      <c r="V133" s="83">
        <f t="shared" ref="V133:V196" si="97">IF(P133&lt;=$F$18,IF(P133&lt;=30,P133*($F$16-$F$6)/30,$F$16-$F$6),)</f>
        <v>0</v>
      </c>
      <c r="W133" s="83">
        <v>0</v>
      </c>
      <c r="X133" s="83">
        <f t="shared" ref="X133:X196" si="98">((S133+T133)*0.475+U133+V133+W133)*44/12</f>
        <v>0</v>
      </c>
      <c r="Y133" s="88">
        <f t="shared" ref="Y133:Y196" si="99">IF(P133&lt;=$F$18,X133-O133,)</f>
        <v>0</v>
      </c>
      <c r="AA133" s="121">
        <v>128</v>
      </c>
      <c r="AB133" s="83">
        <f t="shared" ref="AB133:AB196" si="100">IF(AA133&lt;=$F$18,IFERROR(VLOOKUP($AA133,$B$82:$G$94,2,FALSE),0),)</f>
        <v>0</v>
      </c>
      <c r="AC133" s="154">
        <f t="shared" ref="AC133:AC196" si="101">IF(AA133&lt;=$F$18,IFERROR(VLOOKUP($AA133,$B$82:$G$94,3,FALSE),0),)</f>
        <v>0</v>
      </c>
      <c r="AD133" s="154">
        <f t="shared" ref="AD133:AD196" si="102">IF(AA133&lt;=$F$18,IFERROR(VLOOKUP($AA133,$B$82:$G$94,4,FALSE),0),)</f>
        <v>0</v>
      </c>
      <c r="AE133" s="154">
        <f t="shared" ref="AE133:AE196" si="103">IF(AA133&lt;=$F$18,IFERROR(VLOOKUP($AA133,$B$82:$G$94,5,FALSE),0),)</f>
        <v>0</v>
      </c>
      <c r="AF133" s="83">
        <f t="shared" si="85"/>
        <v>0</v>
      </c>
      <c r="AG133" s="83">
        <f t="shared" si="86"/>
        <v>0</v>
      </c>
      <c r="AH133" s="83">
        <f t="shared" si="87"/>
        <v>0</v>
      </c>
      <c r="AI133" s="128">
        <f t="shared" si="81"/>
        <v>0</v>
      </c>
      <c r="AK133" s="121">
        <v>128</v>
      </c>
      <c r="AL133" s="83">
        <f t="shared" ref="AL133:AL196" si="104">IF(AK133&lt;=$F$18,IFERROR(VLOOKUP($AA133,$B$82:$G$94,2,FALSE),0),)</f>
        <v>0</v>
      </c>
      <c r="AM133" s="83">
        <f t="shared" ref="AM133:AM196" si="105">IF(AK133&lt;=$F$18,IFERROR(VLOOKUP($AA133,$B$82:$G$94,3,FALSE),0),)</f>
        <v>0</v>
      </c>
      <c r="AN133" s="83">
        <f t="shared" ref="AN133:AN196" si="106">IF(AK133&lt;=$F$18,IFERROR(VLOOKUP($AA133,$B$82:$G$94,4,FALSE),0),)</f>
        <v>0</v>
      </c>
      <c r="AO133" s="83">
        <f t="shared" ref="AO133:AO196" si="107">IF(AK133&lt;=$F$18,IFERROR(VLOOKUP($AA133,$B$82:$G$94,5,FALSE),0),)</f>
        <v>0</v>
      </c>
      <c r="AP133" s="83">
        <f t="shared" ref="AP133:AP196" si="108">IF(AK133&lt;=$F$18,IFERROR(VLOOKUP($AA133,$B$82:$G$94,6,FALSE),0),)</f>
        <v>0</v>
      </c>
      <c r="AQ133" s="227">
        <f t="shared" si="93"/>
        <v>0</v>
      </c>
      <c r="AR133" s="227">
        <f t="shared" si="93"/>
        <v>0</v>
      </c>
      <c r="AS133" s="227">
        <f t="shared" si="93"/>
        <v>0</v>
      </c>
      <c r="AT133" s="227">
        <f t="shared" si="92"/>
        <v>0</v>
      </c>
      <c r="AU133" s="83">
        <f t="shared" si="88"/>
        <v>0</v>
      </c>
      <c r="AV133" s="83">
        <f t="shared" si="89"/>
        <v>0</v>
      </c>
      <c r="AW133" s="83">
        <f t="shared" si="90"/>
        <v>0</v>
      </c>
      <c r="AX133" s="83">
        <f t="shared" si="91"/>
        <v>0</v>
      </c>
      <c r="AY133" s="128">
        <f t="shared" si="74"/>
        <v>0</v>
      </c>
    </row>
    <row r="134" spans="3:51" x14ac:dyDescent="0.25">
      <c r="C134" s="244" t="s">
        <v>9</v>
      </c>
      <c r="D134" s="4">
        <v>0.42</v>
      </c>
      <c r="E134" s="261" t="s">
        <v>222</v>
      </c>
      <c r="I134" s="105">
        <v>129</v>
      </c>
      <c r="J134" s="83">
        <f t="shared" si="75"/>
        <v>0</v>
      </c>
      <c r="K134" s="83">
        <f t="shared" si="76"/>
        <v>0</v>
      </c>
      <c r="L134" s="83">
        <f t="shared" si="77"/>
        <v>0</v>
      </c>
      <c r="M134" s="83">
        <f t="shared" si="78"/>
        <v>0</v>
      </c>
      <c r="N134" s="83">
        <f t="shared" si="94"/>
        <v>0</v>
      </c>
      <c r="O134" s="84">
        <f t="shared" si="95"/>
        <v>0</v>
      </c>
      <c r="P134" s="105">
        <v>129</v>
      </c>
      <c r="Q134" s="83">
        <f t="shared" ref="Q134:Q197" si="109">IF(P134&lt;=$F$18,LOOKUP(P134-1,$B$25:$B$78,$G$25:$G$78),)</f>
        <v>0</v>
      </c>
      <c r="R134" s="83">
        <f t="shared" si="79"/>
        <v>0</v>
      </c>
      <c r="S134" s="83">
        <f t="shared" si="80"/>
        <v>0</v>
      </c>
      <c r="T134" s="83">
        <f t="shared" si="96"/>
        <v>0</v>
      </c>
      <c r="U134" s="83">
        <f t="shared" ref="U134:U197" si="110">IF(P134&lt;=$F$18,$F$5+($F$15-$F$5)*(1-EXP(-0.0175*P134)),)</f>
        <v>0</v>
      </c>
      <c r="V134" s="83">
        <f t="shared" si="97"/>
        <v>0</v>
      </c>
      <c r="W134" s="83">
        <v>0</v>
      </c>
      <c r="X134" s="83">
        <f t="shared" si="98"/>
        <v>0</v>
      </c>
      <c r="Y134" s="88">
        <f t="shared" si="99"/>
        <v>0</v>
      </c>
      <c r="AA134" s="121">
        <v>129</v>
      </c>
      <c r="AB134" s="83">
        <f t="shared" si="100"/>
        <v>0</v>
      </c>
      <c r="AC134" s="154">
        <f t="shared" si="101"/>
        <v>0</v>
      </c>
      <c r="AD134" s="154">
        <f t="shared" si="102"/>
        <v>0</v>
      </c>
      <c r="AE134" s="154">
        <f t="shared" si="103"/>
        <v>0</v>
      </c>
      <c r="AF134" s="83">
        <f t="shared" ref="AF134:AF165" si="111">IF(AA134&lt;=$F$18,EXP(-LN(2)/$D$104)*AF133+((1-EXP(-LN(2)/$D$104))/(LN(2)/$D$104))*$AB134*AC134*0.475*$F$19*44/12,)</f>
        <v>0</v>
      </c>
      <c r="AG134" s="83">
        <f t="shared" ref="AG134:AG165" si="112">IF(AA134&lt;=$F$18,EXP(-LN(2)/$D$106)*AG133+((1-EXP(-LN(2)/$D$106))/(LN(2)/$D$106))*$AB134*AD134*0.475*$F$19*44/12,)</f>
        <v>0</v>
      </c>
      <c r="AH134" s="83">
        <f t="shared" ref="AH134:AH165" si="113">IF(AA134&lt;=$F$18,EXP(-LN(2)/$D$105)*AH133+((1-EXP(-LN(2)/$D$105))/(LN(2)/$D$105))*$AB134*AE134*0.475*$F$19*44/12,)</f>
        <v>0</v>
      </c>
      <c r="AI134" s="128">
        <f t="shared" si="81"/>
        <v>0</v>
      </c>
      <c r="AK134" s="121">
        <v>129</v>
      </c>
      <c r="AL134" s="83">
        <f t="shared" si="104"/>
        <v>0</v>
      </c>
      <c r="AM134" s="83">
        <f t="shared" si="105"/>
        <v>0</v>
      </c>
      <c r="AN134" s="83">
        <f t="shared" si="106"/>
        <v>0</v>
      </c>
      <c r="AO134" s="83">
        <f t="shared" si="107"/>
        <v>0</v>
      </c>
      <c r="AP134" s="83">
        <f t="shared" si="108"/>
        <v>0</v>
      </c>
      <c r="AQ134" s="227">
        <f t="shared" si="93"/>
        <v>0</v>
      </c>
      <c r="AR134" s="227">
        <f t="shared" si="93"/>
        <v>0</v>
      </c>
      <c r="AS134" s="227">
        <f t="shared" si="93"/>
        <v>0</v>
      </c>
      <c r="AT134" s="227">
        <f t="shared" si="92"/>
        <v>0</v>
      </c>
      <c r="AU134" s="83">
        <f t="shared" ref="AU134:AU165" si="114">IF($AK134&lt;=$F$18,$C$104*$AL134*AM134,)</f>
        <v>0</v>
      </c>
      <c r="AV134" s="83">
        <f t="shared" ref="AV134:AV165" si="115">IF($AK134&lt;=$F$18,$C$106*$AL134*AN134,)</f>
        <v>0</v>
      </c>
      <c r="AW134" s="83">
        <f t="shared" ref="AW134:AW165" si="116">IF($AK134&lt;=$F$18,$C$105*$AL134*AO134,)</f>
        <v>0</v>
      </c>
      <c r="AX134" s="83">
        <f t="shared" ref="AX134:AX165" si="117">IF($AK134&lt;=$F$18,$C$108*$AL134*AP134,)</f>
        <v>0</v>
      </c>
      <c r="AY134" s="128">
        <f t="shared" ref="AY134:AY197" si="118">IF(AK134&lt;=$F$18,SUM(AU134:AX134)+AY133,)</f>
        <v>0</v>
      </c>
    </row>
    <row r="135" spans="3:51" x14ac:dyDescent="0.25">
      <c r="C135" s="244" t="s">
        <v>10</v>
      </c>
      <c r="D135" s="4">
        <v>0.52</v>
      </c>
      <c r="E135" s="261" t="s">
        <v>222</v>
      </c>
      <c r="I135" s="105">
        <v>130</v>
      </c>
      <c r="J135" s="83">
        <f t="shared" ref="J135:J198" si="119">IF($I135&lt;=$F$10,$F$11*$F$13+J134,)</f>
        <v>0</v>
      </c>
      <c r="K135" s="83">
        <f t="shared" ref="K135:K198" si="120">IF(J135=0,0,EXP(-1.0587+0.8836*LN(J135)+0.284))</f>
        <v>0</v>
      </c>
      <c r="L135" s="83">
        <f t="shared" ref="L135:L198" si="121">IF(I135&lt;=$F$10,$F$5+($F$8-$F$5)*(1-EXP(-0.0175*I135)),)</f>
        <v>0</v>
      </c>
      <c r="M135" s="83">
        <f t="shared" ref="M135:M198" si="122">IF(I135&lt;=$F$10,IF(I135&lt;=30,I135*($F$9-$F$6)/30,$F$9-$F$6),)</f>
        <v>0</v>
      </c>
      <c r="N135" s="83">
        <f t="shared" si="94"/>
        <v>0</v>
      </c>
      <c r="O135" s="84">
        <f t="shared" si="95"/>
        <v>0</v>
      </c>
      <c r="P135" s="105">
        <v>130</v>
      </c>
      <c r="Q135" s="83">
        <f t="shared" si="109"/>
        <v>0</v>
      </c>
      <c r="R135" s="83">
        <f t="shared" ref="R135:R198" si="123">IF(P135&lt;=$F$18,Q135+R134,)</f>
        <v>0</v>
      </c>
      <c r="S135" s="83">
        <f t="shared" ref="S135:S198" si="124">$F$19*R135</f>
        <v>0</v>
      </c>
      <c r="T135" s="83">
        <f t="shared" si="96"/>
        <v>0</v>
      </c>
      <c r="U135" s="83">
        <f t="shared" si="110"/>
        <v>0</v>
      </c>
      <c r="V135" s="83">
        <f t="shared" si="97"/>
        <v>0</v>
      </c>
      <c r="W135" s="83">
        <v>0</v>
      </c>
      <c r="X135" s="83">
        <f t="shared" si="98"/>
        <v>0</v>
      </c>
      <c r="Y135" s="88">
        <f t="shared" si="99"/>
        <v>0</v>
      </c>
      <c r="AA135" s="121">
        <v>130</v>
      </c>
      <c r="AB135" s="83">
        <f t="shared" si="100"/>
        <v>0</v>
      </c>
      <c r="AC135" s="154">
        <f t="shared" si="101"/>
        <v>0</v>
      </c>
      <c r="AD135" s="154">
        <f t="shared" si="102"/>
        <v>0</v>
      </c>
      <c r="AE135" s="154">
        <f t="shared" si="103"/>
        <v>0</v>
      </c>
      <c r="AF135" s="83">
        <f t="shared" si="111"/>
        <v>0</v>
      </c>
      <c r="AG135" s="83">
        <f t="shared" si="112"/>
        <v>0</v>
      </c>
      <c r="AH135" s="83">
        <f t="shared" si="113"/>
        <v>0</v>
      </c>
      <c r="AI135" s="128">
        <f t="shared" ref="AI135:AI198" si="125">IF(AA135&lt;=$F$18,SUM(AF135:AH135),)</f>
        <v>0</v>
      </c>
      <c r="AK135" s="121">
        <v>130</v>
      </c>
      <c r="AL135" s="83">
        <f t="shared" si="104"/>
        <v>0</v>
      </c>
      <c r="AM135" s="83">
        <f t="shared" si="105"/>
        <v>0</v>
      </c>
      <c r="AN135" s="83">
        <f t="shared" si="106"/>
        <v>0</v>
      </c>
      <c r="AO135" s="83">
        <f t="shared" si="107"/>
        <v>0</v>
      </c>
      <c r="AP135" s="83">
        <f t="shared" si="108"/>
        <v>0</v>
      </c>
      <c r="AQ135" s="227">
        <f t="shared" si="93"/>
        <v>0</v>
      </c>
      <c r="AR135" s="227">
        <f t="shared" si="93"/>
        <v>0</v>
      </c>
      <c r="AS135" s="227">
        <f t="shared" si="93"/>
        <v>0</v>
      </c>
      <c r="AT135" s="227">
        <f t="shared" si="92"/>
        <v>0</v>
      </c>
      <c r="AU135" s="83">
        <f t="shared" si="114"/>
        <v>0</v>
      </c>
      <c r="AV135" s="83">
        <f t="shared" si="115"/>
        <v>0</v>
      </c>
      <c r="AW135" s="83">
        <f t="shared" si="116"/>
        <v>0</v>
      </c>
      <c r="AX135" s="83">
        <f t="shared" si="117"/>
        <v>0</v>
      </c>
      <c r="AY135" s="128">
        <f t="shared" si="118"/>
        <v>0</v>
      </c>
    </row>
    <row r="136" spans="3:51" x14ac:dyDescent="0.25">
      <c r="C136" s="244" t="s">
        <v>11</v>
      </c>
      <c r="D136" s="4">
        <v>0.36</v>
      </c>
      <c r="E136" s="261" t="s">
        <v>223</v>
      </c>
      <c r="I136" s="105">
        <v>131</v>
      </c>
      <c r="J136" s="83">
        <f t="shared" si="119"/>
        <v>0</v>
      </c>
      <c r="K136" s="83">
        <f t="shared" si="120"/>
        <v>0</v>
      </c>
      <c r="L136" s="83">
        <f t="shared" si="121"/>
        <v>0</v>
      </c>
      <c r="M136" s="83">
        <f t="shared" si="122"/>
        <v>0</v>
      </c>
      <c r="N136" s="83">
        <f t="shared" si="94"/>
        <v>0</v>
      </c>
      <c r="O136" s="84">
        <f t="shared" si="95"/>
        <v>0</v>
      </c>
      <c r="P136" s="105">
        <v>131</v>
      </c>
      <c r="Q136" s="83">
        <f t="shared" si="109"/>
        <v>0</v>
      </c>
      <c r="R136" s="83">
        <f t="shared" si="123"/>
        <v>0</v>
      </c>
      <c r="S136" s="83">
        <f t="shared" si="124"/>
        <v>0</v>
      </c>
      <c r="T136" s="83">
        <f t="shared" si="96"/>
        <v>0</v>
      </c>
      <c r="U136" s="83">
        <f t="shared" si="110"/>
        <v>0</v>
      </c>
      <c r="V136" s="83">
        <f t="shared" si="97"/>
        <v>0</v>
      </c>
      <c r="W136" s="83">
        <v>0</v>
      </c>
      <c r="X136" s="83">
        <f t="shared" si="98"/>
        <v>0</v>
      </c>
      <c r="Y136" s="88">
        <f t="shared" si="99"/>
        <v>0</v>
      </c>
      <c r="AA136" s="121">
        <v>131</v>
      </c>
      <c r="AB136" s="83">
        <f t="shared" si="100"/>
        <v>0</v>
      </c>
      <c r="AC136" s="154">
        <f t="shared" si="101"/>
        <v>0</v>
      </c>
      <c r="AD136" s="154">
        <f t="shared" si="102"/>
        <v>0</v>
      </c>
      <c r="AE136" s="154">
        <f t="shared" si="103"/>
        <v>0</v>
      </c>
      <c r="AF136" s="83">
        <f t="shared" si="111"/>
        <v>0</v>
      </c>
      <c r="AG136" s="83">
        <f t="shared" si="112"/>
        <v>0</v>
      </c>
      <c r="AH136" s="83">
        <f t="shared" si="113"/>
        <v>0</v>
      </c>
      <c r="AI136" s="128">
        <f t="shared" si="125"/>
        <v>0</v>
      </c>
      <c r="AK136" s="121">
        <v>131</v>
      </c>
      <c r="AL136" s="83">
        <f t="shared" si="104"/>
        <v>0</v>
      </c>
      <c r="AM136" s="83">
        <f t="shared" si="105"/>
        <v>0</v>
      </c>
      <c r="AN136" s="83">
        <f t="shared" si="106"/>
        <v>0</v>
      </c>
      <c r="AO136" s="83">
        <f t="shared" si="107"/>
        <v>0</v>
      </c>
      <c r="AP136" s="83">
        <f t="shared" si="108"/>
        <v>0</v>
      </c>
      <c r="AQ136" s="227">
        <f t="shared" si="93"/>
        <v>0</v>
      </c>
      <c r="AR136" s="227">
        <f t="shared" si="93"/>
        <v>0</v>
      </c>
      <c r="AS136" s="227">
        <f t="shared" si="93"/>
        <v>0</v>
      </c>
      <c r="AT136" s="227">
        <f t="shared" si="92"/>
        <v>0</v>
      </c>
      <c r="AU136" s="83">
        <f t="shared" si="114"/>
        <v>0</v>
      </c>
      <c r="AV136" s="83">
        <f t="shared" si="115"/>
        <v>0</v>
      </c>
      <c r="AW136" s="83">
        <f t="shared" si="116"/>
        <v>0</v>
      </c>
      <c r="AX136" s="83">
        <f t="shared" si="117"/>
        <v>0</v>
      </c>
      <c r="AY136" s="128">
        <f t="shared" si="118"/>
        <v>0</v>
      </c>
    </row>
    <row r="137" spans="3:51" x14ac:dyDescent="0.25">
      <c r="C137" s="244" t="s">
        <v>12</v>
      </c>
      <c r="D137" s="4">
        <v>0.61</v>
      </c>
      <c r="E137" s="261" t="s">
        <v>222</v>
      </c>
      <c r="I137" s="105">
        <v>132</v>
      </c>
      <c r="J137" s="83">
        <f t="shared" si="119"/>
        <v>0</v>
      </c>
      <c r="K137" s="83">
        <f t="shared" si="120"/>
        <v>0</v>
      </c>
      <c r="L137" s="83">
        <f t="shared" si="121"/>
        <v>0</v>
      </c>
      <c r="M137" s="83">
        <f t="shared" si="122"/>
        <v>0</v>
      </c>
      <c r="N137" s="83">
        <f t="shared" si="94"/>
        <v>0</v>
      </c>
      <c r="O137" s="84">
        <f t="shared" si="95"/>
        <v>0</v>
      </c>
      <c r="P137" s="105">
        <v>132</v>
      </c>
      <c r="Q137" s="83">
        <f t="shared" si="109"/>
        <v>0</v>
      </c>
      <c r="R137" s="83">
        <f t="shared" si="123"/>
        <v>0</v>
      </c>
      <c r="S137" s="83">
        <f t="shared" si="124"/>
        <v>0</v>
      </c>
      <c r="T137" s="83">
        <f t="shared" si="96"/>
        <v>0</v>
      </c>
      <c r="U137" s="83">
        <f t="shared" si="110"/>
        <v>0</v>
      </c>
      <c r="V137" s="83">
        <f t="shared" si="97"/>
        <v>0</v>
      </c>
      <c r="W137" s="83">
        <v>0</v>
      </c>
      <c r="X137" s="83">
        <f t="shared" si="98"/>
        <v>0</v>
      </c>
      <c r="Y137" s="88">
        <f t="shared" si="99"/>
        <v>0</v>
      </c>
      <c r="AA137" s="121">
        <v>132</v>
      </c>
      <c r="AB137" s="83">
        <f t="shared" si="100"/>
        <v>0</v>
      </c>
      <c r="AC137" s="154">
        <f t="shared" si="101"/>
        <v>0</v>
      </c>
      <c r="AD137" s="154">
        <f t="shared" si="102"/>
        <v>0</v>
      </c>
      <c r="AE137" s="154">
        <f t="shared" si="103"/>
        <v>0</v>
      </c>
      <c r="AF137" s="83">
        <f t="shared" si="111"/>
        <v>0</v>
      </c>
      <c r="AG137" s="83">
        <f t="shared" si="112"/>
        <v>0</v>
      </c>
      <c r="AH137" s="83">
        <f t="shared" si="113"/>
        <v>0</v>
      </c>
      <c r="AI137" s="128">
        <f t="shared" si="125"/>
        <v>0</v>
      </c>
      <c r="AK137" s="121">
        <v>132</v>
      </c>
      <c r="AL137" s="83">
        <f t="shared" si="104"/>
        <v>0</v>
      </c>
      <c r="AM137" s="83">
        <f t="shared" si="105"/>
        <v>0</v>
      </c>
      <c r="AN137" s="83">
        <f t="shared" si="106"/>
        <v>0</v>
      </c>
      <c r="AO137" s="83">
        <f t="shared" si="107"/>
        <v>0</v>
      </c>
      <c r="AP137" s="83">
        <f t="shared" si="108"/>
        <v>0</v>
      </c>
      <c r="AQ137" s="227">
        <f t="shared" si="93"/>
        <v>0</v>
      </c>
      <c r="AR137" s="227">
        <f t="shared" si="93"/>
        <v>0</v>
      </c>
      <c r="AS137" s="227">
        <f t="shared" si="93"/>
        <v>0</v>
      </c>
      <c r="AT137" s="227">
        <f t="shared" si="92"/>
        <v>0</v>
      </c>
      <c r="AU137" s="83">
        <f t="shared" si="114"/>
        <v>0</v>
      </c>
      <c r="AV137" s="83">
        <f t="shared" si="115"/>
        <v>0</v>
      </c>
      <c r="AW137" s="83">
        <f t="shared" si="116"/>
        <v>0</v>
      </c>
      <c r="AX137" s="83">
        <f t="shared" si="117"/>
        <v>0</v>
      </c>
      <c r="AY137" s="128">
        <f t="shared" si="118"/>
        <v>0</v>
      </c>
    </row>
    <row r="138" spans="3:51" x14ac:dyDescent="0.25">
      <c r="C138" s="244" t="s">
        <v>13</v>
      </c>
      <c r="D138" s="4">
        <v>0.66</v>
      </c>
      <c r="E138" s="261" t="s">
        <v>222</v>
      </c>
      <c r="I138" s="105">
        <v>133</v>
      </c>
      <c r="J138" s="83">
        <f t="shared" si="119"/>
        <v>0</v>
      </c>
      <c r="K138" s="83">
        <f t="shared" si="120"/>
        <v>0</v>
      </c>
      <c r="L138" s="83">
        <f t="shared" si="121"/>
        <v>0</v>
      </c>
      <c r="M138" s="83">
        <f t="shared" si="122"/>
        <v>0</v>
      </c>
      <c r="N138" s="83">
        <f t="shared" si="94"/>
        <v>0</v>
      </c>
      <c r="O138" s="84">
        <f t="shared" si="95"/>
        <v>0</v>
      </c>
      <c r="P138" s="105">
        <v>133</v>
      </c>
      <c r="Q138" s="83">
        <f t="shared" si="109"/>
        <v>0</v>
      </c>
      <c r="R138" s="83">
        <f t="shared" si="123"/>
        <v>0</v>
      </c>
      <c r="S138" s="83">
        <f t="shared" si="124"/>
        <v>0</v>
      </c>
      <c r="T138" s="83">
        <f t="shared" si="96"/>
        <v>0</v>
      </c>
      <c r="U138" s="83">
        <f t="shared" si="110"/>
        <v>0</v>
      </c>
      <c r="V138" s="83">
        <f t="shared" si="97"/>
        <v>0</v>
      </c>
      <c r="W138" s="83">
        <v>0</v>
      </c>
      <c r="X138" s="83">
        <f t="shared" si="98"/>
        <v>0</v>
      </c>
      <c r="Y138" s="88">
        <f t="shared" si="99"/>
        <v>0</v>
      </c>
      <c r="AA138" s="121">
        <v>133</v>
      </c>
      <c r="AB138" s="83">
        <f t="shared" si="100"/>
        <v>0</v>
      </c>
      <c r="AC138" s="154">
        <f t="shared" si="101"/>
        <v>0</v>
      </c>
      <c r="AD138" s="154">
        <f t="shared" si="102"/>
        <v>0</v>
      </c>
      <c r="AE138" s="154">
        <f t="shared" si="103"/>
        <v>0</v>
      </c>
      <c r="AF138" s="83">
        <f t="shared" si="111"/>
        <v>0</v>
      </c>
      <c r="AG138" s="83">
        <f t="shared" si="112"/>
        <v>0</v>
      </c>
      <c r="AH138" s="83">
        <f t="shared" si="113"/>
        <v>0</v>
      </c>
      <c r="AI138" s="128">
        <f t="shared" si="125"/>
        <v>0</v>
      </c>
      <c r="AK138" s="121">
        <v>133</v>
      </c>
      <c r="AL138" s="83">
        <f t="shared" si="104"/>
        <v>0</v>
      </c>
      <c r="AM138" s="83">
        <f t="shared" si="105"/>
        <v>0</v>
      </c>
      <c r="AN138" s="83">
        <f t="shared" si="106"/>
        <v>0</v>
      </c>
      <c r="AO138" s="83">
        <f t="shared" si="107"/>
        <v>0</v>
      </c>
      <c r="AP138" s="83">
        <f t="shared" si="108"/>
        <v>0</v>
      </c>
      <c r="AQ138" s="227">
        <f t="shared" si="93"/>
        <v>0</v>
      </c>
      <c r="AR138" s="227">
        <f t="shared" si="93"/>
        <v>0</v>
      </c>
      <c r="AS138" s="227">
        <f t="shared" si="93"/>
        <v>0</v>
      </c>
      <c r="AT138" s="227">
        <f t="shared" si="92"/>
        <v>0</v>
      </c>
      <c r="AU138" s="83">
        <f t="shared" si="114"/>
        <v>0</v>
      </c>
      <c r="AV138" s="83">
        <f t="shared" si="115"/>
        <v>0</v>
      </c>
      <c r="AW138" s="83">
        <f t="shared" si="116"/>
        <v>0</v>
      </c>
      <c r="AX138" s="83">
        <f t="shared" si="117"/>
        <v>0</v>
      </c>
      <c r="AY138" s="128">
        <f t="shared" si="118"/>
        <v>0</v>
      </c>
    </row>
    <row r="139" spans="3:51" x14ac:dyDescent="0.25">
      <c r="C139" s="245" t="s">
        <v>14</v>
      </c>
      <c r="D139" s="192">
        <v>0.47</v>
      </c>
      <c r="E139" s="261" t="s">
        <v>222</v>
      </c>
      <c r="I139" s="105">
        <v>134</v>
      </c>
      <c r="J139" s="83">
        <f t="shared" si="119"/>
        <v>0</v>
      </c>
      <c r="K139" s="83">
        <f t="shared" si="120"/>
        <v>0</v>
      </c>
      <c r="L139" s="83">
        <f t="shared" si="121"/>
        <v>0</v>
      </c>
      <c r="M139" s="83">
        <f t="shared" si="122"/>
        <v>0</v>
      </c>
      <c r="N139" s="83">
        <f t="shared" si="94"/>
        <v>0</v>
      </c>
      <c r="O139" s="84">
        <f t="shared" si="95"/>
        <v>0</v>
      </c>
      <c r="P139" s="105">
        <v>134</v>
      </c>
      <c r="Q139" s="83">
        <f t="shared" si="109"/>
        <v>0</v>
      </c>
      <c r="R139" s="83">
        <f t="shared" si="123"/>
        <v>0</v>
      </c>
      <c r="S139" s="83">
        <f t="shared" si="124"/>
        <v>0</v>
      </c>
      <c r="T139" s="83">
        <f t="shared" si="96"/>
        <v>0</v>
      </c>
      <c r="U139" s="83">
        <f t="shared" si="110"/>
        <v>0</v>
      </c>
      <c r="V139" s="83">
        <f t="shared" si="97"/>
        <v>0</v>
      </c>
      <c r="W139" s="83">
        <v>0</v>
      </c>
      <c r="X139" s="83">
        <f t="shared" si="98"/>
        <v>0</v>
      </c>
      <c r="Y139" s="88">
        <f t="shared" si="99"/>
        <v>0</v>
      </c>
      <c r="AA139" s="121">
        <v>134</v>
      </c>
      <c r="AB139" s="83">
        <f t="shared" si="100"/>
        <v>0</v>
      </c>
      <c r="AC139" s="154">
        <f t="shared" si="101"/>
        <v>0</v>
      </c>
      <c r="AD139" s="154">
        <f t="shared" si="102"/>
        <v>0</v>
      </c>
      <c r="AE139" s="154">
        <f t="shared" si="103"/>
        <v>0</v>
      </c>
      <c r="AF139" s="83">
        <f t="shared" si="111"/>
        <v>0</v>
      </c>
      <c r="AG139" s="83">
        <f t="shared" si="112"/>
        <v>0</v>
      </c>
      <c r="AH139" s="83">
        <f t="shared" si="113"/>
        <v>0</v>
      </c>
      <c r="AI139" s="128">
        <f t="shared" si="125"/>
        <v>0</v>
      </c>
      <c r="AK139" s="121">
        <v>134</v>
      </c>
      <c r="AL139" s="83">
        <f t="shared" si="104"/>
        <v>0</v>
      </c>
      <c r="AM139" s="83">
        <f t="shared" si="105"/>
        <v>0</v>
      </c>
      <c r="AN139" s="83">
        <f t="shared" si="106"/>
        <v>0</v>
      </c>
      <c r="AO139" s="83">
        <f t="shared" si="107"/>
        <v>0</v>
      </c>
      <c r="AP139" s="83">
        <f t="shared" si="108"/>
        <v>0</v>
      </c>
      <c r="AQ139" s="227">
        <f t="shared" si="93"/>
        <v>0</v>
      </c>
      <c r="AR139" s="227">
        <f t="shared" si="93"/>
        <v>0</v>
      </c>
      <c r="AS139" s="227">
        <f t="shared" si="93"/>
        <v>0</v>
      </c>
      <c r="AT139" s="227">
        <f t="shared" si="92"/>
        <v>0</v>
      </c>
      <c r="AU139" s="83">
        <f t="shared" si="114"/>
        <v>0</v>
      </c>
      <c r="AV139" s="83">
        <f t="shared" si="115"/>
        <v>0</v>
      </c>
      <c r="AW139" s="83">
        <f t="shared" si="116"/>
        <v>0</v>
      </c>
      <c r="AX139" s="83">
        <f t="shared" si="117"/>
        <v>0</v>
      </c>
      <c r="AY139" s="128">
        <f t="shared" si="118"/>
        <v>0</v>
      </c>
    </row>
    <row r="140" spans="3:51" x14ac:dyDescent="0.25">
      <c r="C140" s="244" t="s">
        <v>15</v>
      </c>
      <c r="D140" s="4">
        <v>0.67</v>
      </c>
      <c r="E140" s="261" t="s">
        <v>222</v>
      </c>
      <c r="I140" s="105">
        <v>135</v>
      </c>
      <c r="J140" s="83">
        <f t="shared" si="119"/>
        <v>0</v>
      </c>
      <c r="K140" s="83">
        <f t="shared" si="120"/>
        <v>0</v>
      </c>
      <c r="L140" s="83">
        <f t="shared" si="121"/>
        <v>0</v>
      </c>
      <c r="M140" s="83">
        <f t="shared" si="122"/>
        <v>0</v>
      </c>
      <c r="N140" s="83">
        <f t="shared" si="94"/>
        <v>0</v>
      </c>
      <c r="O140" s="84">
        <f t="shared" si="95"/>
        <v>0</v>
      </c>
      <c r="P140" s="105">
        <v>135</v>
      </c>
      <c r="Q140" s="83">
        <f t="shared" si="109"/>
        <v>0</v>
      </c>
      <c r="R140" s="83">
        <f t="shared" si="123"/>
        <v>0</v>
      </c>
      <c r="S140" s="83">
        <f t="shared" si="124"/>
        <v>0</v>
      </c>
      <c r="T140" s="83">
        <f t="shared" si="96"/>
        <v>0</v>
      </c>
      <c r="U140" s="83">
        <f t="shared" si="110"/>
        <v>0</v>
      </c>
      <c r="V140" s="83">
        <f t="shared" si="97"/>
        <v>0</v>
      </c>
      <c r="W140" s="83">
        <v>0</v>
      </c>
      <c r="X140" s="83">
        <f t="shared" si="98"/>
        <v>0</v>
      </c>
      <c r="Y140" s="88">
        <f t="shared" si="99"/>
        <v>0</v>
      </c>
      <c r="AA140" s="121">
        <v>135</v>
      </c>
      <c r="AB140" s="83">
        <f t="shared" si="100"/>
        <v>0</v>
      </c>
      <c r="AC140" s="154">
        <f t="shared" si="101"/>
        <v>0</v>
      </c>
      <c r="AD140" s="154">
        <f t="shared" si="102"/>
        <v>0</v>
      </c>
      <c r="AE140" s="154">
        <f t="shared" si="103"/>
        <v>0</v>
      </c>
      <c r="AF140" s="83">
        <f t="shared" si="111"/>
        <v>0</v>
      </c>
      <c r="AG140" s="83">
        <f t="shared" si="112"/>
        <v>0</v>
      </c>
      <c r="AH140" s="83">
        <f t="shared" si="113"/>
        <v>0</v>
      </c>
      <c r="AI140" s="128">
        <f t="shared" si="125"/>
        <v>0</v>
      </c>
      <c r="AK140" s="121">
        <v>135</v>
      </c>
      <c r="AL140" s="83">
        <f t="shared" si="104"/>
        <v>0</v>
      </c>
      <c r="AM140" s="83">
        <f t="shared" si="105"/>
        <v>0</v>
      </c>
      <c r="AN140" s="83">
        <f t="shared" si="106"/>
        <v>0</v>
      </c>
      <c r="AO140" s="83">
        <f t="shared" si="107"/>
        <v>0</v>
      </c>
      <c r="AP140" s="83">
        <f t="shared" si="108"/>
        <v>0</v>
      </c>
      <c r="AQ140" s="227">
        <f t="shared" si="93"/>
        <v>0</v>
      </c>
      <c r="AR140" s="227">
        <f t="shared" si="93"/>
        <v>0</v>
      </c>
      <c r="AS140" s="227">
        <f t="shared" si="93"/>
        <v>0</v>
      </c>
      <c r="AT140" s="227">
        <f t="shared" si="92"/>
        <v>0</v>
      </c>
      <c r="AU140" s="83">
        <f t="shared" si="114"/>
        <v>0</v>
      </c>
      <c r="AV140" s="83">
        <f t="shared" si="115"/>
        <v>0</v>
      </c>
      <c r="AW140" s="83">
        <f t="shared" si="116"/>
        <v>0</v>
      </c>
      <c r="AX140" s="83">
        <f t="shared" si="117"/>
        <v>0</v>
      </c>
      <c r="AY140" s="128">
        <f t="shared" si="118"/>
        <v>0</v>
      </c>
    </row>
    <row r="141" spans="3:51" x14ac:dyDescent="0.25">
      <c r="C141" s="244" t="s">
        <v>16</v>
      </c>
      <c r="D141" s="4">
        <v>0.7</v>
      </c>
      <c r="E141" s="261" t="s">
        <v>222</v>
      </c>
      <c r="I141" s="105">
        <v>136</v>
      </c>
      <c r="J141" s="83">
        <f t="shared" si="119"/>
        <v>0</v>
      </c>
      <c r="K141" s="83">
        <f t="shared" si="120"/>
        <v>0</v>
      </c>
      <c r="L141" s="83">
        <f t="shared" si="121"/>
        <v>0</v>
      </c>
      <c r="M141" s="83">
        <f t="shared" si="122"/>
        <v>0</v>
      </c>
      <c r="N141" s="83">
        <f t="shared" si="94"/>
        <v>0</v>
      </c>
      <c r="O141" s="84">
        <f t="shared" si="95"/>
        <v>0</v>
      </c>
      <c r="P141" s="105">
        <v>136</v>
      </c>
      <c r="Q141" s="83">
        <f t="shared" si="109"/>
        <v>0</v>
      </c>
      <c r="R141" s="83">
        <f t="shared" si="123"/>
        <v>0</v>
      </c>
      <c r="S141" s="83">
        <f t="shared" si="124"/>
        <v>0</v>
      </c>
      <c r="T141" s="83">
        <f t="shared" si="96"/>
        <v>0</v>
      </c>
      <c r="U141" s="83">
        <f t="shared" si="110"/>
        <v>0</v>
      </c>
      <c r="V141" s="83">
        <f t="shared" si="97"/>
        <v>0</v>
      </c>
      <c r="W141" s="83">
        <v>0</v>
      </c>
      <c r="X141" s="83">
        <f t="shared" si="98"/>
        <v>0</v>
      </c>
      <c r="Y141" s="88">
        <f t="shared" si="99"/>
        <v>0</v>
      </c>
      <c r="AA141" s="121">
        <v>136</v>
      </c>
      <c r="AB141" s="83">
        <f t="shared" si="100"/>
        <v>0</v>
      </c>
      <c r="AC141" s="154">
        <f t="shared" si="101"/>
        <v>0</v>
      </c>
      <c r="AD141" s="154">
        <f t="shared" si="102"/>
        <v>0</v>
      </c>
      <c r="AE141" s="154">
        <f t="shared" si="103"/>
        <v>0</v>
      </c>
      <c r="AF141" s="83">
        <f t="shared" si="111"/>
        <v>0</v>
      </c>
      <c r="AG141" s="83">
        <f t="shared" si="112"/>
        <v>0</v>
      </c>
      <c r="AH141" s="83">
        <f t="shared" si="113"/>
        <v>0</v>
      </c>
      <c r="AI141" s="128">
        <f t="shared" si="125"/>
        <v>0</v>
      </c>
      <c r="AK141" s="121">
        <v>136</v>
      </c>
      <c r="AL141" s="83">
        <f t="shared" si="104"/>
        <v>0</v>
      </c>
      <c r="AM141" s="83">
        <f t="shared" si="105"/>
        <v>0</v>
      </c>
      <c r="AN141" s="83">
        <f t="shared" si="106"/>
        <v>0</v>
      </c>
      <c r="AO141" s="83">
        <f t="shared" si="107"/>
        <v>0</v>
      </c>
      <c r="AP141" s="83">
        <f t="shared" si="108"/>
        <v>0</v>
      </c>
      <c r="AQ141" s="227">
        <f t="shared" si="93"/>
        <v>0</v>
      </c>
      <c r="AR141" s="227">
        <f t="shared" si="93"/>
        <v>0</v>
      </c>
      <c r="AS141" s="227">
        <f t="shared" si="93"/>
        <v>0</v>
      </c>
      <c r="AT141" s="227">
        <f t="shared" si="92"/>
        <v>0</v>
      </c>
      <c r="AU141" s="83">
        <f t="shared" si="114"/>
        <v>0</v>
      </c>
      <c r="AV141" s="83">
        <f t="shared" si="115"/>
        <v>0</v>
      </c>
      <c r="AW141" s="83">
        <f t="shared" si="116"/>
        <v>0</v>
      </c>
      <c r="AX141" s="83">
        <f t="shared" si="117"/>
        <v>0</v>
      </c>
      <c r="AY141" s="128">
        <f t="shared" si="118"/>
        <v>0</v>
      </c>
    </row>
    <row r="142" spans="3:51" x14ac:dyDescent="0.25">
      <c r="C142" s="244" t="s">
        <v>17</v>
      </c>
      <c r="D142" s="4">
        <v>0.54</v>
      </c>
      <c r="E142" s="261" t="s">
        <v>222</v>
      </c>
      <c r="I142" s="105">
        <v>137</v>
      </c>
      <c r="J142" s="83">
        <f t="shared" si="119"/>
        <v>0</v>
      </c>
      <c r="K142" s="83">
        <f t="shared" si="120"/>
        <v>0</v>
      </c>
      <c r="L142" s="83">
        <f t="shared" si="121"/>
        <v>0</v>
      </c>
      <c r="M142" s="83">
        <f t="shared" si="122"/>
        <v>0</v>
      </c>
      <c r="N142" s="83">
        <f t="shared" si="94"/>
        <v>0</v>
      </c>
      <c r="O142" s="84">
        <f t="shared" si="95"/>
        <v>0</v>
      </c>
      <c r="P142" s="105">
        <v>137</v>
      </c>
      <c r="Q142" s="83">
        <f t="shared" si="109"/>
        <v>0</v>
      </c>
      <c r="R142" s="83">
        <f t="shared" si="123"/>
        <v>0</v>
      </c>
      <c r="S142" s="83">
        <f t="shared" si="124"/>
        <v>0</v>
      </c>
      <c r="T142" s="83">
        <f t="shared" si="96"/>
        <v>0</v>
      </c>
      <c r="U142" s="83">
        <f t="shared" si="110"/>
        <v>0</v>
      </c>
      <c r="V142" s="83">
        <f t="shared" si="97"/>
        <v>0</v>
      </c>
      <c r="W142" s="83">
        <v>0</v>
      </c>
      <c r="X142" s="83">
        <f t="shared" si="98"/>
        <v>0</v>
      </c>
      <c r="Y142" s="88">
        <f t="shared" si="99"/>
        <v>0</v>
      </c>
      <c r="AA142" s="121">
        <v>137</v>
      </c>
      <c r="AB142" s="83">
        <f t="shared" si="100"/>
        <v>0</v>
      </c>
      <c r="AC142" s="154">
        <f t="shared" si="101"/>
        <v>0</v>
      </c>
      <c r="AD142" s="154">
        <f t="shared" si="102"/>
        <v>0</v>
      </c>
      <c r="AE142" s="154">
        <f t="shared" si="103"/>
        <v>0</v>
      </c>
      <c r="AF142" s="83">
        <f t="shared" si="111"/>
        <v>0</v>
      </c>
      <c r="AG142" s="83">
        <f t="shared" si="112"/>
        <v>0</v>
      </c>
      <c r="AH142" s="83">
        <f t="shared" si="113"/>
        <v>0</v>
      </c>
      <c r="AI142" s="128">
        <f t="shared" si="125"/>
        <v>0</v>
      </c>
      <c r="AK142" s="121">
        <v>137</v>
      </c>
      <c r="AL142" s="83">
        <f t="shared" si="104"/>
        <v>0</v>
      </c>
      <c r="AM142" s="83">
        <f t="shared" si="105"/>
        <v>0</v>
      </c>
      <c r="AN142" s="83">
        <f t="shared" si="106"/>
        <v>0</v>
      </c>
      <c r="AO142" s="83">
        <f t="shared" si="107"/>
        <v>0</v>
      </c>
      <c r="AP142" s="83">
        <f t="shared" si="108"/>
        <v>0</v>
      </c>
      <c r="AQ142" s="227">
        <f t="shared" si="93"/>
        <v>0</v>
      </c>
      <c r="AR142" s="227">
        <f t="shared" si="93"/>
        <v>0</v>
      </c>
      <c r="AS142" s="227">
        <f t="shared" si="93"/>
        <v>0</v>
      </c>
      <c r="AT142" s="227">
        <f t="shared" si="92"/>
        <v>0</v>
      </c>
      <c r="AU142" s="83">
        <f t="shared" si="114"/>
        <v>0</v>
      </c>
      <c r="AV142" s="83">
        <f t="shared" si="115"/>
        <v>0</v>
      </c>
      <c r="AW142" s="83">
        <f t="shared" si="116"/>
        <v>0</v>
      </c>
      <c r="AX142" s="83">
        <f t="shared" si="117"/>
        <v>0</v>
      </c>
      <c r="AY142" s="128">
        <f t="shared" si="118"/>
        <v>0</v>
      </c>
    </row>
    <row r="143" spans="3:51" x14ac:dyDescent="0.25">
      <c r="C143" s="244" t="s">
        <v>18</v>
      </c>
      <c r="D143" s="4">
        <v>0.65</v>
      </c>
      <c r="E143" s="261" t="s">
        <v>222</v>
      </c>
      <c r="I143" s="105">
        <v>138</v>
      </c>
      <c r="J143" s="83">
        <f t="shared" si="119"/>
        <v>0</v>
      </c>
      <c r="K143" s="83">
        <f t="shared" si="120"/>
        <v>0</v>
      </c>
      <c r="L143" s="83">
        <f t="shared" si="121"/>
        <v>0</v>
      </c>
      <c r="M143" s="83">
        <f t="shared" si="122"/>
        <v>0</v>
      </c>
      <c r="N143" s="83">
        <f t="shared" si="94"/>
        <v>0</v>
      </c>
      <c r="O143" s="84">
        <f t="shared" si="95"/>
        <v>0</v>
      </c>
      <c r="P143" s="105">
        <v>138</v>
      </c>
      <c r="Q143" s="83">
        <f t="shared" si="109"/>
        <v>0</v>
      </c>
      <c r="R143" s="83">
        <f t="shared" si="123"/>
        <v>0</v>
      </c>
      <c r="S143" s="83">
        <f t="shared" si="124"/>
        <v>0</v>
      </c>
      <c r="T143" s="83">
        <f t="shared" si="96"/>
        <v>0</v>
      </c>
      <c r="U143" s="83">
        <f t="shared" si="110"/>
        <v>0</v>
      </c>
      <c r="V143" s="83">
        <f t="shared" si="97"/>
        <v>0</v>
      </c>
      <c r="W143" s="83">
        <v>0</v>
      </c>
      <c r="X143" s="83">
        <f t="shared" si="98"/>
        <v>0</v>
      </c>
      <c r="Y143" s="88">
        <f t="shared" si="99"/>
        <v>0</v>
      </c>
      <c r="AA143" s="121">
        <v>138</v>
      </c>
      <c r="AB143" s="83">
        <f t="shared" si="100"/>
        <v>0</v>
      </c>
      <c r="AC143" s="154">
        <f t="shared" si="101"/>
        <v>0</v>
      </c>
      <c r="AD143" s="154">
        <f t="shared" si="102"/>
        <v>0</v>
      </c>
      <c r="AE143" s="154">
        <f t="shared" si="103"/>
        <v>0</v>
      </c>
      <c r="AF143" s="83">
        <f t="shared" si="111"/>
        <v>0</v>
      </c>
      <c r="AG143" s="83">
        <f t="shared" si="112"/>
        <v>0</v>
      </c>
      <c r="AH143" s="83">
        <f t="shared" si="113"/>
        <v>0</v>
      </c>
      <c r="AI143" s="128">
        <f t="shared" si="125"/>
        <v>0</v>
      </c>
      <c r="AK143" s="121">
        <v>138</v>
      </c>
      <c r="AL143" s="83">
        <f t="shared" si="104"/>
        <v>0</v>
      </c>
      <c r="AM143" s="83">
        <f t="shared" si="105"/>
        <v>0</v>
      </c>
      <c r="AN143" s="83">
        <f t="shared" si="106"/>
        <v>0</v>
      </c>
      <c r="AO143" s="83">
        <f t="shared" si="107"/>
        <v>0</v>
      </c>
      <c r="AP143" s="83">
        <f t="shared" si="108"/>
        <v>0</v>
      </c>
      <c r="AQ143" s="227">
        <f t="shared" si="93"/>
        <v>0</v>
      </c>
      <c r="AR143" s="227">
        <f t="shared" si="93"/>
        <v>0</v>
      </c>
      <c r="AS143" s="227">
        <f t="shared" si="93"/>
        <v>0</v>
      </c>
      <c r="AT143" s="227">
        <f t="shared" si="92"/>
        <v>0</v>
      </c>
      <c r="AU143" s="83">
        <f t="shared" si="114"/>
        <v>0</v>
      </c>
      <c r="AV143" s="83">
        <f t="shared" si="115"/>
        <v>0</v>
      </c>
      <c r="AW143" s="83">
        <f t="shared" si="116"/>
        <v>0</v>
      </c>
      <c r="AX143" s="83">
        <f t="shared" si="117"/>
        <v>0</v>
      </c>
      <c r="AY143" s="128">
        <f t="shared" si="118"/>
        <v>0</v>
      </c>
    </row>
    <row r="144" spans="3:51" x14ac:dyDescent="0.25">
      <c r="C144" s="244" t="s">
        <v>19</v>
      </c>
      <c r="D144" s="4">
        <v>0.56000000000000005</v>
      </c>
      <c r="E144" s="261" t="s">
        <v>222</v>
      </c>
      <c r="I144" s="105">
        <v>139</v>
      </c>
      <c r="J144" s="83">
        <f t="shared" si="119"/>
        <v>0</v>
      </c>
      <c r="K144" s="83">
        <f t="shared" si="120"/>
        <v>0</v>
      </c>
      <c r="L144" s="83">
        <f t="shared" si="121"/>
        <v>0</v>
      </c>
      <c r="M144" s="83">
        <f t="shared" si="122"/>
        <v>0</v>
      </c>
      <c r="N144" s="83">
        <f t="shared" si="94"/>
        <v>0</v>
      </c>
      <c r="O144" s="84">
        <f t="shared" si="95"/>
        <v>0</v>
      </c>
      <c r="P144" s="105">
        <v>139</v>
      </c>
      <c r="Q144" s="83">
        <f t="shared" si="109"/>
        <v>0</v>
      </c>
      <c r="R144" s="83">
        <f t="shared" si="123"/>
        <v>0</v>
      </c>
      <c r="S144" s="83">
        <f t="shared" si="124"/>
        <v>0</v>
      </c>
      <c r="T144" s="83">
        <f t="shared" si="96"/>
        <v>0</v>
      </c>
      <c r="U144" s="83">
        <f t="shared" si="110"/>
        <v>0</v>
      </c>
      <c r="V144" s="83">
        <f t="shared" si="97"/>
        <v>0</v>
      </c>
      <c r="W144" s="83">
        <v>0</v>
      </c>
      <c r="X144" s="83">
        <f t="shared" si="98"/>
        <v>0</v>
      </c>
      <c r="Y144" s="88">
        <f t="shared" si="99"/>
        <v>0</v>
      </c>
      <c r="AA144" s="121">
        <v>139</v>
      </c>
      <c r="AB144" s="83">
        <f t="shared" si="100"/>
        <v>0</v>
      </c>
      <c r="AC144" s="154">
        <f t="shared" si="101"/>
        <v>0</v>
      </c>
      <c r="AD144" s="154">
        <f t="shared" si="102"/>
        <v>0</v>
      </c>
      <c r="AE144" s="154">
        <f t="shared" si="103"/>
        <v>0</v>
      </c>
      <c r="AF144" s="83">
        <f t="shared" si="111"/>
        <v>0</v>
      </c>
      <c r="AG144" s="83">
        <f t="shared" si="112"/>
        <v>0</v>
      </c>
      <c r="AH144" s="83">
        <f t="shared" si="113"/>
        <v>0</v>
      </c>
      <c r="AI144" s="128">
        <f t="shared" si="125"/>
        <v>0</v>
      </c>
      <c r="AK144" s="121">
        <v>139</v>
      </c>
      <c r="AL144" s="83">
        <f t="shared" si="104"/>
        <v>0</v>
      </c>
      <c r="AM144" s="83">
        <f t="shared" si="105"/>
        <v>0</v>
      </c>
      <c r="AN144" s="83">
        <f t="shared" si="106"/>
        <v>0</v>
      </c>
      <c r="AO144" s="83">
        <f t="shared" si="107"/>
        <v>0</v>
      </c>
      <c r="AP144" s="83">
        <f t="shared" si="108"/>
        <v>0</v>
      </c>
      <c r="AQ144" s="227">
        <f t="shared" si="93"/>
        <v>0</v>
      </c>
      <c r="AR144" s="227">
        <f t="shared" si="93"/>
        <v>0</v>
      </c>
      <c r="AS144" s="227">
        <f t="shared" si="93"/>
        <v>0</v>
      </c>
      <c r="AT144" s="227">
        <f t="shared" si="92"/>
        <v>0</v>
      </c>
      <c r="AU144" s="83">
        <f t="shared" si="114"/>
        <v>0</v>
      </c>
      <c r="AV144" s="83">
        <f t="shared" si="115"/>
        <v>0</v>
      </c>
      <c r="AW144" s="83">
        <f t="shared" si="116"/>
        <v>0</v>
      </c>
      <c r="AX144" s="83">
        <f t="shared" si="117"/>
        <v>0</v>
      </c>
      <c r="AY144" s="128">
        <f t="shared" si="118"/>
        <v>0</v>
      </c>
    </row>
    <row r="145" spans="3:51" x14ac:dyDescent="0.25">
      <c r="C145" s="244" t="s">
        <v>20</v>
      </c>
      <c r="D145" s="4">
        <v>0.57999999999999996</v>
      </c>
      <c r="E145" s="261" t="s">
        <v>222</v>
      </c>
      <c r="I145" s="105">
        <v>140</v>
      </c>
      <c r="J145" s="83">
        <f t="shared" si="119"/>
        <v>0</v>
      </c>
      <c r="K145" s="83">
        <f t="shared" si="120"/>
        <v>0</v>
      </c>
      <c r="L145" s="83">
        <f t="shared" si="121"/>
        <v>0</v>
      </c>
      <c r="M145" s="83">
        <f t="shared" si="122"/>
        <v>0</v>
      </c>
      <c r="N145" s="83">
        <f t="shared" si="94"/>
        <v>0</v>
      </c>
      <c r="O145" s="84">
        <f t="shared" si="95"/>
        <v>0</v>
      </c>
      <c r="P145" s="105">
        <v>140</v>
      </c>
      <c r="Q145" s="83">
        <f t="shared" si="109"/>
        <v>0</v>
      </c>
      <c r="R145" s="83">
        <f t="shared" si="123"/>
        <v>0</v>
      </c>
      <c r="S145" s="83">
        <f t="shared" si="124"/>
        <v>0</v>
      </c>
      <c r="T145" s="83">
        <f t="shared" si="96"/>
        <v>0</v>
      </c>
      <c r="U145" s="83">
        <f t="shared" si="110"/>
        <v>0</v>
      </c>
      <c r="V145" s="83">
        <f t="shared" si="97"/>
        <v>0</v>
      </c>
      <c r="W145" s="83">
        <v>0</v>
      </c>
      <c r="X145" s="83">
        <f t="shared" si="98"/>
        <v>0</v>
      </c>
      <c r="Y145" s="88">
        <f t="shared" si="99"/>
        <v>0</v>
      </c>
      <c r="AA145" s="121">
        <v>140</v>
      </c>
      <c r="AB145" s="83">
        <f t="shared" si="100"/>
        <v>0</v>
      </c>
      <c r="AC145" s="154">
        <f t="shared" si="101"/>
        <v>0</v>
      </c>
      <c r="AD145" s="154">
        <f t="shared" si="102"/>
        <v>0</v>
      </c>
      <c r="AE145" s="154">
        <f t="shared" si="103"/>
        <v>0</v>
      </c>
      <c r="AF145" s="83">
        <f t="shared" si="111"/>
        <v>0</v>
      </c>
      <c r="AG145" s="83">
        <f t="shared" si="112"/>
        <v>0</v>
      </c>
      <c r="AH145" s="83">
        <f t="shared" si="113"/>
        <v>0</v>
      </c>
      <c r="AI145" s="128">
        <f t="shared" si="125"/>
        <v>0</v>
      </c>
      <c r="AK145" s="121">
        <v>140</v>
      </c>
      <c r="AL145" s="83">
        <f t="shared" si="104"/>
        <v>0</v>
      </c>
      <c r="AM145" s="83">
        <f t="shared" si="105"/>
        <v>0</v>
      </c>
      <c r="AN145" s="83">
        <f t="shared" si="106"/>
        <v>0</v>
      </c>
      <c r="AO145" s="83">
        <f t="shared" si="107"/>
        <v>0</v>
      </c>
      <c r="AP145" s="83">
        <f t="shared" si="108"/>
        <v>0</v>
      </c>
      <c r="AQ145" s="227">
        <f t="shared" si="93"/>
        <v>0</v>
      </c>
      <c r="AR145" s="227">
        <f t="shared" si="93"/>
        <v>0</v>
      </c>
      <c r="AS145" s="227">
        <f t="shared" si="93"/>
        <v>0</v>
      </c>
      <c r="AT145" s="227">
        <f t="shared" si="92"/>
        <v>0</v>
      </c>
      <c r="AU145" s="83">
        <f t="shared" si="114"/>
        <v>0</v>
      </c>
      <c r="AV145" s="83">
        <f t="shared" si="115"/>
        <v>0</v>
      </c>
      <c r="AW145" s="83">
        <f t="shared" si="116"/>
        <v>0</v>
      </c>
      <c r="AX145" s="83">
        <f t="shared" si="117"/>
        <v>0</v>
      </c>
      <c r="AY145" s="128">
        <f t="shared" si="118"/>
        <v>0</v>
      </c>
    </row>
    <row r="146" spans="3:51" x14ac:dyDescent="0.25">
      <c r="C146" s="244" t="s">
        <v>21</v>
      </c>
      <c r="D146" s="4">
        <v>0.64</v>
      </c>
      <c r="E146" s="261" t="s">
        <v>222</v>
      </c>
      <c r="I146" s="105">
        <v>141</v>
      </c>
      <c r="J146" s="83">
        <f t="shared" si="119"/>
        <v>0</v>
      </c>
      <c r="K146" s="83">
        <f t="shared" si="120"/>
        <v>0</v>
      </c>
      <c r="L146" s="83">
        <f t="shared" si="121"/>
        <v>0</v>
      </c>
      <c r="M146" s="83">
        <f t="shared" si="122"/>
        <v>0</v>
      </c>
      <c r="N146" s="83">
        <f t="shared" si="94"/>
        <v>0</v>
      </c>
      <c r="O146" s="84">
        <f t="shared" si="95"/>
        <v>0</v>
      </c>
      <c r="P146" s="105">
        <v>141</v>
      </c>
      <c r="Q146" s="83">
        <f t="shared" si="109"/>
        <v>0</v>
      </c>
      <c r="R146" s="83">
        <f t="shared" si="123"/>
        <v>0</v>
      </c>
      <c r="S146" s="83">
        <f t="shared" si="124"/>
        <v>0</v>
      </c>
      <c r="T146" s="83">
        <f t="shared" si="96"/>
        <v>0</v>
      </c>
      <c r="U146" s="83">
        <f t="shared" si="110"/>
        <v>0</v>
      </c>
      <c r="V146" s="83">
        <f t="shared" si="97"/>
        <v>0</v>
      </c>
      <c r="W146" s="83">
        <v>0</v>
      </c>
      <c r="X146" s="83">
        <f t="shared" si="98"/>
        <v>0</v>
      </c>
      <c r="Y146" s="88">
        <f t="shared" si="99"/>
        <v>0</v>
      </c>
      <c r="AA146" s="121">
        <v>141</v>
      </c>
      <c r="AB146" s="83">
        <f t="shared" si="100"/>
        <v>0</v>
      </c>
      <c r="AC146" s="154">
        <f t="shared" si="101"/>
        <v>0</v>
      </c>
      <c r="AD146" s="154">
        <f t="shared" si="102"/>
        <v>0</v>
      </c>
      <c r="AE146" s="154">
        <f t="shared" si="103"/>
        <v>0</v>
      </c>
      <c r="AF146" s="83">
        <f t="shared" si="111"/>
        <v>0</v>
      </c>
      <c r="AG146" s="83">
        <f t="shared" si="112"/>
        <v>0</v>
      </c>
      <c r="AH146" s="83">
        <f t="shared" si="113"/>
        <v>0</v>
      </c>
      <c r="AI146" s="128">
        <f t="shared" si="125"/>
        <v>0</v>
      </c>
      <c r="AK146" s="121">
        <v>141</v>
      </c>
      <c r="AL146" s="83">
        <f t="shared" si="104"/>
        <v>0</v>
      </c>
      <c r="AM146" s="83">
        <f t="shared" si="105"/>
        <v>0</v>
      </c>
      <c r="AN146" s="83">
        <f t="shared" si="106"/>
        <v>0</v>
      </c>
      <c r="AO146" s="83">
        <f t="shared" si="107"/>
        <v>0</v>
      </c>
      <c r="AP146" s="83">
        <f t="shared" si="108"/>
        <v>0</v>
      </c>
      <c r="AQ146" s="227">
        <f t="shared" si="93"/>
        <v>0</v>
      </c>
      <c r="AR146" s="227">
        <f t="shared" si="93"/>
        <v>0</v>
      </c>
      <c r="AS146" s="227">
        <f t="shared" si="93"/>
        <v>0</v>
      </c>
      <c r="AT146" s="227">
        <f t="shared" si="92"/>
        <v>0</v>
      </c>
      <c r="AU146" s="83">
        <f t="shared" si="114"/>
        <v>0</v>
      </c>
      <c r="AV146" s="83">
        <f t="shared" si="115"/>
        <v>0</v>
      </c>
      <c r="AW146" s="83">
        <f t="shared" si="116"/>
        <v>0</v>
      </c>
      <c r="AX146" s="83">
        <f t="shared" si="117"/>
        <v>0</v>
      </c>
      <c r="AY146" s="128">
        <f t="shared" si="118"/>
        <v>0</v>
      </c>
    </row>
    <row r="147" spans="3:51" x14ac:dyDescent="0.25">
      <c r="C147" s="244" t="s">
        <v>22</v>
      </c>
      <c r="D147" s="4">
        <v>0.73</v>
      </c>
      <c r="E147" s="261" t="s">
        <v>222</v>
      </c>
      <c r="I147" s="105">
        <v>142</v>
      </c>
      <c r="J147" s="83">
        <f t="shared" si="119"/>
        <v>0</v>
      </c>
      <c r="K147" s="83">
        <f t="shared" si="120"/>
        <v>0</v>
      </c>
      <c r="L147" s="83">
        <f t="shared" si="121"/>
        <v>0</v>
      </c>
      <c r="M147" s="83">
        <f t="shared" si="122"/>
        <v>0</v>
      </c>
      <c r="N147" s="83">
        <f t="shared" si="94"/>
        <v>0</v>
      </c>
      <c r="O147" s="84">
        <f t="shared" si="95"/>
        <v>0</v>
      </c>
      <c r="P147" s="105">
        <v>142</v>
      </c>
      <c r="Q147" s="83">
        <f t="shared" si="109"/>
        <v>0</v>
      </c>
      <c r="R147" s="83">
        <f t="shared" si="123"/>
        <v>0</v>
      </c>
      <c r="S147" s="83">
        <f t="shared" si="124"/>
        <v>0</v>
      </c>
      <c r="T147" s="83">
        <f t="shared" si="96"/>
        <v>0</v>
      </c>
      <c r="U147" s="83">
        <f t="shared" si="110"/>
        <v>0</v>
      </c>
      <c r="V147" s="83">
        <f t="shared" si="97"/>
        <v>0</v>
      </c>
      <c r="W147" s="83">
        <v>0</v>
      </c>
      <c r="X147" s="83">
        <f t="shared" si="98"/>
        <v>0</v>
      </c>
      <c r="Y147" s="88">
        <f t="shared" si="99"/>
        <v>0</v>
      </c>
      <c r="AA147" s="121">
        <v>142</v>
      </c>
      <c r="AB147" s="83">
        <f t="shared" si="100"/>
        <v>0</v>
      </c>
      <c r="AC147" s="154">
        <f t="shared" si="101"/>
        <v>0</v>
      </c>
      <c r="AD147" s="154">
        <f t="shared" si="102"/>
        <v>0</v>
      </c>
      <c r="AE147" s="154">
        <f t="shared" si="103"/>
        <v>0</v>
      </c>
      <c r="AF147" s="83">
        <f t="shared" si="111"/>
        <v>0</v>
      </c>
      <c r="AG147" s="83">
        <f t="shared" si="112"/>
        <v>0</v>
      </c>
      <c r="AH147" s="83">
        <f t="shared" si="113"/>
        <v>0</v>
      </c>
      <c r="AI147" s="128">
        <f t="shared" si="125"/>
        <v>0</v>
      </c>
      <c r="AK147" s="121">
        <v>142</v>
      </c>
      <c r="AL147" s="83">
        <f t="shared" si="104"/>
        <v>0</v>
      </c>
      <c r="AM147" s="83">
        <f t="shared" si="105"/>
        <v>0</v>
      </c>
      <c r="AN147" s="83">
        <f t="shared" si="106"/>
        <v>0</v>
      </c>
      <c r="AO147" s="83">
        <f t="shared" si="107"/>
        <v>0</v>
      </c>
      <c r="AP147" s="83">
        <f t="shared" si="108"/>
        <v>0</v>
      </c>
      <c r="AQ147" s="227">
        <f t="shared" si="93"/>
        <v>0</v>
      </c>
      <c r="AR147" s="227">
        <f t="shared" si="93"/>
        <v>0</v>
      </c>
      <c r="AS147" s="227">
        <f t="shared" si="93"/>
        <v>0</v>
      </c>
      <c r="AT147" s="227">
        <f t="shared" si="92"/>
        <v>0</v>
      </c>
      <c r="AU147" s="83">
        <f t="shared" si="114"/>
        <v>0</v>
      </c>
      <c r="AV147" s="83">
        <f t="shared" si="115"/>
        <v>0</v>
      </c>
      <c r="AW147" s="83">
        <f t="shared" si="116"/>
        <v>0</v>
      </c>
      <c r="AX147" s="83">
        <f t="shared" si="117"/>
        <v>0</v>
      </c>
      <c r="AY147" s="128">
        <f t="shared" si="118"/>
        <v>0</v>
      </c>
    </row>
    <row r="148" spans="3:51" x14ac:dyDescent="0.25">
      <c r="C148" s="244" t="s">
        <v>23</v>
      </c>
      <c r="D148" s="4">
        <v>0.56000000000000005</v>
      </c>
      <c r="E148" s="261" t="s">
        <v>222</v>
      </c>
      <c r="I148" s="105">
        <v>143</v>
      </c>
      <c r="J148" s="83">
        <f t="shared" si="119"/>
        <v>0</v>
      </c>
      <c r="K148" s="83">
        <f t="shared" si="120"/>
        <v>0</v>
      </c>
      <c r="L148" s="83">
        <f t="shared" si="121"/>
        <v>0</v>
      </c>
      <c r="M148" s="83">
        <f t="shared" si="122"/>
        <v>0</v>
      </c>
      <c r="N148" s="83">
        <f t="shared" si="94"/>
        <v>0</v>
      </c>
      <c r="O148" s="84">
        <f t="shared" si="95"/>
        <v>0</v>
      </c>
      <c r="P148" s="105">
        <v>143</v>
      </c>
      <c r="Q148" s="83">
        <f t="shared" si="109"/>
        <v>0</v>
      </c>
      <c r="R148" s="83">
        <f t="shared" si="123"/>
        <v>0</v>
      </c>
      <c r="S148" s="83">
        <f t="shared" si="124"/>
        <v>0</v>
      </c>
      <c r="T148" s="83">
        <f t="shared" si="96"/>
        <v>0</v>
      </c>
      <c r="U148" s="83">
        <f t="shared" si="110"/>
        <v>0</v>
      </c>
      <c r="V148" s="83">
        <f t="shared" si="97"/>
        <v>0</v>
      </c>
      <c r="W148" s="83">
        <v>0</v>
      </c>
      <c r="X148" s="83">
        <f t="shared" si="98"/>
        <v>0</v>
      </c>
      <c r="Y148" s="88">
        <f t="shared" si="99"/>
        <v>0</v>
      </c>
      <c r="AA148" s="121">
        <v>143</v>
      </c>
      <c r="AB148" s="83">
        <f t="shared" si="100"/>
        <v>0</v>
      </c>
      <c r="AC148" s="154">
        <f t="shared" si="101"/>
        <v>0</v>
      </c>
      <c r="AD148" s="154">
        <f t="shared" si="102"/>
        <v>0</v>
      </c>
      <c r="AE148" s="154">
        <f t="shared" si="103"/>
        <v>0</v>
      </c>
      <c r="AF148" s="83">
        <f t="shared" si="111"/>
        <v>0</v>
      </c>
      <c r="AG148" s="83">
        <f t="shared" si="112"/>
        <v>0</v>
      </c>
      <c r="AH148" s="83">
        <f t="shared" si="113"/>
        <v>0</v>
      </c>
      <c r="AI148" s="128">
        <f t="shared" si="125"/>
        <v>0</v>
      </c>
      <c r="AK148" s="121">
        <v>143</v>
      </c>
      <c r="AL148" s="83">
        <f t="shared" si="104"/>
        <v>0</v>
      </c>
      <c r="AM148" s="83">
        <f t="shared" si="105"/>
        <v>0</v>
      </c>
      <c r="AN148" s="83">
        <f t="shared" si="106"/>
        <v>0</v>
      </c>
      <c r="AO148" s="83">
        <f t="shared" si="107"/>
        <v>0</v>
      </c>
      <c r="AP148" s="83">
        <f t="shared" si="108"/>
        <v>0</v>
      </c>
      <c r="AQ148" s="227">
        <f t="shared" si="93"/>
        <v>0</v>
      </c>
      <c r="AR148" s="227">
        <f t="shared" si="93"/>
        <v>0</v>
      </c>
      <c r="AS148" s="227">
        <f t="shared" si="93"/>
        <v>0</v>
      </c>
      <c r="AT148" s="227">
        <f t="shared" si="92"/>
        <v>0</v>
      </c>
      <c r="AU148" s="83">
        <f t="shared" si="114"/>
        <v>0</v>
      </c>
      <c r="AV148" s="83">
        <f t="shared" si="115"/>
        <v>0</v>
      </c>
      <c r="AW148" s="83">
        <f t="shared" si="116"/>
        <v>0</v>
      </c>
      <c r="AX148" s="83">
        <f t="shared" si="117"/>
        <v>0</v>
      </c>
      <c r="AY148" s="128">
        <f t="shared" si="118"/>
        <v>0</v>
      </c>
    </row>
    <row r="149" spans="3:51" x14ac:dyDescent="0.25">
      <c r="C149" s="244" t="s">
        <v>24</v>
      </c>
      <c r="D149" s="4">
        <v>0.74</v>
      </c>
      <c r="E149" s="261" t="s">
        <v>222</v>
      </c>
      <c r="I149" s="105">
        <v>144</v>
      </c>
      <c r="J149" s="83">
        <f t="shared" si="119"/>
        <v>0</v>
      </c>
      <c r="K149" s="83">
        <f t="shared" si="120"/>
        <v>0</v>
      </c>
      <c r="L149" s="83">
        <f t="shared" si="121"/>
        <v>0</v>
      </c>
      <c r="M149" s="83">
        <f t="shared" si="122"/>
        <v>0</v>
      </c>
      <c r="N149" s="83">
        <f t="shared" si="94"/>
        <v>0</v>
      </c>
      <c r="O149" s="84">
        <f t="shared" si="95"/>
        <v>0</v>
      </c>
      <c r="P149" s="105">
        <v>144</v>
      </c>
      <c r="Q149" s="83">
        <f t="shared" si="109"/>
        <v>0</v>
      </c>
      <c r="R149" s="83">
        <f t="shared" si="123"/>
        <v>0</v>
      </c>
      <c r="S149" s="83">
        <f t="shared" si="124"/>
        <v>0</v>
      </c>
      <c r="T149" s="83">
        <f t="shared" si="96"/>
        <v>0</v>
      </c>
      <c r="U149" s="83">
        <f t="shared" si="110"/>
        <v>0</v>
      </c>
      <c r="V149" s="83">
        <f t="shared" si="97"/>
        <v>0</v>
      </c>
      <c r="W149" s="83">
        <v>0</v>
      </c>
      <c r="X149" s="83">
        <f t="shared" si="98"/>
        <v>0</v>
      </c>
      <c r="Y149" s="88">
        <f t="shared" si="99"/>
        <v>0</v>
      </c>
      <c r="AA149" s="121">
        <v>144</v>
      </c>
      <c r="AB149" s="83">
        <f t="shared" si="100"/>
        <v>0</v>
      </c>
      <c r="AC149" s="154">
        <f t="shared" si="101"/>
        <v>0</v>
      </c>
      <c r="AD149" s="154">
        <f t="shared" si="102"/>
        <v>0</v>
      </c>
      <c r="AE149" s="154">
        <f t="shared" si="103"/>
        <v>0</v>
      </c>
      <c r="AF149" s="83">
        <f t="shared" si="111"/>
        <v>0</v>
      </c>
      <c r="AG149" s="83">
        <f t="shared" si="112"/>
        <v>0</v>
      </c>
      <c r="AH149" s="83">
        <f t="shared" si="113"/>
        <v>0</v>
      </c>
      <c r="AI149" s="128">
        <f t="shared" si="125"/>
        <v>0</v>
      </c>
      <c r="AK149" s="121">
        <v>144</v>
      </c>
      <c r="AL149" s="83">
        <f t="shared" si="104"/>
        <v>0</v>
      </c>
      <c r="AM149" s="83">
        <f t="shared" si="105"/>
        <v>0</v>
      </c>
      <c r="AN149" s="83">
        <f t="shared" si="106"/>
        <v>0</v>
      </c>
      <c r="AO149" s="83">
        <f t="shared" si="107"/>
        <v>0</v>
      </c>
      <c r="AP149" s="83">
        <f t="shared" si="108"/>
        <v>0</v>
      </c>
      <c r="AQ149" s="227">
        <f t="shared" si="93"/>
        <v>0</v>
      </c>
      <c r="AR149" s="227">
        <f t="shared" si="93"/>
        <v>0</v>
      </c>
      <c r="AS149" s="227">
        <f t="shared" si="93"/>
        <v>0</v>
      </c>
      <c r="AT149" s="227">
        <f t="shared" si="92"/>
        <v>0</v>
      </c>
      <c r="AU149" s="83">
        <f t="shared" si="114"/>
        <v>0</v>
      </c>
      <c r="AV149" s="83">
        <f t="shared" si="115"/>
        <v>0</v>
      </c>
      <c r="AW149" s="83">
        <f t="shared" si="116"/>
        <v>0</v>
      </c>
      <c r="AX149" s="83">
        <f t="shared" si="117"/>
        <v>0</v>
      </c>
      <c r="AY149" s="128">
        <f t="shared" si="118"/>
        <v>0</v>
      </c>
    </row>
    <row r="150" spans="3:51" x14ac:dyDescent="0.25">
      <c r="C150" s="244" t="s">
        <v>25</v>
      </c>
      <c r="D150" s="4">
        <v>0.4</v>
      </c>
      <c r="E150" s="261" t="s">
        <v>223</v>
      </c>
      <c r="I150" s="105">
        <v>145</v>
      </c>
      <c r="J150" s="83">
        <f t="shared" si="119"/>
        <v>0</v>
      </c>
      <c r="K150" s="83">
        <f t="shared" si="120"/>
        <v>0</v>
      </c>
      <c r="L150" s="83">
        <f t="shared" si="121"/>
        <v>0</v>
      </c>
      <c r="M150" s="83">
        <f t="shared" si="122"/>
        <v>0</v>
      </c>
      <c r="N150" s="83">
        <f t="shared" si="94"/>
        <v>0</v>
      </c>
      <c r="O150" s="84">
        <f t="shared" si="95"/>
        <v>0</v>
      </c>
      <c r="P150" s="105">
        <v>145</v>
      </c>
      <c r="Q150" s="83">
        <f t="shared" si="109"/>
        <v>0</v>
      </c>
      <c r="R150" s="83">
        <f t="shared" si="123"/>
        <v>0</v>
      </c>
      <c r="S150" s="83">
        <f t="shared" si="124"/>
        <v>0</v>
      </c>
      <c r="T150" s="83">
        <f t="shared" si="96"/>
        <v>0</v>
      </c>
      <c r="U150" s="83">
        <f t="shared" si="110"/>
        <v>0</v>
      </c>
      <c r="V150" s="83">
        <f t="shared" si="97"/>
        <v>0</v>
      </c>
      <c r="W150" s="83">
        <v>0</v>
      </c>
      <c r="X150" s="83">
        <f t="shared" si="98"/>
        <v>0</v>
      </c>
      <c r="Y150" s="88">
        <f t="shared" si="99"/>
        <v>0</v>
      </c>
      <c r="AA150" s="121">
        <v>145</v>
      </c>
      <c r="AB150" s="83">
        <f t="shared" si="100"/>
        <v>0</v>
      </c>
      <c r="AC150" s="154">
        <f t="shared" si="101"/>
        <v>0</v>
      </c>
      <c r="AD150" s="154">
        <f t="shared" si="102"/>
        <v>0</v>
      </c>
      <c r="AE150" s="154">
        <f t="shared" si="103"/>
        <v>0</v>
      </c>
      <c r="AF150" s="83">
        <f t="shared" si="111"/>
        <v>0</v>
      </c>
      <c r="AG150" s="83">
        <f t="shared" si="112"/>
        <v>0</v>
      </c>
      <c r="AH150" s="83">
        <f t="shared" si="113"/>
        <v>0</v>
      </c>
      <c r="AI150" s="128">
        <f t="shared" si="125"/>
        <v>0</v>
      </c>
      <c r="AK150" s="121">
        <v>145</v>
      </c>
      <c r="AL150" s="83">
        <f t="shared" si="104"/>
        <v>0</v>
      </c>
      <c r="AM150" s="83">
        <f t="shared" si="105"/>
        <v>0</v>
      </c>
      <c r="AN150" s="83">
        <f t="shared" si="106"/>
        <v>0</v>
      </c>
      <c r="AO150" s="83">
        <f t="shared" si="107"/>
        <v>0</v>
      </c>
      <c r="AP150" s="83">
        <f t="shared" si="108"/>
        <v>0</v>
      </c>
      <c r="AQ150" s="227">
        <f t="shared" si="93"/>
        <v>0</v>
      </c>
      <c r="AR150" s="227">
        <f t="shared" si="93"/>
        <v>0</v>
      </c>
      <c r="AS150" s="227">
        <f t="shared" si="93"/>
        <v>0</v>
      </c>
      <c r="AT150" s="227">
        <f t="shared" si="92"/>
        <v>0</v>
      </c>
      <c r="AU150" s="83">
        <f t="shared" si="114"/>
        <v>0</v>
      </c>
      <c r="AV150" s="83">
        <f t="shared" si="115"/>
        <v>0</v>
      </c>
      <c r="AW150" s="83">
        <f t="shared" si="116"/>
        <v>0</v>
      </c>
      <c r="AX150" s="83">
        <f t="shared" si="117"/>
        <v>0</v>
      </c>
      <c r="AY150" s="128">
        <f t="shared" si="118"/>
        <v>0</v>
      </c>
    </row>
    <row r="151" spans="3:51" x14ac:dyDescent="0.25">
      <c r="C151" s="244" t="s">
        <v>26</v>
      </c>
      <c r="D151" s="4">
        <v>0.6</v>
      </c>
      <c r="E151" s="261" t="s">
        <v>222</v>
      </c>
      <c r="I151" s="105">
        <v>146</v>
      </c>
      <c r="J151" s="83">
        <f t="shared" si="119"/>
        <v>0</v>
      </c>
      <c r="K151" s="83">
        <f t="shared" si="120"/>
        <v>0</v>
      </c>
      <c r="L151" s="83">
        <f t="shared" si="121"/>
        <v>0</v>
      </c>
      <c r="M151" s="83">
        <f t="shared" si="122"/>
        <v>0</v>
      </c>
      <c r="N151" s="83">
        <f t="shared" si="94"/>
        <v>0</v>
      </c>
      <c r="O151" s="84">
        <f t="shared" si="95"/>
        <v>0</v>
      </c>
      <c r="P151" s="105">
        <v>146</v>
      </c>
      <c r="Q151" s="83">
        <f t="shared" si="109"/>
        <v>0</v>
      </c>
      <c r="R151" s="83">
        <f t="shared" si="123"/>
        <v>0</v>
      </c>
      <c r="S151" s="83">
        <f t="shared" si="124"/>
        <v>0</v>
      </c>
      <c r="T151" s="83">
        <f t="shared" si="96"/>
        <v>0</v>
      </c>
      <c r="U151" s="83">
        <f t="shared" si="110"/>
        <v>0</v>
      </c>
      <c r="V151" s="83">
        <f t="shared" si="97"/>
        <v>0</v>
      </c>
      <c r="W151" s="83">
        <v>0</v>
      </c>
      <c r="X151" s="83">
        <f t="shared" si="98"/>
        <v>0</v>
      </c>
      <c r="Y151" s="88">
        <f t="shared" si="99"/>
        <v>0</v>
      </c>
      <c r="AA151" s="121">
        <v>146</v>
      </c>
      <c r="AB151" s="83">
        <f t="shared" si="100"/>
        <v>0</v>
      </c>
      <c r="AC151" s="154">
        <f t="shared" si="101"/>
        <v>0</v>
      </c>
      <c r="AD151" s="154">
        <f t="shared" si="102"/>
        <v>0</v>
      </c>
      <c r="AE151" s="154">
        <f t="shared" si="103"/>
        <v>0</v>
      </c>
      <c r="AF151" s="83">
        <f t="shared" si="111"/>
        <v>0</v>
      </c>
      <c r="AG151" s="83">
        <f t="shared" si="112"/>
        <v>0</v>
      </c>
      <c r="AH151" s="83">
        <f t="shared" si="113"/>
        <v>0</v>
      </c>
      <c r="AI151" s="128">
        <f t="shared" si="125"/>
        <v>0</v>
      </c>
      <c r="AK151" s="121">
        <v>146</v>
      </c>
      <c r="AL151" s="83">
        <f t="shared" si="104"/>
        <v>0</v>
      </c>
      <c r="AM151" s="83">
        <f t="shared" si="105"/>
        <v>0</v>
      </c>
      <c r="AN151" s="83">
        <f t="shared" si="106"/>
        <v>0</v>
      </c>
      <c r="AO151" s="83">
        <f t="shared" si="107"/>
        <v>0</v>
      </c>
      <c r="AP151" s="83">
        <f t="shared" si="108"/>
        <v>0</v>
      </c>
      <c r="AQ151" s="227">
        <f t="shared" si="93"/>
        <v>0</v>
      </c>
      <c r="AR151" s="227">
        <f t="shared" si="93"/>
        <v>0</v>
      </c>
      <c r="AS151" s="227">
        <f t="shared" si="93"/>
        <v>0</v>
      </c>
      <c r="AT151" s="227">
        <f t="shared" si="92"/>
        <v>0</v>
      </c>
      <c r="AU151" s="83">
        <f t="shared" si="114"/>
        <v>0</v>
      </c>
      <c r="AV151" s="83">
        <f t="shared" si="115"/>
        <v>0</v>
      </c>
      <c r="AW151" s="83">
        <f t="shared" si="116"/>
        <v>0</v>
      </c>
      <c r="AX151" s="83">
        <f t="shared" si="117"/>
        <v>0</v>
      </c>
      <c r="AY151" s="128">
        <f t="shared" si="118"/>
        <v>0</v>
      </c>
    </row>
    <row r="152" spans="3:51" x14ac:dyDescent="0.25">
      <c r="C152" s="244" t="s">
        <v>27</v>
      </c>
      <c r="D152" s="4">
        <v>0.43</v>
      </c>
      <c r="E152" s="261" t="s">
        <v>223</v>
      </c>
      <c r="I152" s="105">
        <v>147</v>
      </c>
      <c r="J152" s="83">
        <f t="shared" si="119"/>
        <v>0</v>
      </c>
      <c r="K152" s="83">
        <f t="shared" si="120"/>
        <v>0</v>
      </c>
      <c r="L152" s="83">
        <f t="shared" si="121"/>
        <v>0</v>
      </c>
      <c r="M152" s="83">
        <f t="shared" si="122"/>
        <v>0</v>
      </c>
      <c r="N152" s="83">
        <f t="shared" si="94"/>
        <v>0</v>
      </c>
      <c r="O152" s="84">
        <f t="shared" si="95"/>
        <v>0</v>
      </c>
      <c r="P152" s="105">
        <v>147</v>
      </c>
      <c r="Q152" s="83">
        <f t="shared" si="109"/>
        <v>0</v>
      </c>
      <c r="R152" s="83">
        <f t="shared" si="123"/>
        <v>0</v>
      </c>
      <c r="S152" s="83">
        <f t="shared" si="124"/>
        <v>0</v>
      </c>
      <c r="T152" s="83">
        <f t="shared" si="96"/>
        <v>0</v>
      </c>
      <c r="U152" s="83">
        <f t="shared" si="110"/>
        <v>0</v>
      </c>
      <c r="V152" s="83">
        <f t="shared" si="97"/>
        <v>0</v>
      </c>
      <c r="W152" s="83">
        <v>0</v>
      </c>
      <c r="X152" s="83">
        <f t="shared" si="98"/>
        <v>0</v>
      </c>
      <c r="Y152" s="88">
        <f t="shared" si="99"/>
        <v>0</v>
      </c>
      <c r="AA152" s="121">
        <v>147</v>
      </c>
      <c r="AB152" s="83">
        <f t="shared" si="100"/>
        <v>0</v>
      </c>
      <c r="AC152" s="154">
        <f t="shared" si="101"/>
        <v>0</v>
      </c>
      <c r="AD152" s="154">
        <f t="shared" si="102"/>
        <v>0</v>
      </c>
      <c r="AE152" s="154">
        <f t="shared" si="103"/>
        <v>0</v>
      </c>
      <c r="AF152" s="83">
        <f t="shared" si="111"/>
        <v>0</v>
      </c>
      <c r="AG152" s="83">
        <f t="shared" si="112"/>
        <v>0</v>
      </c>
      <c r="AH152" s="83">
        <f t="shared" si="113"/>
        <v>0</v>
      </c>
      <c r="AI152" s="128">
        <f t="shared" si="125"/>
        <v>0</v>
      </c>
      <c r="AK152" s="121">
        <v>147</v>
      </c>
      <c r="AL152" s="83">
        <f t="shared" si="104"/>
        <v>0</v>
      </c>
      <c r="AM152" s="83">
        <f t="shared" si="105"/>
        <v>0</v>
      </c>
      <c r="AN152" s="83">
        <f t="shared" si="106"/>
        <v>0</v>
      </c>
      <c r="AO152" s="83">
        <f t="shared" si="107"/>
        <v>0</v>
      </c>
      <c r="AP152" s="83">
        <f t="shared" si="108"/>
        <v>0</v>
      </c>
      <c r="AQ152" s="227">
        <f t="shared" si="93"/>
        <v>0</v>
      </c>
      <c r="AR152" s="227">
        <f t="shared" si="93"/>
        <v>0</v>
      </c>
      <c r="AS152" s="227">
        <f t="shared" si="93"/>
        <v>0</v>
      </c>
      <c r="AT152" s="227">
        <f t="shared" si="92"/>
        <v>0</v>
      </c>
      <c r="AU152" s="83">
        <f t="shared" si="114"/>
        <v>0</v>
      </c>
      <c r="AV152" s="83">
        <f t="shared" si="115"/>
        <v>0</v>
      </c>
      <c r="AW152" s="83">
        <f t="shared" si="116"/>
        <v>0</v>
      </c>
      <c r="AX152" s="83">
        <f t="shared" si="117"/>
        <v>0</v>
      </c>
      <c r="AY152" s="128">
        <f t="shared" si="118"/>
        <v>0</v>
      </c>
    </row>
    <row r="153" spans="3:51" x14ac:dyDescent="0.25">
      <c r="C153" s="244" t="s">
        <v>28</v>
      </c>
      <c r="D153" s="4">
        <v>0.37</v>
      </c>
      <c r="E153" s="261" t="s">
        <v>223</v>
      </c>
      <c r="I153" s="105">
        <v>148</v>
      </c>
      <c r="J153" s="83">
        <f t="shared" si="119"/>
        <v>0</v>
      </c>
      <c r="K153" s="83">
        <f t="shared" si="120"/>
        <v>0</v>
      </c>
      <c r="L153" s="83">
        <f t="shared" si="121"/>
        <v>0</v>
      </c>
      <c r="M153" s="83">
        <f t="shared" si="122"/>
        <v>0</v>
      </c>
      <c r="N153" s="83">
        <f t="shared" si="94"/>
        <v>0</v>
      </c>
      <c r="O153" s="84">
        <f t="shared" si="95"/>
        <v>0</v>
      </c>
      <c r="P153" s="105">
        <v>148</v>
      </c>
      <c r="Q153" s="83">
        <f t="shared" si="109"/>
        <v>0</v>
      </c>
      <c r="R153" s="83">
        <f t="shared" si="123"/>
        <v>0</v>
      </c>
      <c r="S153" s="83">
        <f t="shared" si="124"/>
        <v>0</v>
      </c>
      <c r="T153" s="83">
        <f t="shared" si="96"/>
        <v>0</v>
      </c>
      <c r="U153" s="83">
        <f t="shared" si="110"/>
        <v>0</v>
      </c>
      <c r="V153" s="83">
        <f t="shared" si="97"/>
        <v>0</v>
      </c>
      <c r="W153" s="83">
        <v>0</v>
      </c>
      <c r="X153" s="83">
        <f t="shared" si="98"/>
        <v>0</v>
      </c>
      <c r="Y153" s="88">
        <f t="shared" si="99"/>
        <v>0</v>
      </c>
      <c r="AA153" s="121">
        <v>148</v>
      </c>
      <c r="AB153" s="83">
        <f t="shared" si="100"/>
        <v>0</v>
      </c>
      <c r="AC153" s="154">
        <f t="shared" si="101"/>
        <v>0</v>
      </c>
      <c r="AD153" s="154">
        <f t="shared" si="102"/>
        <v>0</v>
      </c>
      <c r="AE153" s="154">
        <f t="shared" si="103"/>
        <v>0</v>
      </c>
      <c r="AF153" s="83">
        <f t="shared" si="111"/>
        <v>0</v>
      </c>
      <c r="AG153" s="83">
        <f t="shared" si="112"/>
        <v>0</v>
      </c>
      <c r="AH153" s="83">
        <f t="shared" si="113"/>
        <v>0</v>
      </c>
      <c r="AI153" s="128">
        <f t="shared" si="125"/>
        <v>0</v>
      </c>
      <c r="AK153" s="121">
        <v>148</v>
      </c>
      <c r="AL153" s="83">
        <f t="shared" si="104"/>
        <v>0</v>
      </c>
      <c r="AM153" s="83">
        <f t="shared" si="105"/>
        <v>0</v>
      </c>
      <c r="AN153" s="83">
        <f t="shared" si="106"/>
        <v>0</v>
      </c>
      <c r="AO153" s="83">
        <f t="shared" si="107"/>
        <v>0</v>
      </c>
      <c r="AP153" s="83">
        <f t="shared" si="108"/>
        <v>0</v>
      </c>
      <c r="AQ153" s="227">
        <f t="shared" si="93"/>
        <v>0</v>
      </c>
      <c r="AR153" s="227">
        <f t="shared" si="93"/>
        <v>0</v>
      </c>
      <c r="AS153" s="227">
        <f t="shared" si="93"/>
        <v>0</v>
      </c>
      <c r="AT153" s="227">
        <f t="shared" si="92"/>
        <v>0</v>
      </c>
      <c r="AU153" s="83">
        <f t="shared" si="114"/>
        <v>0</v>
      </c>
      <c r="AV153" s="83">
        <f t="shared" si="115"/>
        <v>0</v>
      </c>
      <c r="AW153" s="83">
        <f t="shared" si="116"/>
        <v>0</v>
      </c>
      <c r="AX153" s="83">
        <f t="shared" si="117"/>
        <v>0</v>
      </c>
      <c r="AY153" s="128">
        <f t="shared" si="118"/>
        <v>0</v>
      </c>
    </row>
    <row r="154" spans="3:51" x14ac:dyDescent="0.25">
      <c r="C154" s="244" t="s">
        <v>29</v>
      </c>
      <c r="D154" s="4">
        <v>0.36</v>
      </c>
      <c r="E154" s="261" t="s">
        <v>223</v>
      </c>
      <c r="I154" s="105">
        <v>149</v>
      </c>
      <c r="J154" s="83">
        <f t="shared" si="119"/>
        <v>0</v>
      </c>
      <c r="K154" s="83">
        <f t="shared" si="120"/>
        <v>0</v>
      </c>
      <c r="L154" s="83">
        <f t="shared" si="121"/>
        <v>0</v>
      </c>
      <c r="M154" s="83">
        <f t="shared" si="122"/>
        <v>0</v>
      </c>
      <c r="N154" s="83">
        <f t="shared" si="94"/>
        <v>0</v>
      </c>
      <c r="O154" s="84">
        <f t="shared" si="95"/>
        <v>0</v>
      </c>
      <c r="P154" s="105">
        <v>149</v>
      </c>
      <c r="Q154" s="83">
        <f t="shared" si="109"/>
        <v>0</v>
      </c>
      <c r="R154" s="83">
        <f t="shared" si="123"/>
        <v>0</v>
      </c>
      <c r="S154" s="83">
        <f t="shared" si="124"/>
        <v>0</v>
      </c>
      <c r="T154" s="83">
        <f t="shared" si="96"/>
        <v>0</v>
      </c>
      <c r="U154" s="83">
        <f t="shared" si="110"/>
        <v>0</v>
      </c>
      <c r="V154" s="83">
        <f t="shared" si="97"/>
        <v>0</v>
      </c>
      <c r="W154" s="83">
        <v>0</v>
      </c>
      <c r="X154" s="83">
        <f t="shared" si="98"/>
        <v>0</v>
      </c>
      <c r="Y154" s="88">
        <f t="shared" si="99"/>
        <v>0</v>
      </c>
      <c r="AA154" s="121">
        <v>149</v>
      </c>
      <c r="AB154" s="83">
        <f t="shared" si="100"/>
        <v>0</v>
      </c>
      <c r="AC154" s="154">
        <f t="shared" si="101"/>
        <v>0</v>
      </c>
      <c r="AD154" s="154">
        <f t="shared" si="102"/>
        <v>0</v>
      </c>
      <c r="AE154" s="154">
        <f t="shared" si="103"/>
        <v>0</v>
      </c>
      <c r="AF154" s="83">
        <f t="shared" si="111"/>
        <v>0</v>
      </c>
      <c r="AG154" s="83">
        <f t="shared" si="112"/>
        <v>0</v>
      </c>
      <c r="AH154" s="83">
        <f t="shared" si="113"/>
        <v>0</v>
      </c>
      <c r="AI154" s="128">
        <f t="shared" si="125"/>
        <v>0</v>
      </c>
      <c r="AK154" s="121">
        <v>149</v>
      </c>
      <c r="AL154" s="83">
        <f t="shared" si="104"/>
        <v>0</v>
      </c>
      <c r="AM154" s="83">
        <f t="shared" si="105"/>
        <v>0</v>
      </c>
      <c r="AN154" s="83">
        <f t="shared" si="106"/>
        <v>0</v>
      </c>
      <c r="AO154" s="83">
        <f t="shared" si="107"/>
        <v>0</v>
      </c>
      <c r="AP154" s="83">
        <f t="shared" si="108"/>
        <v>0</v>
      </c>
      <c r="AQ154" s="227">
        <f t="shared" si="93"/>
        <v>0</v>
      </c>
      <c r="AR154" s="227">
        <f t="shared" si="93"/>
        <v>0</v>
      </c>
      <c r="AS154" s="227">
        <f t="shared" si="93"/>
        <v>0</v>
      </c>
      <c r="AT154" s="227">
        <f t="shared" si="92"/>
        <v>0</v>
      </c>
      <c r="AU154" s="83">
        <f t="shared" si="114"/>
        <v>0</v>
      </c>
      <c r="AV154" s="83">
        <f t="shared" si="115"/>
        <v>0</v>
      </c>
      <c r="AW154" s="83">
        <f t="shared" si="116"/>
        <v>0</v>
      </c>
      <c r="AX154" s="83">
        <f t="shared" si="117"/>
        <v>0</v>
      </c>
      <c r="AY154" s="128">
        <f t="shared" si="118"/>
        <v>0</v>
      </c>
    </row>
    <row r="155" spans="3:51" x14ac:dyDescent="0.25">
      <c r="C155" s="244" t="s">
        <v>30</v>
      </c>
      <c r="D155" s="4">
        <v>0.51</v>
      </c>
      <c r="E155" s="261" t="s">
        <v>222</v>
      </c>
      <c r="I155" s="105">
        <v>150</v>
      </c>
      <c r="J155" s="83">
        <f t="shared" si="119"/>
        <v>0</v>
      </c>
      <c r="K155" s="83">
        <f t="shared" si="120"/>
        <v>0</v>
      </c>
      <c r="L155" s="83">
        <f t="shared" si="121"/>
        <v>0</v>
      </c>
      <c r="M155" s="83">
        <f t="shared" si="122"/>
        <v>0</v>
      </c>
      <c r="N155" s="83">
        <f t="shared" si="94"/>
        <v>0</v>
      </c>
      <c r="O155" s="84">
        <f t="shared" si="95"/>
        <v>0</v>
      </c>
      <c r="P155" s="105">
        <v>150</v>
      </c>
      <c r="Q155" s="83">
        <f t="shared" si="109"/>
        <v>0</v>
      </c>
      <c r="R155" s="83">
        <f t="shared" si="123"/>
        <v>0</v>
      </c>
      <c r="S155" s="83">
        <f t="shared" si="124"/>
        <v>0</v>
      </c>
      <c r="T155" s="83">
        <f t="shared" si="96"/>
        <v>0</v>
      </c>
      <c r="U155" s="83">
        <f t="shared" si="110"/>
        <v>0</v>
      </c>
      <c r="V155" s="83">
        <f t="shared" si="97"/>
        <v>0</v>
      </c>
      <c r="W155" s="83">
        <v>0</v>
      </c>
      <c r="X155" s="83">
        <f t="shared" si="98"/>
        <v>0</v>
      </c>
      <c r="Y155" s="88">
        <f t="shared" si="99"/>
        <v>0</v>
      </c>
      <c r="AA155" s="121">
        <v>150</v>
      </c>
      <c r="AB155" s="83">
        <f t="shared" si="100"/>
        <v>0</v>
      </c>
      <c r="AC155" s="154">
        <f t="shared" si="101"/>
        <v>0</v>
      </c>
      <c r="AD155" s="154">
        <f t="shared" si="102"/>
        <v>0</v>
      </c>
      <c r="AE155" s="154">
        <f t="shared" si="103"/>
        <v>0</v>
      </c>
      <c r="AF155" s="83">
        <f t="shared" si="111"/>
        <v>0</v>
      </c>
      <c r="AG155" s="83">
        <f t="shared" si="112"/>
        <v>0</v>
      </c>
      <c r="AH155" s="83">
        <f t="shared" si="113"/>
        <v>0</v>
      </c>
      <c r="AI155" s="128">
        <f t="shared" si="125"/>
        <v>0</v>
      </c>
      <c r="AK155" s="121">
        <v>150</v>
      </c>
      <c r="AL155" s="83">
        <f t="shared" si="104"/>
        <v>0</v>
      </c>
      <c r="AM155" s="83">
        <f t="shared" si="105"/>
        <v>0</v>
      </c>
      <c r="AN155" s="83">
        <f t="shared" si="106"/>
        <v>0</v>
      </c>
      <c r="AO155" s="83">
        <f t="shared" si="107"/>
        <v>0</v>
      </c>
      <c r="AP155" s="83">
        <f t="shared" si="108"/>
        <v>0</v>
      </c>
      <c r="AQ155" s="227">
        <f t="shared" si="93"/>
        <v>0</v>
      </c>
      <c r="AR155" s="227">
        <f t="shared" si="93"/>
        <v>0</v>
      </c>
      <c r="AS155" s="227">
        <f t="shared" si="93"/>
        <v>0</v>
      </c>
      <c r="AT155" s="227">
        <f t="shared" si="92"/>
        <v>0</v>
      </c>
      <c r="AU155" s="83">
        <f t="shared" si="114"/>
        <v>0</v>
      </c>
      <c r="AV155" s="83">
        <f t="shared" si="115"/>
        <v>0</v>
      </c>
      <c r="AW155" s="83">
        <f t="shared" si="116"/>
        <v>0</v>
      </c>
      <c r="AX155" s="83">
        <f t="shared" si="117"/>
        <v>0</v>
      </c>
      <c r="AY155" s="128">
        <f t="shared" si="118"/>
        <v>0</v>
      </c>
    </row>
    <row r="156" spans="3:51" x14ac:dyDescent="0.25">
      <c r="C156" s="244" t="s">
        <v>31</v>
      </c>
      <c r="D156" s="4">
        <v>0.56000000000000005</v>
      </c>
      <c r="E156" s="261" t="s">
        <v>222</v>
      </c>
      <c r="I156" s="105">
        <v>151</v>
      </c>
      <c r="J156" s="83">
        <f t="shared" si="119"/>
        <v>0</v>
      </c>
      <c r="K156" s="83">
        <f t="shared" si="120"/>
        <v>0</v>
      </c>
      <c r="L156" s="83">
        <f t="shared" si="121"/>
        <v>0</v>
      </c>
      <c r="M156" s="83">
        <f t="shared" si="122"/>
        <v>0</v>
      </c>
      <c r="N156" s="83">
        <f t="shared" si="94"/>
        <v>0</v>
      </c>
      <c r="O156" s="84">
        <f t="shared" si="95"/>
        <v>0</v>
      </c>
      <c r="P156" s="105">
        <v>151</v>
      </c>
      <c r="Q156" s="83">
        <f t="shared" si="109"/>
        <v>0</v>
      </c>
      <c r="R156" s="83">
        <f t="shared" si="123"/>
        <v>0</v>
      </c>
      <c r="S156" s="83">
        <f t="shared" si="124"/>
        <v>0</v>
      </c>
      <c r="T156" s="83">
        <f t="shared" si="96"/>
        <v>0</v>
      </c>
      <c r="U156" s="83">
        <f t="shared" si="110"/>
        <v>0</v>
      </c>
      <c r="V156" s="83">
        <f t="shared" si="97"/>
        <v>0</v>
      </c>
      <c r="W156" s="83">
        <v>0</v>
      </c>
      <c r="X156" s="83">
        <f t="shared" si="98"/>
        <v>0</v>
      </c>
      <c r="Y156" s="88">
        <f t="shared" si="99"/>
        <v>0</v>
      </c>
      <c r="AA156" s="121">
        <v>151</v>
      </c>
      <c r="AB156" s="83">
        <f t="shared" si="100"/>
        <v>0</v>
      </c>
      <c r="AC156" s="154">
        <f t="shared" si="101"/>
        <v>0</v>
      </c>
      <c r="AD156" s="154">
        <f t="shared" si="102"/>
        <v>0</v>
      </c>
      <c r="AE156" s="154">
        <f t="shared" si="103"/>
        <v>0</v>
      </c>
      <c r="AF156" s="83">
        <f t="shared" si="111"/>
        <v>0</v>
      </c>
      <c r="AG156" s="83">
        <f t="shared" si="112"/>
        <v>0</v>
      </c>
      <c r="AH156" s="83">
        <f t="shared" si="113"/>
        <v>0</v>
      </c>
      <c r="AI156" s="128">
        <f t="shared" si="125"/>
        <v>0</v>
      </c>
      <c r="AK156" s="121">
        <v>151</v>
      </c>
      <c r="AL156" s="83">
        <f t="shared" si="104"/>
        <v>0</v>
      </c>
      <c r="AM156" s="83">
        <f t="shared" si="105"/>
        <v>0</v>
      </c>
      <c r="AN156" s="83">
        <f t="shared" si="106"/>
        <v>0</v>
      </c>
      <c r="AO156" s="83">
        <f t="shared" si="107"/>
        <v>0</v>
      </c>
      <c r="AP156" s="83">
        <f t="shared" si="108"/>
        <v>0</v>
      </c>
      <c r="AQ156" s="227">
        <f t="shared" si="93"/>
        <v>0</v>
      </c>
      <c r="AR156" s="227">
        <f t="shared" si="93"/>
        <v>0</v>
      </c>
      <c r="AS156" s="227">
        <f t="shared" si="93"/>
        <v>0</v>
      </c>
      <c r="AT156" s="227">
        <f t="shared" si="92"/>
        <v>0</v>
      </c>
      <c r="AU156" s="83">
        <f t="shared" si="114"/>
        <v>0</v>
      </c>
      <c r="AV156" s="83">
        <f t="shared" si="115"/>
        <v>0</v>
      </c>
      <c r="AW156" s="83">
        <f t="shared" si="116"/>
        <v>0</v>
      </c>
      <c r="AX156" s="83">
        <f t="shared" si="117"/>
        <v>0</v>
      </c>
      <c r="AY156" s="128">
        <f t="shared" si="118"/>
        <v>0</v>
      </c>
    </row>
    <row r="157" spans="3:51" x14ac:dyDescent="0.25">
      <c r="C157" s="244" t="s">
        <v>32</v>
      </c>
      <c r="D157" s="4">
        <v>0.56000000000000005</v>
      </c>
      <c r="E157" s="261" t="s">
        <v>222</v>
      </c>
      <c r="I157" s="105">
        <v>152</v>
      </c>
      <c r="J157" s="83">
        <f t="shared" si="119"/>
        <v>0</v>
      </c>
      <c r="K157" s="83">
        <f t="shared" si="120"/>
        <v>0</v>
      </c>
      <c r="L157" s="83">
        <f t="shared" si="121"/>
        <v>0</v>
      </c>
      <c r="M157" s="83">
        <f t="shared" si="122"/>
        <v>0</v>
      </c>
      <c r="N157" s="83">
        <f t="shared" si="94"/>
        <v>0</v>
      </c>
      <c r="O157" s="84">
        <f t="shared" si="95"/>
        <v>0</v>
      </c>
      <c r="P157" s="105">
        <v>152</v>
      </c>
      <c r="Q157" s="83">
        <f t="shared" si="109"/>
        <v>0</v>
      </c>
      <c r="R157" s="83">
        <f t="shared" si="123"/>
        <v>0</v>
      </c>
      <c r="S157" s="83">
        <f t="shared" si="124"/>
        <v>0</v>
      </c>
      <c r="T157" s="83">
        <f t="shared" si="96"/>
        <v>0</v>
      </c>
      <c r="U157" s="83">
        <f t="shared" si="110"/>
        <v>0</v>
      </c>
      <c r="V157" s="83">
        <f t="shared" si="97"/>
        <v>0</v>
      </c>
      <c r="W157" s="83">
        <v>0</v>
      </c>
      <c r="X157" s="83">
        <f t="shared" si="98"/>
        <v>0</v>
      </c>
      <c r="Y157" s="88">
        <f t="shared" si="99"/>
        <v>0</v>
      </c>
      <c r="AA157" s="121">
        <v>152</v>
      </c>
      <c r="AB157" s="83">
        <f t="shared" si="100"/>
        <v>0</v>
      </c>
      <c r="AC157" s="154">
        <f t="shared" si="101"/>
        <v>0</v>
      </c>
      <c r="AD157" s="154">
        <f t="shared" si="102"/>
        <v>0</v>
      </c>
      <c r="AE157" s="154">
        <f t="shared" si="103"/>
        <v>0</v>
      </c>
      <c r="AF157" s="83">
        <f t="shared" si="111"/>
        <v>0</v>
      </c>
      <c r="AG157" s="83">
        <f t="shared" si="112"/>
        <v>0</v>
      </c>
      <c r="AH157" s="83">
        <f t="shared" si="113"/>
        <v>0</v>
      </c>
      <c r="AI157" s="128">
        <f t="shared" si="125"/>
        <v>0</v>
      </c>
      <c r="AK157" s="121">
        <v>152</v>
      </c>
      <c r="AL157" s="83">
        <f t="shared" si="104"/>
        <v>0</v>
      </c>
      <c r="AM157" s="83">
        <f t="shared" si="105"/>
        <v>0</v>
      </c>
      <c r="AN157" s="83">
        <f t="shared" si="106"/>
        <v>0</v>
      </c>
      <c r="AO157" s="83">
        <f t="shared" si="107"/>
        <v>0</v>
      </c>
      <c r="AP157" s="83">
        <f t="shared" si="108"/>
        <v>0</v>
      </c>
      <c r="AQ157" s="227">
        <f t="shared" si="93"/>
        <v>0</v>
      </c>
      <c r="AR157" s="227">
        <f t="shared" si="93"/>
        <v>0</v>
      </c>
      <c r="AS157" s="227">
        <f t="shared" si="93"/>
        <v>0</v>
      </c>
      <c r="AT157" s="227">
        <f t="shared" si="92"/>
        <v>0</v>
      </c>
      <c r="AU157" s="83">
        <f t="shared" si="114"/>
        <v>0</v>
      </c>
      <c r="AV157" s="83">
        <f t="shared" si="115"/>
        <v>0</v>
      </c>
      <c r="AW157" s="83">
        <f t="shared" si="116"/>
        <v>0</v>
      </c>
      <c r="AX157" s="83">
        <f t="shared" si="117"/>
        <v>0</v>
      </c>
      <c r="AY157" s="128">
        <f t="shared" si="118"/>
        <v>0</v>
      </c>
    </row>
    <row r="158" spans="3:51" x14ac:dyDescent="0.25">
      <c r="C158" s="244" t="s">
        <v>33</v>
      </c>
      <c r="D158" s="4">
        <v>0.48</v>
      </c>
      <c r="E158" s="261" t="s">
        <v>222</v>
      </c>
      <c r="I158" s="105">
        <v>153</v>
      </c>
      <c r="J158" s="83">
        <f t="shared" si="119"/>
        <v>0</v>
      </c>
      <c r="K158" s="83">
        <f t="shared" si="120"/>
        <v>0</v>
      </c>
      <c r="L158" s="83">
        <f t="shared" si="121"/>
        <v>0</v>
      </c>
      <c r="M158" s="83">
        <f t="shared" si="122"/>
        <v>0</v>
      </c>
      <c r="N158" s="83">
        <f t="shared" si="94"/>
        <v>0</v>
      </c>
      <c r="O158" s="84">
        <f t="shared" si="95"/>
        <v>0</v>
      </c>
      <c r="P158" s="105">
        <v>153</v>
      </c>
      <c r="Q158" s="83">
        <f t="shared" si="109"/>
        <v>0</v>
      </c>
      <c r="R158" s="83">
        <f t="shared" si="123"/>
        <v>0</v>
      </c>
      <c r="S158" s="83">
        <f t="shared" si="124"/>
        <v>0</v>
      </c>
      <c r="T158" s="83">
        <f t="shared" si="96"/>
        <v>0</v>
      </c>
      <c r="U158" s="83">
        <f t="shared" si="110"/>
        <v>0</v>
      </c>
      <c r="V158" s="83">
        <f t="shared" si="97"/>
        <v>0</v>
      </c>
      <c r="W158" s="83">
        <v>0</v>
      </c>
      <c r="X158" s="83">
        <f t="shared" si="98"/>
        <v>0</v>
      </c>
      <c r="Y158" s="88">
        <f t="shared" si="99"/>
        <v>0</v>
      </c>
      <c r="AA158" s="121">
        <v>153</v>
      </c>
      <c r="AB158" s="83">
        <f t="shared" si="100"/>
        <v>0</v>
      </c>
      <c r="AC158" s="154">
        <f t="shared" si="101"/>
        <v>0</v>
      </c>
      <c r="AD158" s="154">
        <f t="shared" si="102"/>
        <v>0</v>
      </c>
      <c r="AE158" s="154">
        <f t="shared" si="103"/>
        <v>0</v>
      </c>
      <c r="AF158" s="83">
        <f t="shared" si="111"/>
        <v>0</v>
      </c>
      <c r="AG158" s="83">
        <f t="shared" si="112"/>
        <v>0</v>
      </c>
      <c r="AH158" s="83">
        <f t="shared" si="113"/>
        <v>0</v>
      </c>
      <c r="AI158" s="128">
        <f t="shared" si="125"/>
        <v>0</v>
      </c>
      <c r="AK158" s="121">
        <v>153</v>
      </c>
      <c r="AL158" s="83">
        <f t="shared" si="104"/>
        <v>0</v>
      </c>
      <c r="AM158" s="83">
        <f t="shared" si="105"/>
        <v>0</v>
      </c>
      <c r="AN158" s="83">
        <f t="shared" si="106"/>
        <v>0</v>
      </c>
      <c r="AO158" s="83">
        <f t="shared" si="107"/>
        <v>0</v>
      </c>
      <c r="AP158" s="83">
        <f t="shared" si="108"/>
        <v>0</v>
      </c>
      <c r="AQ158" s="227">
        <f t="shared" si="93"/>
        <v>0</v>
      </c>
      <c r="AR158" s="227">
        <f t="shared" si="93"/>
        <v>0</v>
      </c>
      <c r="AS158" s="227">
        <f t="shared" si="93"/>
        <v>0</v>
      </c>
      <c r="AT158" s="227">
        <f t="shared" si="92"/>
        <v>0</v>
      </c>
      <c r="AU158" s="83">
        <f t="shared" si="114"/>
        <v>0</v>
      </c>
      <c r="AV158" s="83">
        <f t="shared" si="115"/>
        <v>0</v>
      </c>
      <c r="AW158" s="83">
        <f t="shared" si="116"/>
        <v>0</v>
      </c>
      <c r="AX158" s="83">
        <f t="shared" si="117"/>
        <v>0</v>
      </c>
      <c r="AY158" s="128">
        <f t="shared" si="118"/>
        <v>0</v>
      </c>
    </row>
    <row r="159" spans="3:51" x14ac:dyDescent="0.25">
      <c r="C159" s="244" t="s">
        <v>34</v>
      </c>
      <c r="D159" s="4">
        <v>0.55000000000000004</v>
      </c>
      <c r="E159" s="261" t="s">
        <v>222</v>
      </c>
      <c r="I159" s="105">
        <v>154</v>
      </c>
      <c r="J159" s="83">
        <f t="shared" si="119"/>
        <v>0</v>
      </c>
      <c r="K159" s="83">
        <f t="shared" si="120"/>
        <v>0</v>
      </c>
      <c r="L159" s="83">
        <f t="shared" si="121"/>
        <v>0</v>
      </c>
      <c r="M159" s="83">
        <f t="shared" si="122"/>
        <v>0</v>
      </c>
      <c r="N159" s="83">
        <f t="shared" si="94"/>
        <v>0</v>
      </c>
      <c r="O159" s="84">
        <f t="shared" si="95"/>
        <v>0</v>
      </c>
      <c r="P159" s="105">
        <v>154</v>
      </c>
      <c r="Q159" s="83">
        <f t="shared" si="109"/>
        <v>0</v>
      </c>
      <c r="R159" s="83">
        <f t="shared" si="123"/>
        <v>0</v>
      </c>
      <c r="S159" s="83">
        <f t="shared" si="124"/>
        <v>0</v>
      </c>
      <c r="T159" s="83">
        <f t="shared" si="96"/>
        <v>0</v>
      </c>
      <c r="U159" s="83">
        <f t="shared" si="110"/>
        <v>0</v>
      </c>
      <c r="V159" s="83">
        <f t="shared" si="97"/>
        <v>0</v>
      </c>
      <c r="W159" s="83">
        <v>0</v>
      </c>
      <c r="X159" s="83">
        <f t="shared" si="98"/>
        <v>0</v>
      </c>
      <c r="Y159" s="88">
        <f t="shared" si="99"/>
        <v>0</v>
      </c>
      <c r="AA159" s="121">
        <v>154</v>
      </c>
      <c r="AB159" s="83">
        <f t="shared" si="100"/>
        <v>0</v>
      </c>
      <c r="AC159" s="154">
        <f t="shared" si="101"/>
        <v>0</v>
      </c>
      <c r="AD159" s="154">
        <f t="shared" si="102"/>
        <v>0</v>
      </c>
      <c r="AE159" s="154">
        <f t="shared" si="103"/>
        <v>0</v>
      </c>
      <c r="AF159" s="83">
        <f t="shared" si="111"/>
        <v>0</v>
      </c>
      <c r="AG159" s="83">
        <f t="shared" si="112"/>
        <v>0</v>
      </c>
      <c r="AH159" s="83">
        <f t="shared" si="113"/>
        <v>0</v>
      </c>
      <c r="AI159" s="128">
        <f t="shared" si="125"/>
        <v>0</v>
      </c>
      <c r="AK159" s="121">
        <v>154</v>
      </c>
      <c r="AL159" s="83">
        <f t="shared" si="104"/>
        <v>0</v>
      </c>
      <c r="AM159" s="83">
        <f t="shared" si="105"/>
        <v>0</v>
      </c>
      <c r="AN159" s="83">
        <f t="shared" si="106"/>
        <v>0</v>
      </c>
      <c r="AO159" s="83">
        <f t="shared" si="107"/>
        <v>0</v>
      </c>
      <c r="AP159" s="83">
        <f t="shared" si="108"/>
        <v>0</v>
      </c>
      <c r="AQ159" s="227">
        <f t="shared" si="93"/>
        <v>0</v>
      </c>
      <c r="AR159" s="227">
        <f t="shared" si="93"/>
        <v>0</v>
      </c>
      <c r="AS159" s="227">
        <f t="shared" si="93"/>
        <v>0</v>
      </c>
      <c r="AT159" s="227">
        <f t="shared" si="92"/>
        <v>0</v>
      </c>
      <c r="AU159" s="83">
        <f t="shared" si="114"/>
        <v>0</v>
      </c>
      <c r="AV159" s="83">
        <f t="shared" si="115"/>
        <v>0</v>
      </c>
      <c r="AW159" s="83">
        <f t="shared" si="116"/>
        <v>0</v>
      </c>
      <c r="AX159" s="83">
        <f t="shared" si="117"/>
        <v>0</v>
      </c>
      <c r="AY159" s="128">
        <f t="shared" si="118"/>
        <v>0</v>
      </c>
    </row>
    <row r="160" spans="3:51" x14ac:dyDescent="0.25">
      <c r="C160" s="244" t="s">
        <v>35</v>
      </c>
      <c r="D160" s="4">
        <v>0.56000000000000005</v>
      </c>
      <c r="E160" s="261" t="s">
        <v>222</v>
      </c>
      <c r="I160" s="105">
        <v>155</v>
      </c>
      <c r="J160" s="83">
        <f t="shared" si="119"/>
        <v>0</v>
      </c>
      <c r="K160" s="83">
        <f t="shared" si="120"/>
        <v>0</v>
      </c>
      <c r="L160" s="83">
        <f t="shared" si="121"/>
        <v>0</v>
      </c>
      <c r="M160" s="83">
        <f t="shared" si="122"/>
        <v>0</v>
      </c>
      <c r="N160" s="83">
        <f t="shared" si="94"/>
        <v>0</v>
      </c>
      <c r="O160" s="84">
        <f t="shared" si="95"/>
        <v>0</v>
      </c>
      <c r="P160" s="105">
        <v>155</v>
      </c>
      <c r="Q160" s="83">
        <f t="shared" si="109"/>
        <v>0</v>
      </c>
      <c r="R160" s="83">
        <f t="shared" si="123"/>
        <v>0</v>
      </c>
      <c r="S160" s="83">
        <f t="shared" si="124"/>
        <v>0</v>
      </c>
      <c r="T160" s="83">
        <f t="shared" si="96"/>
        <v>0</v>
      </c>
      <c r="U160" s="83">
        <f t="shared" si="110"/>
        <v>0</v>
      </c>
      <c r="V160" s="83">
        <f t="shared" si="97"/>
        <v>0</v>
      </c>
      <c r="W160" s="83">
        <v>0</v>
      </c>
      <c r="X160" s="83">
        <f t="shared" si="98"/>
        <v>0</v>
      </c>
      <c r="Y160" s="88">
        <f t="shared" si="99"/>
        <v>0</v>
      </c>
      <c r="AA160" s="121">
        <v>155</v>
      </c>
      <c r="AB160" s="83">
        <f t="shared" si="100"/>
        <v>0</v>
      </c>
      <c r="AC160" s="154">
        <f t="shared" si="101"/>
        <v>0</v>
      </c>
      <c r="AD160" s="154">
        <f t="shared" si="102"/>
        <v>0</v>
      </c>
      <c r="AE160" s="154">
        <f t="shared" si="103"/>
        <v>0</v>
      </c>
      <c r="AF160" s="83">
        <f t="shared" si="111"/>
        <v>0</v>
      </c>
      <c r="AG160" s="83">
        <f t="shared" si="112"/>
        <v>0</v>
      </c>
      <c r="AH160" s="83">
        <f t="shared" si="113"/>
        <v>0</v>
      </c>
      <c r="AI160" s="128">
        <f t="shared" si="125"/>
        <v>0</v>
      </c>
      <c r="AK160" s="121">
        <v>155</v>
      </c>
      <c r="AL160" s="83">
        <f t="shared" si="104"/>
        <v>0</v>
      </c>
      <c r="AM160" s="83">
        <f t="shared" si="105"/>
        <v>0</v>
      </c>
      <c r="AN160" s="83">
        <f t="shared" si="106"/>
        <v>0</v>
      </c>
      <c r="AO160" s="83">
        <f t="shared" si="107"/>
        <v>0</v>
      </c>
      <c r="AP160" s="83">
        <f t="shared" si="108"/>
        <v>0</v>
      </c>
      <c r="AQ160" s="227">
        <f t="shared" si="93"/>
        <v>0</v>
      </c>
      <c r="AR160" s="227">
        <f t="shared" si="93"/>
        <v>0</v>
      </c>
      <c r="AS160" s="227">
        <f t="shared" si="93"/>
        <v>0</v>
      </c>
      <c r="AT160" s="227">
        <f t="shared" si="92"/>
        <v>0</v>
      </c>
      <c r="AU160" s="83">
        <f t="shared" si="114"/>
        <v>0</v>
      </c>
      <c r="AV160" s="83">
        <f t="shared" si="115"/>
        <v>0</v>
      </c>
      <c r="AW160" s="83">
        <f t="shared" si="116"/>
        <v>0</v>
      </c>
      <c r="AX160" s="83">
        <f t="shared" si="117"/>
        <v>0</v>
      </c>
      <c r="AY160" s="128">
        <f t="shared" si="118"/>
        <v>0</v>
      </c>
    </row>
    <row r="161" spans="3:51" x14ac:dyDescent="0.25">
      <c r="C161" s="244" t="s">
        <v>36</v>
      </c>
      <c r="D161" s="4">
        <v>0.57999999999999996</v>
      </c>
      <c r="E161" s="261" t="s">
        <v>222</v>
      </c>
      <c r="I161" s="105">
        <v>156</v>
      </c>
      <c r="J161" s="83">
        <f t="shared" si="119"/>
        <v>0</v>
      </c>
      <c r="K161" s="83">
        <f t="shared" si="120"/>
        <v>0</v>
      </c>
      <c r="L161" s="83">
        <f t="shared" si="121"/>
        <v>0</v>
      </c>
      <c r="M161" s="83">
        <f t="shared" si="122"/>
        <v>0</v>
      </c>
      <c r="N161" s="83">
        <f t="shared" si="94"/>
        <v>0</v>
      </c>
      <c r="O161" s="84">
        <f t="shared" si="95"/>
        <v>0</v>
      </c>
      <c r="P161" s="105">
        <v>156</v>
      </c>
      <c r="Q161" s="83">
        <f t="shared" si="109"/>
        <v>0</v>
      </c>
      <c r="R161" s="83">
        <f t="shared" si="123"/>
        <v>0</v>
      </c>
      <c r="S161" s="83">
        <f t="shared" si="124"/>
        <v>0</v>
      </c>
      <c r="T161" s="83">
        <f t="shared" si="96"/>
        <v>0</v>
      </c>
      <c r="U161" s="83">
        <f t="shared" si="110"/>
        <v>0</v>
      </c>
      <c r="V161" s="83">
        <f t="shared" si="97"/>
        <v>0</v>
      </c>
      <c r="W161" s="83">
        <v>0</v>
      </c>
      <c r="X161" s="83">
        <f t="shared" si="98"/>
        <v>0</v>
      </c>
      <c r="Y161" s="88">
        <f t="shared" si="99"/>
        <v>0</v>
      </c>
      <c r="AA161" s="121">
        <v>156</v>
      </c>
      <c r="AB161" s="83">
        <f t="shared" si="100"/>
        <v>0</v>
      </c>
      <c r="AC161" s="154">
        <f t="shared" si="101"/>
        <v>0</v>
      </c>
      <c r="AD161" s="154">
        <f t="shared" si="102"/>
        <v>0</v>
      </c>
      <c r="AE161" s="154">
        <f t="shared" si="103"/>
        <v>0</v>
      </c>
      <c r="AF161" s="83">
        <f t="shared" si="111"/>
        <v>0</v>
      </c>
      <c r="AG161" s="83">
        <f t="shared" si="112"/>
        <v>0</v>
      </c>
      <c r="AH161" s="83">
        <f t="shared" si="113"/>
        <v>0</v>
      </c>
      <c r="AI161" s="128">
        <f t="shared" si="125"/>
        <v>0</v>
      </c>
      <c r="AK161" s="121">
        <v>156</v>
      </c>
      <c r="AL161" s="83">
        <f t="shared" si="104"/>
        <v>0</v>
      </c>
      <c r="AM161" s="83">
        <f t="shared" si="105"/>
        <v>0</v>
      </c>
      <c r="AN161" s="83">
        <f t="shared" si="106"/>
        <v>0</v>
      </c>
      <c r="AO161" s="83">
        <f t="shared" si="107"/>
        <v>0</v>
      </c>
      <c r="AP161" s="83">
        <f t="shared" si="108"/>
        <v>0</v>
      </c>
      <c r="AQ161" s="227">
        <f t="shared" si="93"/>
        <v>0</v>
      </c>
      <c r="AR161" s="227">
        <f t="shared" si="93"/>
        <v>0</v>
      </c>
      <c r="AS161" s="227">
        <f t="shared" si="93"/>
        <v>0</v>
      </c>
      <c r="AT161" s="227">
        <f t="shared" si="92"/>
        <v>0</v>
      </c>
      <c r="AU161" s="83">
        <f t="shared" si="114"/>
        <v>0</v>
      </c>
      <c r="AV161" s="83">
        <f t="shared" si="115"/>
        <v>0</v>
      </c>
      <c r="AW161" s="83">
        <f t="shared" si="116"/>
        <v>0</v>
      </c>
      <c r="AX161" s="83">
        <f t="shared" si="117"/>
        <v>0</v>
      </c>
      <c r="AY161" s="128">
        <f t="shared" si="118"/>
        <v>0</v>
      </c>
    </row>
    <row r="162" spans="3:51" x14ac:dyDescent="0.25">
      <c r="C162" s="244" t="s">
        <v>37</v>
      </c>
      <c r="D162" s="4">
        <v>0.57999999999999996</v>
      </c>
      <c r="E162" s="261" t="s">
        <v>223</v>
      </c>
      <c r="I162" s="105">
        <v>157</v>
      </c>
      <c r="J162" s="83">
        <f t="shared" si="119"/>
        <v>0</v>
      </c>
      <c r="K162" s="83">
        <f t="shared" si="120"/>
        <v>0</v>
      </c>
      <c r="L162" s="83">
        <f t="shared" si="121"/>
        <v>0</v>
      </c>
      <c r="M162" s="83">
        <f t="shared" si="122"/>
        <v>0</v>
      </c>
      <c r="N162" s="83">
        <f t="shared" si="94"/>
        <v>0</v>
      </c>
      <c r="O162" s="84">
        <f t="shared" si="95"/>
        <v>0</v>
      </c>
      <c r="P162" s="105">
        <v>157</v>
      </c>
      <c r="Q162" s="83">
        <f t="shared" si="109"/>
        <v>0</v>
      </c>
      <c r="R162" s="83">
        <f t="shared" si="123"/>
        <v>0</v>
      </c>
      <c r="S162" s="83">
        <f t="shared" si="124"/>
        <v>0</v>
      </c>
      <c r="T162" s="83">
        <f t="shared" si="96"/>
        <v>0</v>
      </c>
      <c r="U162" s="83">
        <f t="shared" si="110"/>
        <v>0</v>
      </c>
      <c r="V162" s="83">
        <f t="shared" si="97"/>
        <v>0</v>
      </c>
      <c r="W162" s="83">
        <v>0</v>
      </c>
      <c r="X162" s="83">
        <f t="shared" si="98"/>
        <v>0</v>
      </c>
      <c r="Y162" s="88">
        <f t="shared" si="99"/>
        <v>0</v>
      </c>
      <c r="AA162" s="121">
        <v>157</v>
      </c>
      <c r="AB162" s="83">
        <f t="shared" si="100"/>
        <v>0</v>
      </c>
      <c r="AC162" s="154">
        <f t="shared" si="101"/>
        <v>0</v>
      </c>
      <c r="AD162" s="154">
        <f t="shared" si="102"/>
        <v>0</v>
      </c>
      <c r="AE162" s="154">
        <f t="shared" si="103"/>
        <v>0</v>
      </c>
      <c r="AF162" s="83">
        <f t="shared" si="111"/>
        <v>0</v>
      </c>
      <c r="AG162" s="83">
        <f t="shared" si="112"/>
        <v>0</v>
      </c>
      <c r="AH162" s="83">
        <f t="shared" si="113"/>
        <v>0</v>
      </c>
      <c r="AI162" s="128">
        <f t="shared" si="125"/>
        <v>0</v>
      </c>
      <c r="AK162" s="121">
        <v>157</v>
      </c>
      <c r="AL162" s="83">
        <f t="shared" si="104"/>
        <v>0</v>
      </c>
      <c r="AM162" s="83">
        <f t="shared" si="105"/>
        <v>0</v>
      </c>
      <c r="AN162" s="83">
        <f t="shared" si="106"/>
        <v>0</v>
      </c>
      <c r="AO162" s="83">
        <f t="shared" si="107"/>
        <v>0</v>
      </c>
      <c r="AP162" s="83">
        <f t="shared" si="108"/>
        <v>0</v>
      </c>
      <c r="AQ162" s="227">
        <f t="shared" si="93"/>
        <v>0</v>
      </c>
      <c r="AR162" s="227">
        <f t="shared" si="93"/>
        <v>0</v>
      </c>
      <c r="AS162" s="227">
        <f t="shared" si="93"/>
        <v>0</v>
      </c>
      <c r="AT162" s="227">
        <f t="shared" si="92"/>
        <v>0</v>
      </c>
      <c r="AU162" s="83">
        <f t="shared" si="114"/>
        <v>0</v>
      </c>
      <c r="AV162" s="83">
        <f t="shared" si="115"/>
        <v>0</v>
      </c>
      <c r="AW162" s="83">
        <f t="shared" si="116"/>
        <v>0</v>
      </c>
      <c r="AX162" s="83">
        <f t="shared" si="117"/>
        <v>0</v>
      </c>
      <c r="AY162" s="128">
        <f t="shared" si="118"/>
        <v>0</v>
      </c>
    </row>
    <row r="163" spans="3:51" x14ac:dyDescent="0.25">
      <c r="C163" s="244" t="s">
        <v>38</v>
      </c>
      <c r="D163" s="4">
        <v>0.48</v>
      </c>
      <c r="E163" s="261" t="s">
        <v>223</v>
      </c>
      <c r="I163" s="105">
        <v>158</v>
      </c>
      <c r="J163" s="83">
        <f t="shared" si="119"/>
        <v>0</v>
      </c>
      <c r="K163" s="83">
        <f t="shared" si="120"/>
        <v>0</v>
      </c>
      <c r="L163" s="83">
        <f t="shared" si="121"/>
        <v>0</v>
      </c>
      <c r="M163" s="83">
        <f t="shared" si="122"/>
        <v>0</v>
      </c>
      <c r="N163" s="83">
        <f t="shared" si="94"/>
        <v>0</v>
      </c>
      <c r="O163" s="84">
        <f t="shared" si="95"/>
        <v>0</v>
      </c>
      <c r="P163" s="105">
        <v>158</v>
      </c>
      <c r="Q163" s="83">
        <f t="shared" si="109"/>
        <v>0</v>
      </c>
      <c r="R163" s="83">
        <f t="shared" si="123"/>
        <v>0</v>
      </c>
      <c r="S163" s="83">
        <f t="shared" si="124"/>
        <v>0</v>
      </c>
      <c r="T163" s="83">
        <f t="shared" si="96"/>
        <v>0</v>
      </c>
      <c r="U163" s="83">
        <f t="shared" si="110"/>
        <v>0</v>
      </c>
      <c r="V163" s="83">
        <f t="shared" si="97"/>
        <v>0</v>
      </c>
      <c r="W163" s="83">
        <v>0</v>
      </c>
      <c r="X163" s="83">
        <f t="shared" si="98"/>
        <v>0</v>
      </c>
      <c r="Y163" s="88">
        <f t="shared" si="99"/>
        <v>0</v>
      </c>
      <c r="AA163" s="121">
        <v>158</v>
      </c>
      <c r="AB163" s="83">
        <f t="shared" si="100"/>
        <v>0</v>
      </c>
      <c r="AC163" s="154">
        <f t="shared" si="101"/>
        <v>0</v>
      </c>
      <c r="AD163" s="154">
        <f t="shared" si="102"/>
        <v>0</v>
      </c>
      <c r="AE163" s="154">
        <f t="shared" si="103"/>
        <v>0</v>
      </c>
      <c r="AF163" s="83">
        <f t="shared" si="111"/>
        <v>0</v>
      </c>
      <c r="AG163" s="83">
        <f t="shared" si="112"/>
        <v>0</v>
      </c>
      <c r="AH163" s="83">
        <f t="shared" si="113"/>
        <v>0</v>
      </c>
      <c r="AI163" s="128">
        <f t="shared" si="125"/>
        <v>0</v>
      </c>
      <c r="AK163" s="121">
        <v>158</v>
      </c>
      <c r="AL163" s="83">
        <f t="shared" si="104"/>
        <v>0</v>
      </c>
      <c r="AM163" s="83">
        <f t="shared" si="105"/>
        <v>0</v>
      </c>
      <c r="AN163" s="83">
        <f t="shared" si="106"/>
        <v>0</v>
      </c>
      <c r="AO163" s="83">
        <f t="shared" si="107"/>
        <v>0</v>
      </c>
      <c r="AP163" s="83">
        <f t="shared" si="108"/>
        <v>0</v>
      </c>
      <c r="AQ163" s="227">
        <f t="shared" si="93"/>
        <v>0</v>
      </c>
      <c r="AR163" s="227">
        <f t="shared" si="93"/>
        <v>0</v>
      </c>
      <c r="AS163" s="227">
        <f t="shared" si="93"/>
        <v>0</v>
      </c>
      <c r="AT163" s="227">
        <f t="shared" si="92"/>
        <v>0</v>
      </c>
      <c r="AU163" s="83">
        <f t="shared" si="114"/>
        <v>0</v>
      </c>
      <c r="AV163" s="83">
        <f t="shared" si="115"/>
        <v>0</v>
      </c>
      <c r="AW163" s="83">
        <f t="shared" si="116"/>
        <v>0</v>
      </c>
      <c r="AX163" s="83">
        <f t="shared" si="117"/>
        <v>0</v>
      </c>
      <c r="AY163" s="128">
        <f t="shared" si="118"/>
        <v>0</v>
      </c>
    </row>
    <row r="164" spans="3:51" x14ac:dyDescent="0.25">
      <c r="C164" s="244" t="s">
        <v>39</v>
      </c>
      <c r="D164" s="4">
        <v>0.42</v>
      </c>
      <c r="E164" s="261" t="s">
        <v>223</v>
      </c>
      <c r="I164" s="105">
        <v>159</v>
      </c>
      <c r="J164" s="83">
        <f t="shared" si="119"/>
        <v>0</v>
      </c>
      <c r="K164" s="83">
        <f t="shared" si="120"/>
        <v>0</v>
      </c>
      <c r="L164" s="83">
        <f t="shared" si="121"/>
        <v>0</v>
      </c>
      <c r="M164" s="83">
        <f t="shared" si="122"/>
        <v>0</v>
      </c>
      <c r="N164" s="83">
        <f t="shared" si="94"/>
        <v>0</v>
      </c>
      <c r="O164" s="84">
        <f t="shared" si="95"/>
        <v>0</v>
      </c>
      <c r="P164" s="105">
        <v>159</v>
      </c>
      <c r="Q164" s="83">
        <f t="shared" si="109"/>
        <v>0</v>
      </c>
      <c r="R164" s="83">
        <f t="shared" si="123"/>
        <v>0</v>
      </c>
      <c r="S164" s="83">
        <f t="shared" si="124"/>
        <v>0</v>
      </c>
      <c r="T164" s="83">
        <f t="shared" si="96"/>
        <v>0</v>
      </c>
      <c r="U164" s="83">
        <f t="shared" si="110"/>
        <v>0</v>
      </c>
      <c r="V164" s="83">
        <f t="shared" si="97"/>
        <v>0</v>
      </c>
      <c r="W164" s="83">
        <v>0</v>
      </c>
      <c r="X164" s="83">
        <f t="shared" si="98"/>
        <v>0</v>
      </c>
      <c r="Y164" s="88">
        <f t="shared" si="99"/>
        <v>0</v>
      </c>
      <c r="AA164" s="121">
        <v>159</v>
      </c>
      <c r="AB164" s="83">
        <f t="shared" si="100"/>
        <v>0</v>
      </c>
      <c r="AC164" s="154">
        <f t="shared" si="101"/>
        <v>0</v>
      </c>
      <c r="AD164" s="154">
        <f t="shared" si="102"/>
        <v>0</v>
      </c>
      <c r="AE164" s="154">
        <f t="shared" si="103"/>
        <v>0</v>
      </c>
      <c r="AF164" s="83">
        <f t="shared" si="111"/>
        <v>0</v>
      </c>
      <c r="AG164" s="83">
        <f t="shared" si="112"/>
        <v>0</v>
      </c>
      <c r="AH164" s="83">
        <f t="shared" si="113"/>
        <v>0</v>
      </c>
      <c r="AI164" s="128">
        <f t="shared" si="125"/>
        <v>0</v>
      </c>
      <c r="AK164" s="121">
        <v>159</v>
      </c>
      <c r="AL164" s="83">
        <f t="shared" si="104"/>
        <v>0</v>
      </c>
      <c r="AM164" s="83">
        <f t="shared" si="105"/>
        <v>0</v>
      </c>
      <c r="AN164" s="83">
        <f t="shared" si="106"/>
        <v>0</v>
      </c>
      <c r="AO164" s="83">
        <f t="shared" si="107"/>
        <v>0</v>
      </c>
      <c r="AP164" s="83">
        <f t="shared" si="108"/>
        <v>0</v>
      </c>
      <c r="AQ164" s="227">
        <f t="shared" si="93"/>
        <v>0</v>
      </c>
      <c r="AR164" s="227">
        <f t="shared" si="93"/>
        <v>0</v>
      </c>
      <c r="AS164" s="227">
        <f t="shared" si="93"/>
        <v>0</v>
      </c>
      <c r="AT164" s="227">
        <f t="shared" si="92"/>
        <v>0</v>
      </c>
      <c r="AU164" s="83">
        <f t="shared" si="114"/>
        <v>0</v>
      </c>
      <c r="AV164" s="83">
        <f t="shared" si="115"/>
        <v>0</v>
      </c>
      <c r="AW164" s="83">
        <f t="shared" si="116"/>
        <v>0</v>
      </c>
      <c r="AX164" s="83">
        <f t="shared" si="117"/>
        <v>0</v>
      </c>
      <c r="AY164" s="128">
        <f t="shared" si="118"/>
        <v>0</v>
      </c>
    </row>
    <row r="165" spans="3:51" x14ac:dyDescent="0.25">
      <c r="C165" s="244" t="s">
        <v>40</v>
      </c>
      <c r="D165" s="4">
        <v>0.5</v>
      </c>
      <c r="E165" s="261" t="s">
        <v>222</v>
      </c>
      <c r="I165" s="105">
        <v>160</v>
      </c>
      <c r="J165" s="83">
        <f t="shared" si="119"/>
        <v>0</v>
      </c>
      <c r="K165" s="83">
        <f t="shared" si="120"/>
        <v>0</v>
      </c>
      <c r="L165" s="83">
        <f t="shared" si="121"/>
        <v>0</v>
      </c>
      <c r="M165" s="83">
        <f t="shared" si="122"/>
        <v>0</v>
      </c>
      <c r="N165" s="83">
        <f t="shared" si="94"/>
        <v>0</v>
      </c>
      <c r="O165" s="84">
        <f t="shared" si="95"/>
        <v>0</v>
      </c>
      <c r="P165" s="105">
        <v>160</v>
      </c>
      <c r="Q165" s="83">
        <f t="shared" si="109"/>
        <v>0</v>
      </c>
      <c r="R165" s="83">
        <f t="shared" si="123"/>
        <v>0</v>
      </c>
      <c r="S165" s="83">
        <f t="shared" si="124"/>
        <v>0</v>
      </c>
      <c r="T165" s="83">
        <f t="shared" si="96"/>
        <v>0</v>
      </c>
      <c r="U165" s="83">
        <f t="shared" si="110"/>
        <v>0</v>
      </c>
      <c r="V165" s="83">
        <f t="shared" si="97"/>
        <v>0</v>
      </c>
      <c r="W165" s="83">
        <v>0</v>
      </c>
      <c r="X165" s="83">
        <f t="shared" si="98"/>
        <v>0</v>
      </c>
      <c r="Y165" s="88">
        <f t="shared" si="99"/>
        <v>0</v>
      </c>
      <c r="AA165" s="121">
        <v>160</v>
      </c>
      <c r="AB165" s="83">
        <f t="shared" si="100"/>
        <v>0</v>
      </c>
      <c r="AC165" s="154">
        <f t="shared" si="101"/>
        <v>0</v>
      </c>
      <c r="AD165" s="154">
        <f t="shared" si="102"/>
        <v>0</v>
      </c>
      <c r="AE165" s="154">
        <f t="shared" si="103"/>
        <v>0</v>
      </c>
      <c r="AF165" s="83">
        <f t="shared" si="111"/>
        <v>0</v>
      </c>
      <c r="AG165" s="83">
        <f t="shared" si="112"/>
        <v>0</v>
      </c>
      <c r="AH165" s="83">
        <f t="shared" si="113"/>
        <v>0</v>
      </c>
      <c r="AI165" s="128">
        <f t="shared" si="125"/>
        <v>0</v>
      </c>
      <c r="AK165" s="121">
        <v>160</v>
      </c>
      <c r="AL165" s="83">
        <f t="shared" si="104"/>
        <v>0</v>
      </c>
      <c r="AM165" s="83">
        <f t="shared" si="105"/>
        <v>0</v>
      </c>
      <c r="AN165" s="83">
        <f t="shared" si="106"/>
        <v>0</v>
      </c>
      <c r="AO165" s="83">
        <f t="shared" si="107"/>
        <v>0</v>
      </c>
      <c r="AP165" s="83">
        <f t="shared" si="108"/>
        <v>0</v>
      </c>
      <c r="AQ165" s="227">
        <f t="shared" si="93"/>
        <v>0</v>
      </c>
      <c r="AR165" s="227">
        <f t="shared" si="93"/>
        <v>0</v>
      </c>
      <c r="AS165" s="227">
        <f t="shared" si="93"/>
        <v>0</v>
      </c>
      <c r="AT165" s="227">
        <f t="shared" si="92"/>
        <v>0</v>
      </c>
      <c r="AU165" s="83">
        <f t="shared" si="114"/>
        <v>0</v>
      </c>
      <c r="AV165" s="83">
        <f t="shared" si="115"/>
        <v>0</v>
      </c>
      <c r="AW165" s="83">
        <f t="shared" si="116"/>
        <v>0</v>
      </c>
      <c r="AX165" s="83">
        <f t="shared" si="117"/>
        <v>0</v>
      </c>
      <c r="AY165" s="128">
        <f t="shared" si="118"/>
        <v>0</v>
      </c>
    </row>
    <row r="166" spans="3:51" x14ac:dyDescent="0.25">
      <c r="C166" s="244" t="s">
        <v>41</v>
      </c>
      <c r="D166" s="4">
        <v>0.55000000000000004</v>
      </c>
      <c r="E166" s="261" t="s">
        <v>222</v>
      </c>
      <c r="I166" s="105">
        <v>161</v>
      </c>
      <c r="J166" s="83">
        <f t="shared" si="119"/>
        <v>0</v>
      </c>
      <c r="K166" s="83">
        <f t="shared" si="120"/>
        <v>0</v>
      </c>
      <c r="L166" s="83">
        <f t="shared" si="121"/>
        <v>0</v>
      </c>
      <c r="M166" s="83">
        <f t="shared" si="122"/>
        <v>0</v>
      </c>
      <c r="N166" s="83">
        <f t="shared" si="94"/>
        <v>0</v>
      </c>
      <c r="O166" s="84">
        <f t="shared" si="95"/>
        <v>0</v>
      </c>
      <c r="P166" s="105">
        <v>161</v>
      </c>
      <c r="Q166" s="83">
        <f t="shared" si="109"/>
        <v>0</v>
      </c>
      <c r="R166" s="83">
        <f t="shared" si="123"/>
        <v>0</v>
      </c>
      <c r="S166" s="83">
        <f t="shared" si="124"/>
        <v>0</v>
      </c>
      <c r="T166" s="83">
        <f t="shared" si="96"/>
        <v>0</v>
      </c>
      <c r="U166" s="83">
        <f t="shared" si="110"/>
        <v>0</v>
      </c>
      <c r="V166" s="83">
        <f t="shared" si="97"/>
        <v>0</v>
      </c>
      <c r="W166" s="83">
        <v>0</v>
      </c>
      <c r="X166" s="83">
        <f t="shared" si="98"/>
        <v>0</v>
      </c>
      <c r="Y166" s="88">
        <f t="shared" si="99"/>
        <v>0</v>
      </c>
      <c r="AA166" s="121">
        <v>161</v>
      </c>
      <c r="AB166" s="83">
        <f t="shared" si="100"/>
        <v>0</v>
      </c>
      <c r="AC166" s="154">
        <f t="shared" si="101"/>
        <v>0</v>
      </c>
      <c r="AD166" s="154">
        <f t="shared" si="102"/>
        <v>0</v>
      </c>
      <c r="AE166" s="154">
        <f t="shared" si="103"/>
        <v>0</v>
      </c>
      <c r="AF166" s="83">
        <f t="shared" ref="AF166:AF197" si="126">IF(AA166&lt;=$F$18,EXP(-LN(2)/$D$104)*AF165+((1-EXP(-LN(2)/$D$104))/(LN(2)/$D$104))*$AB166*AC166*0.475*$F$19*44/12,)</f>
        <v>0</v>
      </c>
      <c r="AG166" s="83">
        <f t="shared" ref="AG166:AG197" si="127">IF(AA166&lt;=$F$18,EXP(-LN(2)/$D$106)*AG165+((1-EXP(-LN(2)/$D$106))/(LN(2)/$D$106))*$AB166*AD166*0.475*$F$19*44/12,)</f>
        <v>0</v>
      </c>
      <c r="AH166" s="83">
        <f t="shared" ref="AH166:AH197" si="128">IF(AA166&lt;=$F$18,EXP(-LN(2)/$D$105)*AH165+((1-EXP(-LN(2)/$D$105))/(LN(2)/$D$105))*$AB166*AE166*0.475*$F$19*44/12,)</f>
        <v>0</v>
      </c>
      <c r="AI166" s="128">
        <f t="shared" si="125"/>
        <v>0</v>
      </c>
      <c r="AK166" s="121">
        <v>161</v>
      </c>
      <c r="AL166" s="83">
        <f t="shared" si="104"/>
        <v>0</v>
      </c>
      <c r="AM166" s="83">
        <f t="shared" si="105"/>
        <v>0</v>
      </c>
      <c r="AN166" s="83">
        <f t="shared" si="106"/>
        <v>0</v>
      </c>
      <c r="AO166" s="83">
        <f t="shared" si="107"/>
        <v>0</v>
      </c>
      <c r="AP166" s="83">
        <f t="shared" si="108"/>
        <v>0</v>
      </c>
      <c r="AQ166" s="227">
        <f t="shared" si="93"/>
        <v>0</v>
      </c>
      <c r="AR166" s="227">
        <f t="shared" si="93"/>
        <v>0</v>
      </c>
      <c r="AS166" s="227">
        <f t="shared" si="93"/>
        <v>0</v>
      </c>
      <c r="AT166" s="227">
        <f t="shared" si="92"/>
        <v>0</v>
      </c>
      <c r="AU166" s="83">
        <f t="shared" ref="AU166:AU197" si="129">IF($AK166&lt;=$F$18,$C$104*$AL166*AM166,)</f>
        <v>0</v>
      </c>
      <c r="AV166" s="83">
        <f t="shared" ref="AV166:AV197" si="130">IF($AK166&lt;=$F$18,$C$106*$AL166*AN166,)</f>
        <v>0</v>
      </c>
      <c r="AW166" s="83">
        <f t="shared" ref="AW166:AW197" si="131">IF($AK166&lt;=$F$18,$C$105*$AL166*AO166,)</f>
        <v>0</v>
      </c>
      <c r="AX166" s="83">
        <f t="shared" ref="AX166:AX197" si="132">IF($AK166&lt;=$F$18,$C$108*$AL166*AP166,)</f>
        <v>0</v>
      </c>
      <c r="AY166" s="128">
        <f t="shared" si="118"/>
        <v>0</v>
      </c>
    </row>
    <row r="167" spans="3:51" x14ac:dyDescent="0.25">
      <c r="C167" s="244" t="s">
        <v>42</v>
      </c>
      <c r="D167" s="4">
        <v>0.53</v>
      </c>
      <c r="E167" s="261" t="s">
        <v>222</v>
      </c>
      <c r="I167" s="105">
        <v>162</v>
      </c>
      <c r="J167" s="83">
        <f t="shared" si="119"/>
        <v>0</v>
      </c>
      <c r="K167" s="83">
        <f t="shared" si="120"/>
        <v>0</v>
      </c>
      <c r="L167" s="83">
        <f t="shared" si="121"/>
        <v>0</v>
      </c>
      <c r="M167" s="83">
        <f t="shared" si="122"/>
        <v>0</v>
      </c>
      <c r="N167" s="83">
        <f t="shared" si="94"/>
        <v>0</v>
      </c>
      <c r="O167" s="84">
        <f t="shared" si="95"/>
        <v>0</v>
      </c>
      <c r="P167" s="105">
        <v>162</v>
      </c>
      <c r="Q167" s="83">
        <f t="shared" si="109"/>
        <v>0</v>
      </c>
      <c r="R167" s="83">
        <f t="shared" si="123"/>
        <v>0</v>
      </c>
      <c r="S167" s="83">
        <f t="shared" si="124"/>
        <v>0</v>
      </c>
      <c r="T167" s="83">
        <f t="shared" si="96"/>
        <v>0</v>
      </c>
      <c r="U167" s="83">
        <f t="shared" si="110"/>
        <v>0</v>
      </c>
      <c r="V167" s="83">
        <f t="shared" si="97"/>
        <v>0</v>
      </c>
      <c r="W167" s="83">
        <v>0</v>
      </c>
      <c r="X167" s="83">
        <f t="shared" si="98"/>
        <v>0</v>
      </c>
      <c r="Y167" s="88">
        <f t="shared" si="99"/>
        <v>0</v>
      </c>
      <c r="AA167" s="121">
        <v>162</v>
      </c>
      <c r="AB167" s="83">
        <f t="shared" si="100"/>
        <v>0</v>
      </c>
      <c r="AC167" s="154">
        <f t="shared" si="101"/>
        <v>0</v>
      </c>
      <c r="AD167" s="154">
        <f t="shared" si="102"/>
        <v>0</v>
      </c>
      <c r="AE167" s="154">
        <f t="shared" si="103"/>
        <v>0</v>
      </c>
      <c r="AF167" s="83">
        <f t="shared" si="126"/>
        <v>0</v>
      </c>
      <c r="AG167" s="83">
        <f t="shared" si="127"/>
        <v>0</v>
      </c>
      <c r="AH167" s="83">
        <f t="shared" si="128"/>
        <v>0</v>
      </c>
      <c r="AI167" s="128">
        <f t="shared" si="125"/>
        <v>0</v>
      </c>
      <c r="AK167" s="121">
        <v>162</v>
      </c>
      <c r="AL167" s="83">
        <f t="shared" si="104"/>
        <v>0</v>
      </c>
      <c r="AM167" s="83">
        <f t="shared" si="105"/>
        <v>0</v>
      </c>
      <c r="AN167" s="83">
        <f t="shared" si="106"/>
        <v>0</v>
      </c>
      <c r="AO167" s="83">
        <f t="shared" si="107"/>
        <v>0</v>
      </c>
      <c r="AP167" s="83">
        <f t="shared" si="108"/>
        <v>0</v>
      </c>
      <c r="AQ167" s="227">
        <f t="shared" si="93"/>
        <v>0</v>
      </c>
      <c r="AR167" s="227">
        <f t="shared" si="93"/>
        <v>0</v>
      </c>
      <c r="AS167" s="227">
        <f t="shared" si="93"/>
        <v>0</v>
      </c>
      <c r="AT167" s="227">
        <f t="shared" si="92"/>
        <v>0</v>
      </c>
      <c r="AU167" s="83">
        <f t="shared" si="129"/>
        <v>0</v>
      </c>
      <c r="AV167" s="83">
        <f t="shared" si="130"/>
        <v>0</v>
      </c>
      <c r="AW167" s="83">
        <f t="shared" si="131"/>
        <v>0</v>
      </c>
      <c r="AX167" s="83">
        <f t="shared" si="132"/>
        <v>0</v>
      </c>
      <c r="AY167" s="128">
        <f t="shared" si="118"/>
        <v>0</v>
      </c>
    </row>
    <row r="168" spans="3:51" x14ac:dyDescent="0.25">
      <c r="C168" s="244" t="s">
        <v>43</v>
      </c>
      <c r="D168" s="4">
        <v>0.52</v>
      </c>
      <c r="E168" s="261" t="s">
        <v>222</v>
      </c>
      <c r="I168" s="105">
        <v>163</v>
      </c>
      <c r="J168" s="83">
        <f t="shared" si="119"/>
        <v>0</v>
      </c>
      <c r="K168" s="83">
        <f t="shared" si="120"/>
        <v>0</v>
      </c>
      <c r="L168" s="83">
        <f t="shared" si="121"/>
        <v>0</v>
      </c>
      <c r="M168" s="83">
        <f t="shared" si="122"/>
        <v>0</v>
      </c>
      <c r="N168" s="83">
        <f t="shared" si="94"/>
        <v>0</v>
      </c>
      <c r="O168" s="84">
        <f t="shared" si="95"/>
        <v>0</v>
      </c>
      <c r="P168" s="105">
        <v>163</v>
      </c>
      <c r="Q168" s="83">
        <f t="shared" si="109"/>
        <v>0</v>
      </c>
      <c r="R168" s="83">
        <f t="shared" si="123"/>
        <v>0</v>
      </c>
      <c r="S168" s="83">
        <f t="shared" si="124"/>
        <v>0</v>
      </c>
      <c r="T168" s="83">
        <f t="shared" si="96"/>
        <v>0</v>
      </c>
      <c r="U168" s="83">
        <f t="shared" si="110"/>
        <v>0</v>
      </c>
      <c r="V168" s="83">
        <f t="shared" si="97"/>
        <v>0</v>
      </c>
      <c r="W168" s="83">
        <v>0</v>
      </c>
      <c r="X168" s="83">
        <f t="shared" si="98"/>
        <v>0</v>
      </c>
      <c r="Y168" s="88">
        <f t="shared" si="99"/>
        <v>0</v>
      </c>
      <c r="AA168" s="121">
        <v>163</v>
      </c>
      <c r="AB168" s="83">
        <f t="shared" si="100"/>
        <v>0</v>
      </c>
      <c r="AC168" s="154">
        <f t="shared" si="101"/>
        <v>0</v>
      </c>
      <c r="AD168" s="154">
        <f t="shared" si="102"/>
        <v>0</v>
      </c>
      <c r="AE168" s="154">
        <f t="shared" si="103"/>
        <v>0</v>
      </c>
      <c r="AF168" s="83">
        <f t="shared" si="126"/>
        <v>0</v>
      </c>
      <c r="AG168" s="83">
        <f t="shared" si="127"/>
        <v>0</v>
      </c>
      <c r="AH168" s="83">
        <f t="shared" si="128"/>
        <v>0</v>
      </c>
      <c r="AI168" s="128">
        <f t="shared" si="125"/>
        <v>0</v>
      </c>
      <c r="AK168" s="121">
        <v>163</v>
      </c>
      <c r="AL168" s="83">
        <f t="shared" si="104"/>
        <v>0</v>
      </c>
      <c r="AM168" s="83">
        <f t="shared" si="105"/>
        <v>0</v>
      </c>
      <c r="AN168" s="83">
        <f t="shared" si="106"/>
        <v>0</v>
      </c>
      <c r="AO168" s="83">
        <f t="shared" si="107"/>
        <v>0</v>
      </c>
      <c r="AP168" s="83">
        <f t="shared" si="108"/>
        <v>0</v>
      </c>
      <c r="AQ168" s="227">
        <f t="shared" si="93"/>
        <v>0</v>
      </c>
      <c r="AR168" s="227">
        <f t="shared" si="93"/>
        <v>0</v>
      </c>
      <c r="AS168" s="227">
        <f t="shared" si="93"/>
        <v>0</v>
      </c>
      <c r="AT168" s="227">
        <f t="shared" si="92"/>
        <v>0</v>
      </c>
      <c r="AU168" s="83">
        <f t="shared" si="129"/>
        <v>0</v>
      </c>
      <c r="AV168" s="83">
        <f t="shared" si="130"/>
        <v>0</v>
      </c>
      <c r="AW168" s="83">
        <f t="shared" si="131"/>
        <v>0</v>
      </c>
      <c r="AX168" s="83">
        <f t="shared" si="132"/>
        <v>0</v>
      </c>
      <c r="AY168" s="128">
        <f t="shared" si="118"/>
        <v>0</v>
      </c>
    </row>
    <row r="169" spans="3:51" x14ac:dyDescent="0.25">
      <c r="C169" s="244" t="s">
        <v>44</v>
      </c>
      <c r="D169" s="4">
        <v>0.52</v>
      </c>
      <c r="E169" s="261" t="s">
        <v>222</v>
      </c>
      <c r="I169" s="105">
        <v>164</v>
      </c>
      <c r="J169" s="83">
        <f t="shared" si="119"/>
        <v>0</v>
      </c>
      <c r="K169" s="83">
        <f t="shared" si="120"/>
        <v>0</v>
      </c>
      <c r="L169" s="83">
        <f t="shared" si="121"/>
        <v>0</v>
      </c>
      <c r="M169" s="83">
        <f t="shared" si="122"/>
        <v>0</v>
      </c>
      <c r="N169" s="83">
        <f t="shared" si="94"/>
        <v>0</v>
      </c>
      <c r="O169" s="84">
        <f t="shared" si="95"/>
        <v>0</v>
      </c>
      <c r="P169" s="105">
        <v>164</v>
      </c>
      <c r="Q169" s="83">
        <f t="shared" si="109"/>
        <v>0</v>
      </c>
      <c r="R169" s="83">
        <f t="shared" si="123"/>
        <v>0</v>
      </c>
      <c r="S169" s="83">
        <f t="shared" si="124"/>
        <v>0</v>
      </c>
      <c r="T169" s="83">
        <f t="shared" si="96"/>
        <v>0</v>
      </c>
      <c r="U169" s="83">
        <f t="shared" si="110"/>
        <v>0</v>
      </c>
      <c r="V169" s="83">
        <f t="shared" si="97"/>
        <v>0</v>
      </c>
      <c r="W169" s="83">
        <v>0</v>
      </c>
      <c r="X169" s="83">
        <f t="shared" si="98"/>
        <v>0</v>
      </c>
      <c r="Y169" s="88">
        <f t="shared" si="99"/>
        <v>0</v>
      </c>
      <c r="AA169" s="121">
        <v>164</v>
      </c>
      <c r="AB169" s="83">
        <f t="shared" si="100"/>
        <v>0</v>
      </c>
      <c r="AC169" s="154">
        <f t="shared" si="101"/>
        <v>0</v>
      </c>
      <c r="AD169" s="154">
        <f t="shared" si="102"/>
        <v>0</v>
      </c>
      <c r="AE169" s="154">
        <f t="shared" si="103"/>
        <v>0</v>
      </c>
      <c r="AF169" s="83">
        <f t="shared" si="126"/>
        <v>0</v>
      </c>
      <c r="AG169" s="83">
        <f t="shared" si="127"/>
        <v>0</v>
      </c>
      <c r="AH169" s="83">
        <f t="shared" si="128"/>
        <v>0</v>
      </c>
      <c r="AI169" s="128">
        <f t="shared" si="125"/>
        <v>0</v>
      </c>
      <c r="AK169" s="121">
        <v>164</v>
      </c>
      <c r="AL169" s="83">
        <f t="shared" si="104"/>
        <v>0</v>
      </c>
      <c r="AM169" s="83">
        <f t="shared" si="105"/>
        <v>0</v>
      </c>
      <c r="AN169" s="83">
        <f t="shared" si="106"/>
        <v>0</v>
      </c>
      <c r="AO169" s="83">
        <f t="shared" si="107"/>
        <v>0</v>
      </c>
      <c r="AP169" s="83">
        <f t="shared" si="108"/>
        <v>0</v>
      </c>
      <c r="AQ169" s="227">
        <f t="shared" si="93"/>
        <v>0</v>
      </c>
      <c r="AR169" s="227">
        <f t="shared" si="93"/>
        <v>0</v>
      </c>
      <c r="AS169" s="227">
        <f t="shared" si="93"/>
        <v>0</v>
      </c>
      <c r="AT169" s="227">
        <f t="shared" si="93"/>
        <v>0</v>
      </c>
      <c r="AU169" s="83">
        <f t="shared" si="129"/>
        <v>0</v>
      </c>
      <c r="AV169" s="83">
        <f t="shared" si="130"/>
        <v>0</v>
      </c>
      <c r="AW169" s="83">
        <f t="shared" si="131"/>
        <v>0</v>
      </c>
      <c r="AX169" s="83">
        <f t="shared" si="132"/>
        <v>0</v>
      </c>
      <c r="AY169" s="128">
        <f t="shared" si="118"/>
        <v>0</v>
      </c>
    </row>
    <row r="170" spans="3:51" x14ac:dyDescent="0.25">
      <c r="C170" s="244" t="s">
        <v>45</v>
      </c>
      <c r="D170" s="4">
        <v>0.75</v>
      </c>
      <c r="E170" s="261" t="s">
        <v>222</v>
      </c>
      <c r="I170" s="105">
        <v>165</v>
      </c>
      <c r="J170" s="83">
        <f t="shared" si="119"/>
        <v>0</v>
      </c>
      <c r="K170" s="83">
        <f t="shared" si="120"/>
        <v>0</v>
      </c>
      <c r="L170" s="83">
        <f t="shared" si="121"/>
        <v>0</v>
      </c>
      <c r="M170" s="83">
        <f t="shared" si="122"/>
        <v>0</v>
      </c>
      <c r="N170" s="83">
        <f t="shared" si="94"/>
        <v>0</v>
      </c>
      <c r="O170" s="84">
        <f t="shared" si="95"/>
        <v>0</v>
      </c>
      <c r="P170" s="105">
        <v>165</v>
      </c>
      <c r="Q170" s="83">
        <f t="shared" si="109"/>
        <v>0</v>
      </c>
      <c r="R170" s="83">
        <f t="shared" si="123"/>
        <v>0</v>
      </c>
      <c r="S170" s="83">
        <f t="shared" si="124"/>
        <v>0</v>
      </c>
      <c r="T170" s="83">
        <f t="shared" si="96"/>
        <v>0</v>
      </c>
      <c r="U170" s="83">
        <f t="shared" si="110"/>
        <v>0</v>
      </c>
      <c r="V170" s="83">
        <f t="shared" si="97"/>
        <v>0</v>
      </c>
      <c r="W170" s="83">
        <v>0</v>
      </c>
      <c r="X170" s="83">
        <f t="shared" si="98"/>
        <v>0</v>
      </c>
      <c r="Y170" s="88">
        <f t="shared" si="99"/>
        <v>0</v>
      </c>
      <c r="AA170" s="121">
        <v>165</v>
      </c>
      <c r="AB170" s="83">
        <f t="shared" si="100"/>
        <v>0</v>
      </c>
      <c r="AC170" s="154">
        <f t="shared" si="101"/>
        <v>0</v>
      </c>
      <c r="AD170" s="154">
        <f t="shared" si="102"/>
        <v>0</v>
      </c>
      <c r="AE170" s="154">
        <f t="shared" si="103"/>
        <v>0</v>
      </c>
      <c r="AF170" s="83">
        <f t="shared" si="126"/>
        <v>0</v>
      </c>
      <c r="AG170" s="83">
        <f t="shared" si="127"/>
        <v>0</v>
      </c>
      <c r="AH170" s="83">
        <f t="shared" si="128"/>
        <v>0</v>
      </c>
      <c r="AI170" s="128">
        <f t="shared" si="125"/>
        <v>0</v>
      </c>
      <c r="AK170" s="121">
        <v>165</v>
      </c>
      <c r="AL170" s="83">
        <f t="shared" si="104"/>
        <v>0</v>
      </c>
      <c r="AM170" s="83">
        <f t="shared" si="105"/>
        <v>0</v>
      </c>
      <c r="AN170" s="83">
        <f t="shared" si="106"/>
        <v>0</v>
      </c>
      <c r="AO170" s="83">
        <f t="shared" si="107"/>
        <v>0</v>
      </c>
      <c r="AP170" s="83">
        <f t="shared" si="108"/>
        <v>0</v>
      </c>
      <c r="AQ170" s="227">
        <f t="shared" ref="AQ170:AT205" si="133">IF($AK170&lt;=$F$18,$AL170*AM170,)</f>
        <v>0</v>
      </c>
      <c r="AR170" s="227">
        <f t="shared" si="133"/>
        <v>0</v>
      </c>
      <c r="AS170" s="227">
        <f t="shared" si="133"/>
        <v>0</v>
      </c>
      <c r="AT170" s="227">
        <f t="shared" si="133"/>
        <v>0</v>
      </c>
      <c r="AU170" s="83">
        <f t="shared" si="129"/>
        <v>0</v>
      </c>
      <c r="AV170" s="83">
        <f t="shared" si="130"/>
        <v>0</v>
      </c>
      <c r="AW170" s="83">
        <f t="shared" si="131"/>
        <v>0</v>
      </c>
      <c r="AX170" s="83">
        <f t="shared" si="132"/>
        <v>0</v>
      </c>
      <c r="AY170" s="128">
        <f t="shared" si="118"/>
        <v>0</v>
      </c>
    </row>
    <row r="171" spans="3:51" x14ac:dyDescent="0.25">
      <c r="C171" s="244" t="s">
        <v>46</v>
      </c>
      <c r="D171" s="4">
        <v>0.52</v>
      </c>
      <c r="E171" s="261" t="s">
        <v>222</v>
      </c>
      <c r="I171" s="105">
        <v>166</v>
      </c>
      <c r="J171" s="83">
        <f t="shared" si="119"/>
        <v>0</v>
      </c>
      <c r="K171" s="83">
        <f t="shared" si="120"/>
        <v>0</v>
      </c>
      <c r="L171" s="83">
        <f t="shared" si="121"/>
        <v>0</v>
      </c>
      <c r="M171" s="83">
        <f t="shared" si="122"/>
        <v>0</v>
      </c>
      <c r="N171" s="83">
        <f t="shared" si="94"/>
        <v>0</v>
      </c>
      <c r="O171" s="84">
        <f t="shared" si="95"/>
        <v>0</v>
      </c>
      <c r="P171" s="105">
        <v>166</v>
      </c>
      <c r="Q171" s="83">
        <f t="shared" si="109"/>
        <v>0</v>
      </c>
      <c r="R171" s="83">
        <f t="shared" si="123"/>
        <v>0</v>
      </c>
      <c r="S171" s="83">
        <f t="shared" si="124"/>
        <v>0</v>
      </c>
      <c r="T171" s="83">
        <f t="shared" si="96"/>
        <v>0</v>
      </c>
      <c r="U171" s="83">
        <f t="shared" si="110"/>
        <v>0</v>
      </c>
      <c r="V171" s="83">
        <f t="shared" si="97"/>
        <v>0</v>
      </c>
      <c r="W171" s="83">
        <v>0</v>
      </c>
      <c r="X171" s="83">
        <f t="shared" si="98"/>
        <v>0</v>
      </c>
      <c r="Y171" s="88">
        <f t="shared" si="99"/>
        <v>0</v>
      </c>
      <c r="AA171" s="121">
        <v>166</v>
      </c>
      <c r="AB171" s="83">
        <f t="shared" si="100"/>
        <v>0</v>
      </c>
      <c r="AC171" s="154">
        <f t="shared" si="101"/>
        <v>0</v>
      </c>
      <c r="AD171" s="154">
        <f t="shared" si="102"/>
        <v>0</v>
      </c>
      <c r="AE171" s="154">
        <f t="shared" si="103"/>
        <v>0</v>
      </c>
      <c r="AF171" s="83">
        <f t="shared" si="126"/>
        <v>0</v>
      </c>
      <c r="AG171" s="83">
        <f t="shared" si="127"/>
        <v>0</v>
      </c>
      <c r="AH171" s="83">
        <f t="shared" si="128"/>
        <v>0</v>
      </c>
      <c r="AI171" s="128">
        <f t="shared" si="125"/>
        <v>0</v>
      </c>
      <c r="AK171" s="121">
        <v>166</v>
      </c>
      <c r="AL171" s="83">
        <f t="shared" si="104"/>
        <v>0</v>
      </c>
      <c r="AM171" s="83">
        <f t="shared" si="105"/>
        <v>0</v>
      </c>
      <c r="AN171" s="83">
        <f t="shared" si="106"/>
        <v>0</v>
      </c>
      <c r="AO171" s="83">
        <f t="shared" si="107"/>
        <v>0</v>
      </c>
      <c r="AP171" s="83">
        <f t="shared" si="108"/>
        <v>0</v>
      </c>
      <c r="AQ171" s="227">
        <f t="shared" si="133"/>
        <v>0</v>
      </c>
      <c r="AR171" s="227">
        <f t="shared" si="133"/>
        <v>0</v>
      </c>
      <c r="AS171" s="227">
        <f t="shared" si="133"/>
        <v>0</v>
      </c>
      <c r="AT171" s="227">
        <f t="shared" si="133"/>
        <v>0</v>
      </c>
      <c r="AU171" s="83">
        <f t="shared" si="129"/>
        <v>0</v>
      </c>
      <c r="AV171" s="83">
        <f t="shared" si="130"/>
        <v>0</v>
      </c>
      <c r="AW171" s="83">
        <f t="shared" si="131"/>
        <v>0</v>
      </c>
      <c r="AX171" s="83">
        <f t="shared" si="132"/>
        <v>0</v>
      </c>
      <c r="AY171" s="128">
        <f t="shared" si="118"/>
        <v>0</v>
      </c>
    </row>
    <row r="172" spans="3:51" x14ac:dyDescent="0.25">
      <c r="C172" s="244" t="s">
        <v>47</v>
      </c>
      <c r="D172" s="4">
        <v>0.35</v>
      </c>
      <c r="E172" s="261" t="s">
        <v>224</v>
      </c>
      <c r="I172" s="105">
        <v>167</v>
      </c>
      <c r="J172" s="83">
        <f t="shared" si="119"/>
        <v>0</v>
      </c>
      <c r="K172" s="83">
        <f t="shared" si="120"/>
        <v>0</v>
      </c>
      <c r="L172" s="83">
        <f t="shared" si="121"/>
        <v>0</v>
      </c>
      <c r="M172" s="83">
        <f t="shared" si="122"/>
        <v>0</v>
      </c>
      <c r="N172" s="83">
        <f t="shared" si="94"/>
        <v>0</v>
      </c>
      <c r="O172" s="84">
        <f t="shared" si="95"/>
        <v>0</v>
      </c>
      <c r="P172" s="105">
        <v>167</v>
      </c>
      <c r="Q172" s="83">
        <f t="shared" si="109"/>
        <v>0</v>
      </c>
      <c r="R172" s="83">
        <f t="shared" si="123"/>
        <v>0</v>
      </c>
      <c r="S172" s="83">
        <f t="shared" si="124"/>
        <v>0</v>
      </c>
      <c r="T172" s="83">
        <f t="shared" si="96"/>
        <v>0</v>
      </c>
      <c r="U172" s="83">
        <f t="shared" si="110"/>
        <v>0</v>
      </c>
      <c r="V172" s="83">
        <f t="shared" si="97"/>
        <v>0</v>
      </c>
      <c r="W172" s="83">
        <v>0</v>
      </c>
      <c r="X172" s="83">
        <f t="shared" si="98"/>
        <v>0</v>
      </c>
      <c r="Y172" s="88">
        <f t="shared" si="99"/>
        <v>0</v>
      </c>
      <c r="AA172" s="121">
        <v>167</v>
      </c>
      <c r="AB172" s="83">
        <f t="shared" si="100"/>
        <v>0</v>
      </c>
      <c r="AC172" s="154">
        <f t="shared" si="101"/>
        <v>0</v>
      </c>
      <c r="AD172" s="154">
        <f t="shared" si="102"/>
        <v>0</v>
      </c>
      <c r="AE172" s="154">
        <f t="shared" si="103"/>
        <v>0</v>
      </c>
      <c r="AF172" s="83">
        <f t="shared" si="126"/>
        <v>0</v>
      </c>
      <c r="AG172" s="83">
        <f t="shared" si="127"/>
        <v>0</v>
      </c>
      <c r="AH172" s="83">
        <f t="shared" si="128"/>
        <v>0</v>
      </c>
      <c r="AI172" s="128">
        <f t="shared" si="125"/>
        <v>0</v>
      </c>
      <c r="AK172" s="121">
        <v>167</v>
      </c>
      <c r="AL172" s="83">
        <f t="shared" si="104"/>
        <v>0</v>
      </c>
      <c r="AM172" s="83">
        <f t="shared" si="105"/>
        <v>0</v>
      </c>
      <c r="AN172" s="83">
        <f t="shared" si="106"/>
        <v>0</v>
      </c>
      <c r="AO172" s="83">
        <f t="shared" si="107"/>
        <v>0</v>
      </c>
      <c r="AP172" s="83">
        <f t="shared" si="108"/>
        <v>0</v>
      </c>
      <c r="AQ172" s="227">
        <f t="shared" si="133"/>
        <v>0</v>
      </c>
      <c r="AR172" s="227">
        <f t="shared" si="133"/>
        <v>0</v>
      </c>
      <c r="AS172" s="227">
        <f t="shared" si="133"/>
        <v>0</v>
      </c>
      <c r="AT172" s="227">
        <f t="shared" si="133"/>
        <v>0</v>
      </c>
      <c r="AU172" s="83">
        <f t="shared" si="129"/>
        <v>0</v>
      </c>
      <c r="AV172" s="83">
        <f t="shared" si="130"/>
        <v>0</v>
      </c>
      <c r="AW172" s="83">
        <f t="shared" si="131"/>
        <v>0</v>
      </c>
      <c r="AX172" s="83">
        <f t="shared" si="132"/>
        <v>0</v>
      </c>
      <c r="AY172" s="128">
        <f t="shared" si="118"/>
        <v>0</v>
      </c>
    </row>
    <row r="173" spans="3:51" x14ac:dyDescent="0.25">
      <c r="C173" s="244" t="s">
        <v>48</v>
      </c>
      <c r="D173" s="4">
        <v>0.37</v>
      </c>
      <c r="E173" s="261" t="s">
        <v>222</v>
      </c>
      <c r="I173" s="105">
        <v>168</v>
      </c>
      <c r="J173" s="83">
        <f t="shared" si="119"/>
        <v>0</v>
      </c>
      <c r="K173" s="83">
        <f t="shared" si="120"/>
        <v>0</v>
      </c>
      <c r="L173" s="83">
        <f t="shared" si="121"/>
        <v>0</v>
      </c>
      <c r="M173" s="83">
        <f t="shared" si="122"/>
        <v>0</v>
      </c>
      <c r="N173" s="83">
        <f t="shared" si="94"/>
        <v>0</v>
      </c>
      <c r="O173" s="84">
        <f t="shared" si="95"/>
        <v>0</v>
      </c>
      <c r="P173" s="105">
        <v>168</v>
      </c>
      <c r="Q173" s="83">
        <f t="shared" si="109"/>
        <v>0</v>
      </c>
      <c r="R173" s="83">
        <f t="shared" si="123"/>
        <v>0</v>
      </c>
      <c r="S173" s="83">
        <f t="shared" si="124"/>
        <v>0</v>
      </c>
      <c r="T173" s="83">
        <f t="shared" si="96"/>
        <v>0</v>
      </c>
      <c r="U173" s="83">
        <f t="shared" si="110"/>
        <v>0</v>
      </c>
      <c r="V173" s="83">
        <f t="shared" si="97"/>
        <v>0</v>
      </c>
      <c r="W173" s="83">
        <v>0</v>
      </c>
      <c r="X173" s="83">
        <f t="shared" si="98"/>
        <v>0</v>
      </c>
      <c r="Y173" s="88">
        <f t="shared" si="99"/>
        <v>0</v>
      </c>
      <c r="AA173" s="121">
        <v>168</v>
      </c>
      <c r="AB173" s="83">
        <f t="shared" si="100"/>
        <v>0</v>
      </c>
      <c r="AC173" s="154">
        <f t="shared" si="101"/>
        <v>0</v>
      </c>
      <c r="AD173" s="154">
        <f t="shared" si="102"/>
        <v>0</v>
      </c>
      <c r="AE173" s="154">
        <f t="shared" si="103"/>
        <v>0</v>
      </c>
      <c r="AF173" s="83">
        <f t="shared" si="126"/>
        <v>0</v>
      </c>
      <c r="AG173" s="83">
        <f t="shared" si="127"/>
        <v>0</v>
      </c>
      <c r="AH173" s="83">
        <f t="shared" si="128"/>
        <v>0</v>
      </c>
      <c r="AI173" s="128">
        <f t="shared" si="125"/>
        <v>0</v>
      </c>
      <c r="AK173" s="121">
        <v>168</v>
      </c>
      <c r="AL173" s="83">
        <f t="shared" si="104"/>
        <v>0</v>
      </c>
      <c r="AM173" s="83">
        <f t="shared" si="105"/>
        <v>0</v>
      </c>
      <c r="AN173" s="83">
        <f t="shared" si="106"/>
        <v>0</v>
      </c>
      <c r="AO173" s="83">
        <f t="shared" si="107"/>
        <v>0</v>
      </c>
      <c r="AP173" s="83">
        <f t="shared" si="108"/>
        <v>0</v>
      </c>
      <c r="AQ173" s="227">
        <f t="shared" si="133"/>
        <v>0</v>
      </c>
      <c r="AR173" s="227">
        <f t="shared" si="133"/>
        <v>0</v>
      </c>
      <c r="AS173" s="227">
        <f t="shared" si="133"/>
        <v>0</v>
      </c>
      <c r="AT173" s="227">
        <f t="shared" si="133"/>
        <v>0</v>
      </c>
      <c r="AU173" s="83">
        <f t="shared" si="129"/>
        <v>0</v>
      </c>
      <c r="AV173" s="83">
        <f t="shared" si="130"/>
        <v>0</v>
      </c>
      <c r="AW173" s="83">
        <f t="shared" si="131"/>
        <v>0</v>
      </c>
      <c r="AX173" s="83">
        <f t="shared" si="132"/>
        <v>0</v>
      </c>
      <c r="AY173" s="128">
        <f t="shared" si="118"/>
        <v>0</v>
      </c>
    </row>
    <row r="174" spans="3:51" x14ac:dyDescent="0.25">
      <c r="C174" s="244" t="s">
        <v>49</v>
      </c>
      <c r="D174" s="4">
        <v>0.45</v>
      </c>
      <c r="E174" s="261" t="s">
        <v>223</v>
      </c>
      <c r="I174" s="105">
        <v>169</v>
      </c>
      <c r="J174" s="83">
        <f t="shared" si="119"/>
        <v>0</v>
      </c>
      <c r="K174" s="83">
        <f t="shared" si="120"/>
        <v>0</v>
      </c>
      <c r="L174" s="83">
        <f t="shared" si="121"/>
        <v>0</v>
      </c>
      <c r="M174" s="83">
        <f t="shared" si="122"/>
        <v>0</v>
      </c>
      <c r="N174" s="83">
        <f t="shared" si="94"/>
        <v>0</v>
      </c>
      <c r="O174" s="84">
        <f t="shared" si="95"/>
        <v>0</v>
      </c>
      <c r="P174" s="105">
        <v>169</v>
      </c>
      <c r="Q174" s="83">
        <f t="shared" si="109"/>
        <v>0</v>
      </c>
      <c r="R174" s="83">
        <f t="shared" si="123"/>
        <v>0</v>
      </c>
      <c r="S174" s="83">
        <f t="shared" si="124"/>
        <v>0</v>
      </c>
      <c r="T174" s="83">
        <f t="shared" si="96"/>
        <v>0</v>
      </c>
      <c r="U174" s="83">
        <f t="shared" si="110"/>
        <v>0</v>
      </c>
      <c r="V174" s="83">
        <f t="shared" si="97"/>
        <v>0</v>
      </c>
      <c r="W174" s="83">
        <v>0</v>
      </c>
      <c r="X174" s="83">
        <f t="shared" si="98"/>
        <v>0</v>
      </c>
      <c r="Y174" s="88">
        <f t="shared" si="99"/>
        <v>0</v>
      </c>
      <c r="AA174" s="121">
        <v>169</v>
      </c>
      <c r="AB174" s="83">
        <f t="shared" si="100"/>
        <v>0</v>
      </c>
      <c r="AC174" s="154">
        <f t="shared" si="101"/>
        <v>0</v>
      </c>
      <c r="AD174" s="154">
        <f t="shared" si="102"/>
        <v>0</v>
      </c>
      <c r="AE174" s="154">
        <f t="shared" si="103"/>
        <v>0</v>
      </c>
      <c r="AF174" s="83">
        <f t="shared" si="126"/>
        <v>0</v>
      </c>
      <c r="AG174" s="83">
        <f t="shared" si="127"/>
        <v>0</v>
      </c>
      <c r="AH174" s="83">
        <f t="shared" si="128"/>
        <v>0</v>
      </c>
      <c r="AI174" s="128">
        <f t="shared" si="125"/>
        <v>0</v>
      </c>
      <c r="AK174" s="121">
        <v>169</v>
      </c>
      <c r="AL174" s="83">
        <f t="shared" si="104"/>
        <v>0</v>
      </c>
      <c r="AM174" s="83">
        <f t="shared" si="105"/>
        <v>0</v>
      </c>
      <c r="AN174" s="83">
        <f t="shared" si="106"/>
        <v>0</v>
      </c>
      <c r="AO174" s="83">
        <f t="shared" si="107"/>
        <v>0</v>
      </c>
      <c r="AP174" s="83">
        <f t="shared" si="108"/>
        <v>0</v>
      </c>
      <c r="AQ174" s="227">
        <f t="shared" si="133"/>
        <v>0</v>
      </c>
      <c r="AR174" s="227">
        <f t="shared" si="133"/>
        <v>0</v>
      </c>
      <c r="AS174" s="227">
        <f t="shared" si="133"/>
        <v>0</v>
      </c>
      <c r="AT174" s="227">
        <f t="shared" si="133"/>
        <v>0</v>
      </c>
      <c r="AU174" s="83">
        <f t="shared" si="129"/>
        <v>0</v>
      </c>
      <c r="AV174" s="83">
        <f t="shared" si="130"/>
        <v>0</v>
      </c>
      <c r="AW174" s="83">
        <f t="shared" si="131"/>
        <v>0</v>
      </c>
      <c r="AX174" s="83">
        <f t="shared" si="132"/>
        <v>0</v>
      </c>
      <c r="AY174" s="128">
        <f t="shared" si="118"/>
        <v>0</v>
      </c>
    </row>
    <row r="175" spans="3:51" x14ac:dyDescent="0.25">
      <c r="C175" s="244" t="s">
        <v>50</v>
      </c>
      <c r="D175" s="4">
        <v>0.39</v>
      </c>
      <c r="E175" s="261" t="s">
        <v>223</v>
      </c>
      <c r="I175" s="105">
        <v>170</v>
      </c>
      <c r="J175" s="83">
        <f t="shared" si="119"/>
        <v>0</v>
      </c>
      <c r="K175" s="83">
        <f t="shared" si="120"/>
        <v>0</v>
      </c>
      <c r="L175" s="83">
        <f t="shared" si="121"/>
        <v>0</v>
      </c>
      <c r="M175" s="83">
        <f t="shared" si="122"/>
        <v>0</v>
      </c>
      <c r="N175" s="83">
        <f t="shared" si="94"/>
        <v>0</v>
      </c>
      <c r="O175" s="84">
        <f t="shared" si="95"/>
        <v>0</v>
      </c>
      <c r="P175" s="105">
        <v>170</v>
      </c>
      <c r="Q175" s="83">
        <f t="shared" si="109"/>
        <v>0</v>
      </c>
      <c r="R175" s="83">
        <f t="shared" si="123"/>
        <v>0</v>
      </c>
      <c r="S175" s="83">
        <f t="shared" si="124"/>
        <v>0</v>
      </c>
      <c r="T175" s="83">
        <f t="shared" si="96"/>
        <v>0</v>
      </c>
      <c r="U175" s="83">
        <f t="shared" si="110"/>
        <v>0</v>
      </c>
      <c r="V175" s="83">
        <f t="shared" si="97"/>
        <v>0</v>
      </c>
      <c r="W175" s="83">
        <v>0</v>
      </c>
      <c r="X175" s="83">
        <f t="shared" si="98"/>
        <v>0</v>
      </c>
      <c r="Y175" s="88">
        <f t="shared" si="99"/>
        <v>0</v>
      </c>
      <c r="AA175" s="121">
        <v>170</v>
      </c>
      <c r="AB175" s="83">
        <f t="shared" si="100"/>
        <v>0</v>
      </c>
      <c r="AC175" s="154">
        <f t="shared" si="101"/>
        <v>0</v>
      </c>
      <c r="AD175" s="154">
        <f t="shared" si="102"/>
        <v>0</v>
      </c>
      <c r="AE175" s="154">
        <f t="shared" si="103"/>
        <v>0</v>
      </c>
      <c r="AF175" s="83">
        <f t="shared" si="126"/>
        <v>0</v>
      </c>
      <c r="AG175" s="83">
        <f t="shared" si="127"/>
        <v>0</v>
      </c>
      <c r="AH175" s="83">
        <f t="shared" si="128"/>
        <v>0</v>
      </c>
      <c r="AI175" s="128">
        <f t="shared" si="125"/>
        <v>0</v>
      </c>
      <c r="AK175" s="121">
        <v>170</v>
      </c>
      <c r="AL175" s="83">
        <f t="shared" si="104"/>
        <v>0</v>
      </c>
      <c r="AM175" s="83">
        <f t="shared" si="105"/>
        <v>0</v>
      </c>
      <c r="AN175" s="83">
        <f t="shared" si="106"/>
        <v>0</v>
      </c>
      <c r="AO175" s="83">
        <f t="shared" si="107"/>
        <v>0</v>
      </c>
      <c r="AP175" s="83">
        <f t="shared" si="108"/>
        <v>0</v>
      </c>
      <c r="AQ175" s="227">
        <f t="shared" si="133"/>
        <v>0</v>
      </c>
      <c r="AR175" s="227">
        <f t="shared" si="133"/>
        <v>0</v>
      </c>
      <c r="AS175" s="227">
        <f t="shared" si="133"/>
        <v>0</v>
      </c>
      <c r="AT175" s="227">
        <f t="shared" si="133"/>
        <v>0</v>
      </c>
      <c r="AU175" s="83">
        <f t="shared" si="129"/>
        <v>0</v>
      </c>
      <c r="AV175" s="83">
        <f t="shared" si="130"/>
        <v>0</v>
      </c>
      <c r="AW175" s="83">
        <f t="shared" si="131"/>
        <v>0</v>
      </c>
      <c r="AX175" s="83">
        <f t="shared" si="132"/>
        <v>0</v>
      </c>
      <c r="AY175" s="128">
        <f t="shared" si="118"/>
        <v>0</v>
      </c>
    </row>
    <row r="176" spans="3:51" x14ac:dyDescent="0.25">
      <c r="C176" s="244" t="s">
        <v>51</v>
      </c>
      <c r="D176" s="4">
        <v>0.44</v>
      </c>
      <c r="E176" s="261" t="s">
        <v>223</v>
      </c>
      <c r="I176" s="105">
        <v>171</v>
      </c>
      <c r="J176" s="83">
        <f t="shared" si="119"/>
        <v>0</v>
      </c>
      <c r="K176" s="83">
        <f t="shared" si="120"/>
        <v>0</v>
      </c>
      <c r="L176" s="83">
        <f t="shared" si="121"/>
        <v>0</v>
      </c>
      <c r="M176" s="83">
        <f t="shared" si="122"/>
        <v>0</v>
      </c>
      <c r="N176" s="83">
        <f t="shared" si="94"/>
        <v>0</v>
      </c>
      <c r="O176" s="84">
        <f t="shared" si="95"/>
        <v>0</v>
      </c>
      <c r="P176" s="105">
        <v>171</v>
      </c>
      <c r="Q176" s="83">
        <f t="shared" si="109"/>
        <v>0</v>
      </c>
      <c r="R176" s="83">
        <f t="shared" si="123"/>
        <v>0</v>
      </c>
      <c r="S176" s="83">
        <f t="shared" si="124"/>
        <v>0</v>
      </c>
      <c r="T176" s="83">
        <f t="shared" si="96"/>
        <v>0</v>
      </c>
      <c r="U176" s="83">
        <f t="shared" si="110"/>
        <v>0</v>
      </c>
      <c r="V176" s="83">
        <f t="shared" si="97"/>
        <v>0</v>
      </c>
      <c r="W176" s="83">
        <v>0</v>
      </c>
      <c r="X176" s="83">
        <f t="shared" si="98"/>
        <v>0</v>
      </c>
      <c r="Y176" s="88">
        <f t="shared" si="99"/>
        <v>0</v>
      </c>
      <c r="AA176" s="121">
        <v>171</v>
      </c>
      <c r="AB176" s="83">
        <f t="shared" si="100"/>
        <v>0</v>
      </c>
      <c r="AC176" s="154">
        <f t="shared" si="101"/>
        <v>0</v>
      </c>
      <c r="AD176" s="154">
        <f t="shared" si="102"/>
        <v>0</v>
      </c>
      <c r="AE176" s="154">
        <f t="shared" si="103"/>
        <v>0</v>
      </c>
      <c r="AF176" s="83">
        <f t="shared" si="126"/>
        <v>0</v>
      </c>
      <c r="AG176" s="83">
        <f t="shared" si="127"/>
        <v>0</v>
      </c>
      <c r="AH176" s="83">
        <f t="shared" si="128"/>
        <v>0</v>
      </c>
      <c r="AI176" s="128">
        <f t="shared" si="125"/>
        <v>0</v>
      </c>
      <c r="AK176" s="121">
        <v>171</v>
      </c>
      <c r="AL176" s="83">
        <f t="shared" si="104"/>
        <v>0</v>
      </c>
      <c r="AM176" s="83">
        <f t="shared" si="105"/>
        <v>0</v>
      </c>
      <c r="AN176" s="83">
        <f t="shared" si="106"/>
        <v>0</v>
      </c>
      <c r="AO176" s="83">
        <f t="shared" si="107"/>
        <v>0</v>
      </c>
      <c r="AP176" s="83">
        <f t="shared" si="108"/>
        <v>0</v>
      </c>
      <c r="AQ176" s="227">
        <f t="shared" si="133"/>
        <v>0</v>
      </c>
      <c r="AR176" s="227">
        <f t="shared" si="133"/>
        <v>0</v>
      </c>
      <c r="AS176" s="227">
        <f t="shared" si="133"/>
        <v>0</v>
      </c>
      <c r="AT176" s="227">
        <f t="shared" si="133"/>
        <v>0</v>
      </c>
      <c r="AU176" s="83">
        <f t="shared" si="129"/>
        <v>0</v>
      </c>
      <c r="AV176" s="83">
        <f t="shared" si="130"/>
        <v>0</v>
      </c>
      <c r="AW176" s="83">
        <f t="shared" si="131"/>
        <v>0</v>
      </c>
      <c r="AX176" s="83">
        <f t="shared" si="132"/>
        <v>0</v>
      </c>
      <c r="AY176" s="128">
        <f t="shared" si="118"/>
        <v>0</v>
      </c>
    </row>
    <row r="177" spans="3:51" x14ac:dyDescent="0.25">
      <c r="C177" s="244" t="s">
        <v>52</v>
      </c>
      <c r="D177" s="4">
        <v>0.46</v>
      </c>
      <c r="E177" s="261" t="s">
        <v>223</v>
      </c>
      <c r="I177" s="105">
        <v>172</v>
      </c>
      <c r="J177" s="83">
        <f t="shared" si="119"/>
        <v>0</v>
      </c>
      <c r="K177" s="83">
        <f t="shared" si="120"/>
        <v>0</v>
      </c>
      <c r="L177" s="83">
        <f t="shared" si="121"/>
        <v>0</v>
      </c>
      <c r="M177" s="83">
        <f t="shared" si="122"/>
        <v>0</v>
      </c>
      <c r="N177" s="83">
        <f t="shared" si="94"/>
        <v>0</v>
      </c>
      <c r="O177" s="84">
        <f t="shared" si="95"/>
        <v>0</v>
      </c>
      <c r="P177" s="105">
        <v>172</v>
      </c>
      <c r="Q177" s="83">
        <f t="shared" si="109"/>
        <v>0</v>
      </c>
      <c r="R177" s="83">
        <f t="shared" si="123"/>
        <v>0</v>
      </c>
      <c r="S177" s="83">
        <f t="shared" si="124"/>
        <v>0</v>
      </c>
      <c r="T177" s="83">
        <f t="shared" si="96"/>
        <v>0</v>
      </c>
      <c r="U177" s="83">
        <f t="shared" si="110"/>
        <v>0</v>
      </c>
      <c r="V177" s="83">
        <f t="shared" si="97"/>
        <v>0</v>
      </c>
      <c r="W177" s="83">
        <v>0</v>
      </c>
      <c r="X177" s="83">
        <f t="shared" si="98"/>
        <v>0</v>
      </c>
      <c r="Y177" s="88">
        <f t="shared" si="99"/>
        <v>0</v>
      </c>
      <c r="AA177" s="121">
        <v>172</v>
      </c>
      <c r="AB177" s="83">
        <f t="shared" si="100"/>
        <v>0</v>
      </c>
      <c r="AC177" s="154">
        <f t="shared" si="101"/>
        <v>0</v>
      </c>
      <c r="AD177" s="154">
        <f t="shared" si="102"/>
        <v>0</v>
      </c>
      <c r="AE177" s="154">
        <f t="shared" si="103"/>
        <v>0</v>
      </c>
      <c r="AF177" s="83">
        <f t="shared" si="126"/>
        <v>0</v>
      </c>
      <c r="AG177" s="83">
        <f t="shared" si="127"/>
        <v>0</v>
      </c>
      <c r="AH177" s="83">
        <f t="shared" si="128"/>
        <v>0</v>
      </c>
      <c r="AI177" s="128">
        <f t="shared" si="125"/>
        <v>0</v>
      </c>
      <c r="AK177" s="121">
        <v>172</v>
      </c>
      <c r="AL177" s="83">
        <f t="shared" si="104"/>
        <v>0</v>
      </c>
      <c r="AM177" s="83">
        <f t="shared" si="105"/>
        <v>0</v>
      </c>
      <c r="AN177" s="83">
        <f t="shared" si="106"/>
        <v>0</v>
      </c>
      <c r="AO177" s="83">
        <f t="shared" si="107"/>
        <v>0</v>
      </c>
      <c r="AP177" s="83">
        <f t="shared" si="108"/>
        <v>0</v>
      </c>
      <c r="AQ177" s="227">
        <f t="shared" si="133"/>
        <v>0</v>
      </c>
      <c r="AR177" s="227">
        <f t="shared" si="133"/>
        <v>0</v>
      </c>
      <c r="AS177" s="227">
        <f t="shared" si="133"/>
        <v>0</v>
      </c>
      <c r="AT177" s="227">
        <f t="shared" si="133"/>
        <v>0</v>
      </c>
      <c r="AU177" s="83">
        <f t="shared" si="129"/>
        <v>0</v>
      </c>
      <c r="AV177" s="83">
        <f t="shared" si="130"/>
        <v>0</v>
      </c>
      <c r="AW177" s="83">
        <f t="shared" si="131"/>
        <v>0</v>
      </c>
      <c r="AX177" s="83">
        <f t="shared" si="132"/>
        <v>0</v>
      </c>
      <c r="AY177" s="128">
        <f t="shared" si="118"/>
        <v>0</v>
      </c>
    </row>
    <row r="178" spans="3:51" ht="42.75" x14ac:dyDescent="0.25">
      <c r="C178" s="244" t="s">
        <v>53</v>
      </c>
      <c r="D178" s="4">
        <v>0.46</v>
      </c>
      <c r="E178" s="261" t="s">
        <v>225</v>
      </c>
      <c r="I178" s="105">
        <v>173</v>
      </c>
      <c r="J178" s="83">
        <f t="shared" si="119"/>
        <v>0</v>
      </c>
      <c r="K178" s="83">
        <f t="shared" si="120"/>
        <v>0</v>
      </c>
      <c r="L178" s="83">
        <f t="shared" si="121"/>
        <v>0</v>
      </c>
      <c r="M178" s="83">
        <f t="shared" si="122"/>
        <v>0</v>
      </c>
      <c r="N178" s="83">
        <f t="shared" si="94"/>
        <v>0</v>
      </c>
      <c r="O178" s="84">
        <f t="shared" si="95"/>
        <v>0</v>
      </c>
      <c r="P178" s="105">
        <v>173</v>
      </c>
      <c r="Q178" s="83">
        <f t="shared" si="109"/>
        <v>0</v>
      </c>
      <c r="R178" s="83">
        <f t="shared" si="123"/>
        <v>0</v>
      </c>
      <c r="S178" s="83">
        <f t="shared" si="124"/>
        <v>0</v>
      </c>
      <c r="T178" s="83">
        <f t="shared" si="96"/>
        <v>0</v>
      </c>
      <c r="U178" s="83">
        <f t="shared" si="110"/>
        <v>0</v>
      </c>
      <c r="V178" s="83">
        <f t="shared" si="97"/>
        <v>0</v>
      </c>
      <c r="W178" s="83">
        <v>0</v>
      </c>
      <c r="X178" s="83">
        <f t="shared" si="98"/>
        <v>0</v>
      </c>
      <c r="Y178" s="88">
        <f t="shared" si="99"/>
        <v>0</v>
      </c>
      <c r="AA178" s="121">
        <v>173</v>
      </c>
      <c r="AB178" s="83">
        <f t="shared" si="100"/>
        <v>0</v>
      </c>
      <c r="AC178" s="154">
        <f t="shared" si="101"/>
        <v>0</v>
      </c>
      <c r="AD178" s="154">
        <f t="shared" si="102"/>
        <v>0</v>
      </c>
      <c r="AE178" s="154">
        <f t="shared" si="103"/>
        <v>0</v>
      </c>
      <c r="AF178" s="83">
        <f t="shared" si="126"/>
        <v>0</v>
      </c>
      <c r="AG178" s="83">
        <f t="shared" si="127"/>
        <v>0</v>
      </c>
      <c r="AH178" s="83">
        <f t="shared" si="128"/>
        <v>0</v>
      </c>
      <c r="AI178" s="128">
        <f t="shared" si="125"/>
        <v>0</v>
      </c>
      <c r="AK178" s="121">
        <v>173</v>
      </c>
      <c r="AL178" s="83">
        <f t="shared" si="104"/>
        <v>0</v>
      </c>
      <c r="AM178" s="83">
        <f t="shared" si="105"/>
        <v>0</v>
      </c>
      <c r="AN178" s="83">
        <f t="shared" si="106"/>
        <v>0</v>
      </c>
      <c r="AO178" s="83">
        <f t="shared" si="107"/>
        <v>0</v>
      </c>
      <c r="AP178" s="83">
        <f t="shared" si="108"/>
        <v>0</v>
      </c>
      <c r="AQ178" s="227">
        <f t="shared" si="133"/>
        <v>0</v>
      </c>
      <c r="AR178" s="227">
        <f t="shared" si="133"/>
        <v>0</v>
      </c>
      <c r="AS178" s="227">
        <f t="shared" si="133"/>
        <v>0</v>
      </c>
      <c r="AT178" s="227">
        <f t="shared" si="133"/>
        <v>0</v>
      </c>
      <c r="AU178" s="83">
        <f t="shared" si="129"/>
        <v>0</v>
      </c>
      <c r="AV178" s="83">
        <f t="shared" si="130"/>
        <v>0</v>
      </c>
      <c r="AW178" s="83">
        <f t="shared" si="131"/>
        <v>0</v>
      </c>
      <c r="AX178" s="83">
        <f t="shared" si="132"/>
        <v>0</v>
      </c>
      <c r="AY178" s="128">
        <f t="shared" si="118"/>
        <v>0</v>
      </c>
    </row>
    <row r="179" spans="3:51" x14ac:dyDescent="0.25">
      <c r="C179" s="244" t="s">
        <v>54</v>
      </c>
      <c r="D179" s="4">
        <v>0.44</v>
      </c>
      <c r="E179" s="261" t="s">
        <v>223</v>
      </c>
      <c r="I179" s="105">
        <v>174</v>
      </c>
      <c r="J179" s="83">
        <f t="shared" si="119"/>
        <v>0</v>
      </c>
      <c r="K179" s="83">
        <f t="shared" si="120"/>
        <v>0</v>
      </c>
      <c r="L179" s="83">
        <f t="shared" si="121"/>
        <v>0</v>
      </c>
      <c r="M179" s="83">
        <f t="shared" si="122"/>
        <v>0</v>
      </c>
      <c r="N179" s="83">
        <f t="shared" si="94"/>
        <v>0</v>
      </c>
      <c r="O179" s="84">
        <f t="shared" si="95"/>
        <v>0</v>
      </c>
      <c r="P179" s="105">
        <v>174</v>
      </c>
      <c r="Q179" s="83">
        <f t="shared" si="109"/>
        <v>0</v>
      </c>
      <c r="R179" s="83">
        <f t="shared" si="123"/>
        <v>0</v>
      </c>
      <c r="S179" s="83">
        <f t="shared" si="124"/>
        <v>0</v>
      </c>
      <c r="T179" s="83">
        <f t="shared" si="96"/>
        <v>0</v>
      </c>
      <c r="U179" s="83">
        <f t="shared" si="110"/>
        <v>0</v>
      </c>
      <c r="V179" s="83">
        <f t="shared" si="97"/>
        <v>0</v>
      </c>
      <c r="W179" s="83">
        <v>0</v>
      </c>
      <c r="X179" s="83">
        <f t="shared" si="98"/>
        <v>0</v>
      </c>
      <c r="Y179" s="88">
        <f t="shared" si="99"/>
        <v>0</v>
      </c>
      <c r="AA179" s="121">
        <v>174</v>
      </c>
      <c r="AB179" s="83">
        <f t="shared" si="100"/>
        <v>0</v>
      </c>
      <c r="AC179" s="154">
        <f t="shared" si="101"/>
        <v>0</v>
      </c>
      <c r="AD179" s="154">
        <f t="shared" si="102"/>
        <v>0</v>
      </c>
      <c r="AE179" s="154">
        <f t="shared" si="103"/>
        <v>0</v>
      </c>
      <c r="AF179" s="83">
        <f t="shared" si="126"/>
        <v>0</v>
      </c>
      <c r="AG179" s="83">
        <f t="shared" si="127"/>
        <v>0</v>
      </c>
      <c r="AH179" s="83">
        <f t="shared" si="128"/>
        <v>0</v>
      </c>
      <c r="AI179" s="128">
        <f t="shared" si="125"/>
        <v>0</v>
      </c>
      <c r="AK179" s="121">
        <v>174</v>
      </c>
      <c r="AL179" s="83">
        <f t="shared" si="104"/>
        <v>0</v>
      </c>
      <c r="AM179" s="83">
        <f t="shared" si="105"/>
        <v>0</v>
      </c>
      <c r="AN179" s="83">
        <f t="shared" si="106"/>
        <v>0</v>
      </c>
      <c r="AO179" s="83">
        <f t="shared" si="107"/>
        <v>0</v>
      </c>
      <c r="AP179" s="83">
        <f t="shared" si="108"/>
        <v>0</v>
      </c>
      <c r="AQ179" s="227">
        <f t="shared" si="133"/>
        <v>0</v>
      </c>
      <c r="AR179" s="227">
        <f t="shared" si="133"/>
        <v>0</v>
      </c>
      <c r="AS179" s="227">
        <f t="shared" si="133"/>
        <v>0</v>
      </c>
      <c r="AT179" s="227">
        <f t="shared" si="133"/>
        <v>0</v>
      </c>
      <c r="AU179" s="83">
        <f t="shared" si="129"/>
        <v>0</v>
      </c>
      <c r="AV179" s="83">
        <f t="shared" si="130"/>
        <v>0</v>
      </c>
      <c r="AW179" s="83">
        <f t="shared" si="131"/>
        <v>0</v>
      </c>
      <c r="AX179" s="83">
        <f t="shared" si="132"/>
        <v>0</v>
      </c>
      <c r="AY179" s="128">
        <f t="shared" si="118"/>
        <v>0</v>
      </c>
    </row>
    <row r="180" spans="3:51" x14ac:dyDescent="0.25">
      <c r="C180" s="244" t="s">
        <v>55</v>
      </c>
      <c r="D180" s="4">
        <v>0.46</v>
      </c>
      <c r="E180" s="261" t="s">
        <v>223</v>
      </c>
      <c r="I180" s="105">
        <v>175</v>
      </c>
      <c r="J180" s="83">
        <f t="shared" si="119"/>
        <v>0</v>
      </c>
      <c r="K180" s="83">
        <f t="shared" si="120"/>
        <v>0</v>
      </c>
      <c r="L180" s="83">
        <f t="shared" si="121"/>
        <v>0</v>
      </c>
      <c r="M180" s="83">
        <f t="shared" si="122"/>
        <v>0</v>
      </c>
      <c r="N180" s="83">
        <f t="shared" si="94"/>
        <v>0</v>
      </c>
      <c r="O180" s="84">
        <f t="shared" si="95"/>
        <v>0</v>
      </c>
      <c r="P180" s="105">
        <v>175</v>
      </c>
      <c r="Q180" s="83">
        <f t="shared" si="109"/>
        <v>0</v>
      </c>
      <c r="R180" s="83">
        <f t="shared" si="123"/>
        <v>0</v>
      </c>
      <c r="S180" s="83">
        <f t="shared" si="124"/>
        <v>0</v>
      </c>
      <c r="T180" s="83">
        <f t="shared" si="96"/>
        <v>0</v>
      </c>
      <c r="U180" s="83">
        <f t="shared" si="110"/>
        <v>0</v>
      </c>
      <c r="V180" s="83">
        <f t="shared" si="97"/>
        <v>0</v>
      </c>
      <c r="W180" s="83">
        <v>0</v>
      </c>
      <c r="X180" s="83">
        <f t="shared" si="98"/>
        <v>0</v>
      </c>
      <c r="Y180" s="88">
        <f t="shared" si="99"/>
        <v>0</v>
      </c>
      <c r="AA180" s="121">
        <v>175</v>
      </c>
      <c r="AB180" s="83">
        <f t="shared" si="100"/>
        <v>0</v>
      </c>
      <c r="AC180" s="154">
        <f t="shared" si="101"/>
        <v>0</v>
      </c>
      <c r="AD180" s="154">
        <f t="shared" si="102"/>
        <v>0</v>
      </c>
      <c r="AE180" s="154">
        <f t="shared" si="103"/>
        <v>0</v>
      </c>
      <c r="AF180" s="83">
        <f t="shared" si="126"/>
        <v>0</v>
      </c>
      <c r="AG180" s="83">
        <f t="shared" si="127"/>
        <v>0</v>
      </c>
      <c r="AH180" s="83">
        <f t="shared" si="128"/>
        <v>0</v>
      </c>
      <c r="AI180" s="128">
        <f t="shared" si="125"/>
        <v>0</v>
      </c>
      <c r="AK180" s="121">
        <v>175</v>
      </c>
      <c r="AL180" s="83">
        <f t="shared" si="104"/>
        <v>0</v>
      </c>
      <c r="AM180" s="83">
        <f t="shared" si="105"/>
        <v>0</v>
      </c>
      <c r="AN180" s="83">
        <f t="shared" si="106"/>
        <v>0</v>
      </c>
      <c r="AO180" s="83">
        <f t="shared" si="107"/>
        <v>0</v>
      </c>
      <c r="AP180" s="83">
        <f t="shared" si="108"/>
        <v>0</v>
      </c>
      <c r="AQ180" s="227">
        <f t="shared" si="133"/>
        <v>0</v>
      </c>
      <c r="AR180" s="227">
        <f t="shared" si="133"/>
        <v>0</v>
      </c>
      <c r="AS180" s="227">
        <f t="shared" si="133"/>
        <v>0</v>
      </c>
      <c r="AT180" s="227">
        <f t="shared" si="133"/>
        <v>0</v>
      </c>
      <c r="AU180" s="83">
        <f t="shared" si="129"/>
        <v>0</v>
      </c>
      <c r="AV180" s="83">
        <f t="shared" si="130"/>
        <v>0</v>
      </c>
      <c r="AW180" s="83">
        <f t="shared" si="131"/>
        <v>0</v>
      </c>
      <c r="AX180" s="83">
        <f t="shared" si="132"/>
        <v>0</v>
      </c>
      <c r="AY180" s="128">
        <f t="shared" si="118"/>
        <v>0</v>
      </c>
    </row>
    <row r="181" spans="3:51" x14ac:dyDescent="0.25">
      <c r="C181" s="244" t="s">
        <v>56</v>
      </c>
      <c r="D181" s="4">
        <v>0.48</v>
      </c>
      <c r="E181" s="261" t="s">
        <v>223</v>
      </c>
      <c r="I181" s="105">
        <v>176</v>
      </c>
      <c r="J181" s="83">
        <f t="shared" si="119"/>
        <v>0</v>
      </c>
      <c r="K181" s="83">
        <f t="shared" si="120"/>
        <v>0</v>
      </c>
      <c r="L181" s="83">
        <f t="shared" si="121"/>
        <v>0</v>
      </c>
      <c r="M181" s="83">
        <f t="shared" si="122"/>
        <v>0</v>
      </c>
      <c r="N181" s="83">
        <f t="shared" si="94"/>
        <v>0</v>
      </c>
      <c r="O181" s="84">
        <f t="shared" si="95"/>
        <v>0</v>
      </c>
      <c r="P181" s="105">
        <v>176</v>
      </c>
      <c r="Q181" s="83">
        <f t="shared" si="109"/>
        <v>0</v>
      </c>
      <c r="R181" s="83">
        <f t="shared" si="123"/>
        <v>0</v>
      </c>
      <c r="S181" s="83">
        <f t="shared" si="124"/>
        <v>0</v>
      </c>
      <c r="T181" s="83">
        <f t="shared" si="96"/>
        <v>0</v>
      </c>
      <c r="U181" s="83">
        <f t="shared" si="110"/>
        <v>0</v>
      </c>
      <c r="V181" s="83">
        <f t="shared" si="97"/>
        <v>0</v>
      </c>
      <c r="W181" s="83">
        <v>0</v>
      </c>
      <c r="X181" s="83">
        <f t="shared" si="98"/>
        <v>0</v>
      </c>
      <c r="Y181" s="88">
        <f t="shared" si="99"/>
        <v>0</v>
      </c>
      <c r="AA181" s="121">
        <v>176</v>
      </c>
      <c r="AB181" s="83">
        <f t="shared" si="100"/>
        <v>0</v>
      </c>
      <c r="AC181" s="154">
        <f t="shared" si="101"/>
        <v>0</v>
      </c>
      <c r="AD181" s="154">
        <f t="shared" si="102"/>
        <v>0</v>
      </c>
      <c r="AE181" s="154">
        <f t="shared" si="103"/>
        <v>0</v>
      </c>
      <c r="AF181" s="83">
        <f t="shared" si="126"/>
        <v>0</v>
      </c>
      <c r="AG181" s="83">
        <f t="shared" si="127"/>
        <v>0</v>
      </c>
      <c r="AH181" s="83">
        <f t="shared" si="128"/>
        <v>0</v>
      </c>
      <c r="AI181" s="128">
        <f t="shared" si="125"/>
        <v>0</v>
      </c>
      <c r="AK181" s="121">
        <v>176</v>
      </c>
      <c r="AL181" s="83">
        <f t="shared" si="104"/>
        <v>0</v>
      </c>
      <c r="AM181" s="83">
        <f t="shared" si="105"/>
        <v>0</v>
      </c>
      <c r="AN181" s="83">
        <f t="shared" si="106"/>
        <v>0</v>
      </c>
      <c r="AO181" s="83">
        <f t="shared" si="107"/>
        <v>0</v>
      </c>
      <c r="AP181" s="83">
        <f t="shared" si="108"/>
        <v>0</v>
      </c>
      <c r="AQ181" s="227">
        <f t="shared" si="133"/>
        <v>0</v>
      </c>
      <c r="AR181" s="227">
        <f t="shared" si="133"/>
        <v>0</v>
      </c>
      <c r="AS181" s="227">
        <f t="shared" si="133"/>
        <v>0</v>
      </c>
      <c r="AT181" s="227">
        <f t="shared" si="133"/>
        <v>0</v>
      </c>
      <c r="AU181" s="83">
        <f t="shared" si="129"/>
        <v>0</v>
      </c>
      <c r="AV181" s="83">
        <f t="shared" si="130"/>
        <v>0</v>
      </c>
      <c r="AW181" s="83">
        <f t="shared" si="131"/>
        <v>0</v>
      </c>
      <c r="AX181" s="83">
        <f t="shared" si="132"/>
        <v>0</v>
      </c>
      <c r="AY181" s="128">
        <f t="shared" si="118"/>
        <v>0</v>
      </c>
    </row>
    <row r="182" spans="3:51" x14ac:dyDescent="0.25">
      <c r="C182" s="244" t="s">
        <v>57</v>
      </c>
      <c r="D182" s="4">
        <v>0.44</v>
      </c>
      <c r="E182" s="261" t="s">
        <v>223</v>
      </c>
      <c r="I182" s="105">
        <v>177</v>
      </c>
      <c r="J182" s="83">
        <f t="shared" si="119"/>
        <v>0</v>
      </c>
      <c r="K182" s="83">
        <f t="shared" si="120"/>
        <v>0</v>
      </c>
      <c r="L182" s="83">
        <f t="shared" si="121"/>
        <v>0</v>
      </c>
      <c r="M182" s="83">
        <f t="shared" si="122"/>
        <v>0</v>
      </c>
      <c r="N182" s="83">
        <f t="shared" si="94"/>
        <v>0</v>
      </c>
      <c r="O182" s="84">
        <f t="shared" si="95"/>
        <v>0</v>
      </c>
      <c r="P182" s="105">
        <v>177</v>
      </c>
      <c r="Q182" s="83">
        <f t="shared" si="109"/>
        <v>0</v>
      </c>
      <c r="R182" s="83">
        <f t="shared" si="123"/>
        <v>0</v>
      </c>
      <c r="S182" s="83">
        <f t="shared" si="124"/>
        <v>0</v>
      </c>
      <c r="T182" s="83">
        <f t="shared" si="96"/>
        <v>0</v>
      </c>
      <c r="U182" s="83">
        <f t="shared" si="110"/>
        <v>0</v>
      </c>
      <c r="V182" s="83">
        <f t="shared" si="97"/>
        <v>0</v>
      </c>
      <c r="W182" s="83">
        <v>0</v>
      </c>
      <c r="X182" s="83">
        <f t="shared" si="98"/>
        <v>0</v>
      </c>
      <c r="Y182" s="88">
        <f t="shared" si="99"/>
        <v>0</v>
      </c>
      <c r="AA182" s="121">
        <v>177</v>
      </c>
      <c r="AB182" s="83">
        <f t="shared" si="100"/>
        <v>0</v>
      </c>
      <c r="AC182" s="154">
        <f t="shared" si="101"/>
        <v>0</v>
      </c>
      <c r="AD182" s="154">
        <f t="shared" si="102"/>
        <v>0</v>
      </c>
      <c r="AE182" s="154">
        <f t="shared" si="103"/>
        <v>0</v>
      </c>
      <c r="AF182" s="83">
        <f t="shared" si="126"/>
        <v>0</v>
      </c>
      <c r="AG182" s="83">
        <f t="shared" si="127"/>
        <v>0</v>
      </c>
      <c r="AH182" s="83">
        <f t="shared" si="128"/>
        <v>0</v>
      </c>
      <c r="AI182" s="128">
        <f t="shared" si="125"/>
        <v>0</v>
      </c>
      <c r="AK182" s="121">
        <v>177</v>
      </c>
      <c r="AL182" s="83">
        <f t="shared" si="104"/>
        <v>0</v>
      </c>
      <c r="AM182" s="83">
        <f t="shared" si="105"/>
        <v>0</v>
      </c>
      <c r="AN182" s="83">
        <f t="shared" si="106"/>
        <v>0</v>
      </c>
      <c r="AO182" s="83">
        <f t="shared" si="107"/>
        <v>0</v>
      </c>
      <c r="AP182" s="83">
        <f t="shared" si="108"/>
        <v>0</v>
      </c>
      <c r="AQ182" s="227">
        <f t="shared" si="133"/>
        <v>0</v>
      </c>
      <c r="AR182" s="227">
        <f t="shared" si="133"/>
        <v>0</v>
      </c>
      <c r="AS182" s="227">
        <f t="shared" si="133"/>
        <v>0</v>
      </c>
      <c r="AT182" s="227">
        <f t="shared" si="133"/>
        <v>0</v>
      </c>
      <c r="AU182" s="83">
        <f t="shared" si="129"/>
        <v>0</v>
      </c>
      <c r="AV182" s="83">
        <f t="shared" si="130"/>
        <v>0</v>
      </c>
      <c r="AW182" s="83">
        <f t="shared" si="131"/>
        <v>0</v>
      </c>
      <c r="AX182" s="83">
        <f t="shared" si="132"/>
        <v>0</v>
      </c>
      <c r="AY182" s="128">
        <f t="shared" si="118"/>
        <v>0</v>
      </c>
    </row>
    <row r="183" spans="3:51" x14ac:dyDescent="0.25">
      <c r="C183" s="244" t="s">
        <v>58</v>
      </c>
      <c r="D183" s="4">
        <v>0.34</v>
      </c>
      <c r="E183" s="261" t="s">
        <v>223</v>
      </c>
      <c r="I183" s="105">
        <v>178</v>
      </c>
      <c r="J183" s="83">
        <f t="shared" si="119"/>
        <v>0</v>
      </c>
      <c r="K183" s="83">
        <f t="shared" si="120"/>
        <v>0</v>
      </c>
      <c r="L183" s="83">
        <f t="shared" si="121"/>
        <v>0</v>
      </c>
      <c r="M183" s="83">
        <f t="shared" si="122"/>
        <v>0</v>
      </c>
      <c r="N183" s="83">
        <f t="shared" si="94"/>
        <v>0</v>
      </c>
      <c r="O183" s="84">
        <f t="shared" si="95"/>
        <v>0</v>
      </c>
      <c r="P183" s="105">
        <v>178</v>
      </c>
      <c r="Q183" s="83">
        <f t="shared" si="109"/>
        <v>0</v>
      </c>
      <c r="R183" s="83">
        <f t="shared" si="123"/>
        <v>0</v>
      </c>
      <c r="S183" s="83">
        <f t="shared" si="124"/>
        <v>0</v>
      </c>
      <c r="T183" s="83">
        <f t="shared" si="96"/>
        <v>0</v>
      </c>
      <c r="U183" s="83">
        <f t="shared" si="110"/>
        <v>0</v>
      </c>
      <c r="V183" s="83">
        <f t="shared" si="97"/>
        <v>0</v>
      </c>
      <c r="W183" s="83">
        <v>0</v>
      </c>
      <c r="X183" s="83">
        <f t="shared" si="98"/>
        <v>0</v>
      </c>
      <c r="Y183" s="88">
        <f t="shared" si="99"/>
        <v>0</v>
      </c>
      <c r="AA183" s="121">
        <v>178</v>
      </c>
      <c r="AB183" s="83">
        <f t="shared" si="100"/>
        <v>0</v>
      </c>
      <c r="AC183" s="154">
        <f t="shared" si="101"/>
        <v>0</v>
      </c>
      <c r="AD183" s="154">
        <f t="shared" si="102"/>
        <v>0</v>
      </c>
      <c r="AE183" s="154">
        <f t="shared" si="103"/>
        <v>0</v>
      </c>
      <c r="AF183" s="83">
        <f t="shared" si="126"/>
        <v>0</v>
      </c>
      <c r="AG183" s="83">
        <f t="shared" si="127"/>
        <v>0</v>
      </c>
      <c r="AH183" s="83">
        <f t="shared" si="128"/>
        <v>0</v>
      </c>
      <c r="AI183" s="128">
        <f t="shared" si="125"/>
        <v>0</v>
      </c>
      <c r="AK183" s="121">
        <v>178</v>
      </c>
      <c r="AL183" s="83">
        <f t="shared" si="104"/>
        <v>0</v>
      </c>
      <c r="AM183" s="83">
        <f t="shared" si="105"/>
        <v>0</v>
      </c>
      <c r="AN183" s="83">
        <f t="shared" si="106"/>
        <v>0</v>
      </c>
      <c r="AO183" s="83">
        <f t="shared" si="107"/>
        <v>0</v>
      </c>
      <c r="AP183" s="83">
        <f t="shared" si="108"/>
        <v>0</v>
      </c>
      <c r="AQ183" s="227">
        <f t="shared" si="133"/>
        <v>0</v>
      </c>
      <c r="AR183" s="227">
        <f t="shared" si="133"/>
        <v>0</v>
      </c>
      <c r="AS183" s="227">
        <f t="shared" si="133"/>
        <v>0</v>
      </c>
      <c r="AT183" s="227">
        <f t="shared" si="133"/>
        <v>0</v>
      </c>
      <c r="AU183" s="83">
        <f t="shared" si="129"/>
        <v>0</v>
      </c>
      <c r="AV183" s="83">
        <f t="shared" si="130"/>
        <v>0</v>
      </c>
      <c r="AW183" s="83">
        <f t="shared" si="131"/>
        <v>0</v>
      </c>
      <c r="AX183" s="83">
        <f t="shared" si="132"/>
        <v>0</v>
      </c>
      <c r="AY183" s="128">
        <f t="shared" si="118"/>
        <v>0</v>
      </c>
    </row>
    <row r="184" spans="3:51" x14ac:dyDescent="0.25">
      <c r="C184" s="244" t="s">
        <v>59</v>
      </c>
      <c r="D184" s="4">
        <v>0.5</v>
      </c>
      <c r="E184" s="261" t="s">
        <v>222</v>
      </c>
      <c r="I184" s="105">
        <v>179</v>
      </c>
      <c r="J184" s="83">
        <f t="shared" si="119"/>
        <v>0</v>
      </c>
      <c r="K184" s="83">
        <f t="shared" si="120"/>
        <v>0</v>
      </c>
      <c r="L184" s="83">
        <f t="shared" si="121"/>
        <v>0</v>
      </c>
      <c r="M184" s="83">
        <f t="shared" si="122"/>
        <v>0</v>
      </c>
      <c r="N184" s="83">
        <f t="shared" si="94"/>
        <v>0</v>
      </c>
      <c r="O184" s="84">
        <f t="shared" si="95"/>
        <v>0</v>
      </c>
      <c r="P184" s="105">
        <v>179</v>
      </c>
      <c r="Q184" s="83">
        <f t="shared" si="109"/>
        <v>0</v>
      </c>
      <c r="R184" s="83">
        <f t="shared" si="123"/>
        <v>0</v>
      </c>
      <c r="S184" s="83">
        <f t="shared" si="124"/>
        <v>0</v>
      </c>
      <c r="T184" s="83">
        <f t="shared" si="96"/>
        <v>0</v>
      </c>
      <c r="U184" s="83">
        <f t="shared" si="110"/>
        <v>0</v>
      </c>
      <c r="V184" s="83">
        <f t="shared" si="97"/>
        <v>0</v>
      </c>
      <c r="W184" s="83">
        <v>0</v>
      </c>
      <c r="X184" s="83">
        <f t="shared" si="98"/>
        <v>0</v>
      </c>
      <c r="Y184" s="88">
        <f t="shared" si="99"/>
        <v>0</v>
      </c>
      <c r="AA184" s="121">
        <v>179</v>
      </c>
      <c r="AB184" s="83">
        <f t="shared" si="100"/>
        <v>0</v>
      </c>
      <c r="AC184" s="154">
        <f t="shared" si="101"/>
        <v>0</v>
      </c>
      <c r="AD184" s="154">
        <f t="shared" si="102"/>
        <v>0</v>
      </c>
      <c r="AE184" s="154">
        <f t="shared" si="103"/>
        <v>0</v>
      </c>
      <c r="AF184" s="83">
        <f t="shared" si="126"/>
        <v>0</v>
      </c>
      <c r="AG184" s="83">
        <f t="shared" si="127"/>
        <v>0</v>
      </c>
      <c r="AH184" s="83">
        <f t="shared" si="128"/>
        <v>0</v>
      </c>
      <c r="AI184" s="128">
        <f t="shared" si="125"/>
        <v>0</v>
      </c>
      <c r="AK184" s="121">
        <v>179</v>
      </c>
      <c r="AL184" s="83">
        <f t="shared" si="104"/>
        <v>0</v>
      </c>
      <c r="AM184" s="83">
        <f t="shared" si="105"/>
        <v>0</v>
      </c>
      <c r="AN184" s="83">
        <f t="shared" si="106"/>
        <v>0</v>
      </c>
      <c r="AO184" s="83">
        <f t="shared" si="107"/>
        <v>0</v>
      </c>
      <c r="AP184" s="83">
        <f t="shared" si="108"/>
        <v>0</v>
      </c>
      <c r="AQ184" s="227">
        <f t="shared" si="133"/>
        <v>0</v>
      </c>
      <c r="AR184" s="227">
        <f t="shared" si="133"/>
        <v>0</v>
      </c>
      <c r="AS184" s="227">
        <f t="shared" si="133"/>
        <v>0</v>
      </c>
      <c r="AT184" s="227">
        <f t="shared" si="133"/>
        <v>0</v>
      </c>
      <c r="AU184" s="83">
        <f t="shared" si="129"/>
        <v>0</v>
      </c>
      <c r="AV184" s="83">
        <f t="shared" si="130"/>
        <v>0</v>
      </c>
      <c r="AW184" s="83">
        <f t="shared" si="131"/>
        <v>0</v>
      </c>
      <c r="AX184" s="83">
        <f t="shared" si="132"/>
        <v>0</v>
      </c>
      <c r="AY184" s="128">
        <f t="shared" si="118"/>
        <v>0</v>
      </c>
    </row>
    <row r="185" spans="3:51" x14ac:dyDescent="0.25">
      <c r="C185" s="244" t="s">
        <v>60</v>
      </c>
      <c r="D185" s="4">
        <v>0.57999999999999996</v>
      </c>
      <c r="E185" s="261" t="s">
        <v>222</v>
      </c>
      <c r="I185" s="105">
        <v>180</v>
      </c>
      <c r="J185" s="83">
        <f t="shared" si="119"/>
        <v>0</v>
      </c>
      <c r="K185" s="83">
        <f t="shared" si="120"/>
        <v>0</v>
      </c>
      <c r="L185" s="83">
        <f t="shared" si="121"/>
        <v>0</v>
      </c>
      <c r="M185" s="83">
        <f t="shared" si="122"/>
        <v>0</v>
      </c>
      <c r="N185" s="83">
        <f t="shared" si="94"/>
        <v>0</v>
      </c>
      <c r="O185" s="84">
        <f t="shared" si="95"/>
        <v>0</v>
      </c>
      <c r="P185" s="105">
        <v>180</v>
      </c>
      <c r="Q185" s="83">
        <f t="shared" si="109"/>
        <v>0</v>
      </c>
      <c r="R185" s="83">
        <f t="shared" si="123"/>
        <v>0</v>
      </c>
      <c r="S185" s="83">
        <f t="shared" si="124"/>
        <v>0</v>
      </c>
      <c r="T185" s="83">
        <f t="shared" si="96"/>
        <v>0</v>
      </c>
      <c r="U185" s="83">
        <f t="shared" si="110"/>
        <v>0</v>
      </c>
      <c r="V185" s="83">
        <f t="shared" si="97"/>
        <v>0</v>
      </c>
      <c r="W185" s="83">
        <v>0</v>
      </c>
      <c r="X185" s="83">
        <f t="shared" si="98"/>
        <v>0</v>
      </c>
      <c r="Y185" s="88">
        <f t="shared" si="99"/>
        <v>0</v>
      </c>
      <c r="AA185" s="121">
        <v>180</v>
      </c>
      <c r="AB185" s="83">
        <f t="shared" si="100"/>
        <v>0</v>
      </c>
      <c r="AC185" s="154">
        <f t="shared" si="101"/>
        <v>0</v>
      </c>
      <c r="AD185" s="154">
        <f t="shared" si="102"/>
        <v>0</v>
      </c>
      <c r="AE185" s="154">
        <f t="shared" si="103"/>
        <v>0</v>
      </c>
      <c r="AF185" s="83">
        <f t="shared" si="126"/>
        <v>0</v>
      </c>
      <c r="AG185" s="83">
        <f t="shared" si="127"/>
        <v>0</v>
      </c>
      <c r="AH185" s="83">
        <f t="shared" si="128"/>
        <v>0</v>
      </c>
      <c r="AI185" s="128">
        <f t="shared" si="125"/>
        <v>0</v>
      </c>
      <c r="AK185" s="121">
        <v>180</v>
      </c>
      <c r="AL185" s="83">
        <f t="shared" si="104"/>
        <v>0</v>
      </c>
      <c r="AM185" s="83">
        <f t="shared" si="105"/>
        <v>0</v>
      </c>
      <c r="AN185" s="83">
        <f t="shared" si="106"/>
        <v>0</v>
      </c>
      <c r="AO185" s="83">
        <f t="shared" si="107"/>
        <v>0</v>
      </c>
      <c r="AP185" s="83">
        <f t="shared" si="108"/>
        <v>0</v>
      </c>
      <c r="AQ185" s="227">
        <f t="shared" si="133"/>
        <v>0</v>
      </c>
      <c r="AR185" s="227">
        <f t="shared" si="133"/>
        <v>0</v>
      </c>
      <c r="AS185" s="227">
        <f t="shared" si="133"/>
        <v>0</v>
      </c>
      <c r="AT185" s="227">
        <f t="shared" si="133"/>
        <v>0</v>
      </c>
      <c r="AU185" s="83">
        <f t="shared" si="129"/>
        <v>0</v>
      </c>
      <c r="AV185" s="83">
        <f t="shared" si="130"/>
        <v>0</v>
      </c>
      <c r="AW185" s="83">
        <f t="shared" si="131"/>
        <v>0</v>
      </c>
      <c r="AX185" s="83">
        <f t="shared" si="132"/>
        <v>0</v>
      </c>
      <c r="AY185" s="128">
        <f t="shared" si="118"/>
        <v>0</v>
      </c>
    </row>
    <row r="186" spans="3:51" x14ac:dyDescent="0.25">
      <c r="C186" s="244" t="s">
        <v>61</v>
      </c>
      <c r="D186" s="4">
        <v>0.37</v>
      </c>
      <c r="E186" s="261" t="s">
        <v>223</v>
      </c>
      <c r="I186" s="105">
        <v>181</v>
      </c>
      <c r="J186" s="83">
        <f t="shared" si="119"/>
        <v>0</v>
      </c>
      <c r="K186" s="83">
        <f t="shared" si="120"/>
        <v>0</v>
      </c>
      <c r="L186" s="83">
        <f t="shared" si="121"/>
        <v>0</v>
      </c>
      <c r="M186" s="83">
        <f t="shared" si="122"/>
        <v>0</v>
      </c>
      <c r="N186" s="83">
        <f t="shared" si="94"/>
        <v>0</v>
      </c>
      <c r="O186" s="84">
        <f t="shared" si="95"/>
        <v>0</v>
      </c>
      <c r="P186" s="105">
        <v>181</v>
      </c>
      <c r="Q186" s="83">
        <f t="shared" si="109"/>
        <v>0</v>
      </c>
      <c r="R186" s="83">
        <f t="shared" si="123"/>
        <v>0</v>
      </c>
      <c r="S186" s="83">
        <f t="shared" si="124"/>
        <v>0</v>
      </c>
      <c r="T186" s="83">
        <f t="shared" si="96"/>
        <v>0</v>
      </c>
      <c r="U186" s="83">
        <f t="shared" si="110"/>
        <v>0</v>
      </c>
      <c r="V186" s="83">
        <f t="shared" si="97"/>
        <v>0</v>
      </c>
      <c r="W186" s="83">
        <v>0</v>
      </c>
      <c r="X186" s="83">
        <f t="shared" si="98"/>
        <v>0</v>
      </c>
      <c r="Y186" s="88">
        <f t="shared" si="99"/>
        <v>0</v>
      </c>
      <c r="AA186" s="121">
        <v>181</v>
      </c>
      <c r="AB186" s="83">
        <f t="shared" si="100"/>
        <v>0</v>
      </c>
      <c r="AC186" s="154">
        <f t="shared" si="101"/>
        <v>0</v>
      </c>
      <c r="AD186" s="154">
        <f t="shared" si="102"/>
        <v>0</v>
      </c>
      <c r="AE186" s="154">
        <f t="shared" si="103"/>
        <v>0</v>
      </c>
      <c r="AF186" s="83">
        <f t="shared" si="126"/>
        <v>0</v>
      </c>
      <c r="AG186" s="83">
        <f t="shared" si="127"/>
        <v>0</v>
      </c>
      <c r="AH186" s="83">
        <f t="shared" si="128"/>
        <v>0</v>
      </c>
      <c r="AI186" s="128">
        <f t="shared" si="125"/>
        <v>0</v>
      </c>
      <c r="AK186" s="121">
        <v>181</v>
      </c>
      <c r="AL186" s="83">
        <f t="shared" si="104"/>
        <v>0</v>
      </c>
      <c r="AM186" s="83">
        <f t="shared" si="105"/>
        <v>0</v>
      </c>
      <c r="AN186" s="83">
        <f t="shared" si="106"/>
        <v>0</v>
      </c>
      <c r="AO186" s="83">
        <f t="shared" si="107"/>
        <v>0</v>
      </c>
      <c r="AP186" s="83">
        <f t="shared" si="108"/>
        <v>0</v>
      </c>
      <c r="AQ186" s="227">
        <f t="shared" si="133"/>
        <v>0</v>
      </c>
      <c r="AR186" s="227">
        <f t="shared" si="133"/>
        <v>0</v>
      </c>
      <c r="AS186" s="227">
        <f t="shared" si="133"/>
        <v>0</v>
      </c>
      <c r="AT186" s="227">
        <f t="shared" si="133"/>
        <v>0</v>
      </c>
      <c r="AU186" s="83">
        <f t="shared" si="129"/>
        <v>0</v>
      </c>
      <c r="AV186" s="83">
        <f t="shared" si="130"/>
        <v>0</v>
      </c>
      <c r="AW186" s="83">
        <f t="shared" si="131"/>
        <v>0</v>
      </c>
      <c r="AX186" s="83">
        <f t="shared" si="132"/>
        <v>0</v>
      </c>
      <c r="AY186" s="128">
        <f t="shared" si="118"/>
        <v>0</v>
      </c>
    </row>
    <row r="187" spans="3:51" x14ac:dyDescent="0.25">
      <c r="C187" s="244" t="s">
        <v>62</v>
      </c>
      <c r="D187" s="4">
        <v>0.37</v>
      </c>
      <c r="E187" s="261" t="s">
        <v>223</v>
      </c>
      <c r="I187" s="105">
        <v>182</v>
      </c>
      <c r="J187" s="83">
        <f t="shared" si="119"/>
        <v>0</v>
      </c>
      <c r="K187" s="83">
        <f t="shared" si="120"/>
        <v>0</v>
      </c>
      <c r="L187" s="83">
        <f t="shared" si="121"/>
        <v>0</v>
      </c>
      <c r="M187" s="83">
        <f t="shared" si="122"/>
        <v>0</v>
      </c>
      <c r="N187" s="83">
        <f t="shared" si="94"/>
        <v>0</v>
      </c>
      <c r="O187" s="84">
        <f t="shared" si="95"/>
        <v>0</v>
      </c>
      <c r="P187" s="105">
        <v>182</v>
      </c>
      <c r="Q187" s="83">
        <f t="shared" si="109"/>
        <v>0</v>
      </c>
      <c r="R187" s="83">
        <f t="shared" si="123"/>
        <v>0</v>
      </c>
      <c r="S187" s="83">
        <f t="shared" si="124"/>
        <v>0</v>
      </c>
      <c r="T187" s="83">
        <f t="shared" si="96"/>
        <v>0</v>
      </c>
      <c r="U187" s="83">
        <f t="shared" si="110"/>
        <v>0</v>
      </c>
      <c r="V187" s="83">
        <f t="shared" si="97"/>
        <v>0</v>
      </c>
      <c r="W187" s="83">
        <v>0</v>
      </c>
      <c r="X187" s="83">
        <f t="shared" si="98"/>
        <v>0</v>
      </c>
      <c r="Y187" s="88">
        <f t="shared" si="99"/>
        <v>0</v>
      </c>
      <c r="AA187" s="121">
        <v>182</v>
      </c>
      <c r="AB187" s="83">
        <f t="shared" si="100"/>
        <v>0</v>
      </c>
      <c r="AC187" s="154">
        <f t="shared" si="101"/>
        <v>0</v>
      </c>
      <c r="AD187" s="154">
        <f t="shared" si="102"/>
        <v>0</v>
      </c>
      <c r="AE187" s="154">
        <f t="shared" si="103"/>
        <v>0</v>
      </c>
      <c r="AF187" s="83">
        <f t="shared" si="126"/>
        <v>0</v>
      </c>
      <c r="AG187" s="83">
        <f t="shared" si="127"/>
        <v>0</v>
      </c>
      <c r="AH187" s="83">
        <f t="shared" si="128"/>
        <v>0</v>
      </c>
      <c r="AI187" s="128">
        <f t="shared" si="125"/>
        <v>0</v>
      </c>
      <c r="AK187" s="121">
        <v>182</v>
      </c>
      <c r="AL187" s="83">
        <f t="shared" si="104"/>
        <v>0</v>
      </c>
      <c r="AM187" s="83">
        <f t="shared" si="105"/>
        <v>0</v>
      </c>
      <c r="AN187" s="83">
        <f t="shared" si="106"/>
        <v>0</v>
      </c>
      <c r="AO187" s="83">
        <f t="shared" si="107"/>
        <v>0</v>
      </c>
      <c r="AP187" s="83">
        <f t="shared" si="108"/>
        <v>0</v>
      </c>
      <c r="AQ187" s="227">
        <f t="shared" si="133"/>
        <v>0</v>
      </c>
      <c r="AR187" s="227">
        <f t="shared" si="133"/>
        <v>0</v>
      </c>
      <c r="AS187" s="227">
        <f t="shared" si="133"/>
        <v>0</v>
      </c>
      <c r="AT187" s="227">
        <f t="shared" si="133"/>
        <v>0</v>
      </c>
      <c r="AU187" s="83">
        <f t="shared" si="129"/>
        <v>0</v>
      </c>
      <c r="AV187" s="83">
        <f t="shared" si="130"/>
        <v>0</v>
      </c>
      <c r="AW187" s="83">
        <f t="shared" si="131"/>
        <v>0</v>
      </c>
      <c r="AX187" s="83">
        <f t="shared" si="132"/>
        <v>0</v>
      </c>
      <c r="AY187" s="128">
        <f t="shared" si="118"/>
        <v>0</v>
      </c>
    </row>
    <row r="188" spans="3:51" x14ac:dyDescent="0.25">
      <c r="C188" s="244" t="s">
        <v>63</v>
      </c>
      <c r="D188" s="4">
        <v>0.38</v>
      </c>
      <c r="E188" s="261" t="s">
        <v>223</v>
      </c>
      <c r="I188" s="105">
        <v>183</v>
      </c>
      <c r="J188" s="83">
        <f t="shared" si="119"/>
        <v>0</v>
      </c>
      <c r="K188" s="83">
        <f t="shared" si="120"/>
        <v>0</v>
      </c>
      <c r="L188" s="83">
        <f t="shared" si="121"/>
        <v>0</v>
      </c>
      <c r="M188" s="83">
        <f t="shared" si="122"/>
        <v>0</v>
      </c>
      <c r="N188" s="83">
        <f t="shared" si="94"/>
        <v>0</v>
      </c>
      <c r="O188" s="84">
        <f t="shared" si="95"/>
        <v>0</v>
      </c>
      <c r="P188" s="105">
        <v>183</v>
      </c>
      <c r="Q188" s="83">
        <f t="shared" si="109"/>
        <v>0</v>
      </c>
      <c r="R188" s="83">
        <f t="shared" si="123"/>
        <v>0</v>
      </c>
      <c r="S188" s="83">
        <f t="shared" si="124"/>
        <v>0</v>
      </c>
      <c r="T188" s="83">
        <f t="shared" si="96"/>
        <v>0</v>
      </c>
      <c r="U188" s="83">
        <f t="shared" si="110"/>
        <v>0</v>
      </c>
      <c r="V188" s="83">
        <f t="shared" si="97"/>
        <v>0</v>
      </c>
      <c r="W188" s="83">
        <v>0</v>
      </c>
      <c r="X188" s="83">
        <f t="shared" si="98"/>
        <v>0</v>
      </c>
      <c r="Y188" s="88">
        <f t="shared" si="99"/>
        <v>0</v>
      </c>
      <c r="AA188" s="121">
        <v>183</v>
      </c>
      <c r="AB188" s="83">
        <f t="shared" si="100"/>
        <v>0</v>
      </c>
      <c r="AC188" s="154">
        <f t="shared" si="101"/>
        <v>0</v>
      </c>
      <c r="AD188" s="154">
        <f t="shared" si="102"/>
        <v>0</v>
      </c>
      <c r="AE188" s="154">
        <f t="shared" si="103"/>
        <v>0</v>
      </c>
      <c r="AF188" s="83">
        <f t="shared" si="126"/>
        <v>0</v>
      </c>
      <c r="AG188" s="83">
        <f t="shared" si="127"/>
        <v>0</v>
      </c>
      <c r="AH188" s="83">
        <f t="shared" si="128"/>
        <v>0</v>
      </c>
      <c r="AI188" s="128">
        <f t="shared" si="125"/>
        <v>0</v>
      </c>
      <c r="AK188" s="121">
        <v>183</v>
      </c>
      <c r="AL188" s="83">
        <f t="shared" si="104"/>
        <v>0</v>
      </c>
      <c r="AM188" s="83">
        <f t="shared" si="105"/>
        <v>0</v>
      </c>
      <c r="AN188" s="83">
        <f t="shared" si="106"/>
        <v>0</v>
      </c>
      <c r="AO188" s="83">
        <f t="shared" si="107"/>
        <v>0</v>
      </c>
      <c r="AP188" s="83">
        <f t="shared" si="108"/>
        <v>0</v>
      </c>
      <c r="AQ188" s="227">
        <f t="shared" si="133"/>
        <v>0</v>
      </c>
      <c r="AR188" s="227">
        <f t="shared" si="133"/>
        <v>0</v>
      </c>
      <c r="AS188" s="227">
        <f t="shared" si="133"/>
        <v>0</v>
      </c>
      <c r="AT188" s="227">
        <f t="shared" si="133"/>
        <v>0</v>
      </c>
      <c r="AU188" s="83">
        <f t="shared" si="129"/>
        <v>0</v>
      </c>
      <c r="AV188" s="83">
        <f t="shared" si="130"/>
        <v>0</v>
      </c>
      <c r="AW188" s="83">
        <f t="shared" si="131"/>
        <v>0</v>
      </c>
      <c r="AX188" s="83">
        <f t="shared" si="132"/>
        <v>0</v>
      </c>
      <c r="AY188" s="128">
        <f t="shared" si="118"/>
        <v>0</v>
      </c>
    </row>
    <row r="189" spans="3:51" x14ac:dyDescent="0.25">
      <c r="C189" s="244" t="s">
        <v>64</v>
      </c>
      <c r="D189" s="4">
        <v>0.36</v>
      </c>
      <c r="E189" s="261" t="s">
        <v>223</v>
      </c>
      <c r="I189" s="105">
        <v>184</v>
      </c>
      <c r="J189" s="83">
        <f t="shared" si="119"/>
        <v>0</v>
      </c>
      <c r="K189" s="83">
        <f t="shared" si="120"/>
        <v>0</v>
      </c>
      <c r="L189" s="83">
        <f t="shared" si="121"/>
        <v>0</v>
      </c>
      <c r="M189" s="83">
        <f t="shared" si="122"/>
        <v>0</v>
      </c>
      <c r="N189" s="83">
        <f t="shared" si="94"/>
        <v>0</v>
      </c>
      <c r="O189" s="84">
        <f t="shared" si="95"/>
        <v>0</v>
      </c>
      <c r="P189" s="105">
        <v>184</v>
      </c>
      <c r="Q189" s="83">
        <f t="shared" si="109"/>
        <v>0</v>
      </c>
      <c r="R189" s="83">
        <f t="shared" si="123"/>
        <v>0</v>
      </c>
      <c r="S189" s="83">
        <f t="shared" si="124"/>
        <v>0</v>
      </c>
      <c r="T189" s="83">
        <f t="shared" si="96"/>
        <v>0</v>
      </c>
      <c r="U189" s="83">
        <f t="shared" si="110"/>
        <v>0</v>
      </c>
      <c r="V189" s="83">
        <f t="shared" si="97"/>
        <v>0</v>
      </c>
      <c r="W189" s="83">
        <v>0</v>
      </c>
      <c r="X189" s="83">
        <f t="shared" si="98"/>
        <v>0</v>
      </c>
      <c r="Y189" s="88">
        <f t="shared" si="99"/>
        <v>0</v>
      </c>
      <c r="AA189" s="121">
        <v>184</v>
      </c>
      <c r="AB189" s="83">
        <f t="shared" si="100"/>
        <v>0</v>
      </c>
      <c r="AC189" s="154">
        <f t="shared" si="101"/>
        <v>0</v>
      </c>
      <c r="AD189" s="154">
        <f t="shared" si="102"/>
        <v>0</v>
      </c>
      <c r="AE189" s="154">
        <f t="shared" si="103"/>
        <v>0</v>
      </c>
      <c r="AF189" s="83">
        <f t="shared" si="126"/>
        <v>0</v>
      </c>
      <c r="AG189" s="83">
        <f t="shared" si="127"/>
        <v>0</v>
      </c>
      <c r="AH189" s="83">
        <f t="shared" si="128"/>
        <v>0</v>
      </c>
      <c r="AI189" s="128">
        <f t="shared" si="125"/>
        <v>0</v>
      </c>
      <c r="AK189" s="121">
        <v>184</v>
      </c>
      <c r="AL189" s="83">
        <f t="shared" si="104"/>
        <v>0</v>
      </c>
      <c r="AM189" s="83">
        <f t="shared" si="105"/>
        <v>0</v>
      </c>
      <c r="AN189" s="83">
        <f t="shared" si="106"/>
        <v>0</v>
      </c>
      <c r="AO189" s="83">
        <f t="shared" si="107"/>
        <v>0</v>
      </c>
      <c r="AP189" s="83">
        <f t="shared" si="108"/>
        <v>0</v>
      </c>
      <c r="AQ189" s="227">
        <f t="shared" si="133"/>
        <v>0</v>
      </c>
      <c r="AR189" s="227">
        <f t="shared" si="133"/>
        <v>0</v>
      </c>
      <c r="AS189" s="227">
        <f t="shared" si="133"/>
        <v>0</v>
      </c>
      <c r="AT189" s="227">
        <f t="shared" si="133"/>
        <v>0</v>
      </c>
      <c r="AU189" s="83">
        <f t="shared" si="129"/>
        <v>0</v>
      </c>
      <c r="AV189" s="83">
        <f t="shared" si="130"/>
        <v>0</v>
      </c>
      <c r="AW189" s="83">
        <f t="shared" si="131"/>
        <v>0</v>
      </c>
      <c r="AX189" s="83">
        <f t="shared" si="132"/>
        <v>0</v>
      </c>
      <c r="AY189" s="128">
        <f t="shared" si="118"/>
        <v>0</v>
      </c>
    </row>
    <row r="190" spans="3:51" x14ac:dyDescent="0.25">
      <c r="C190" s="244" t="s">
        <v>65</v>
      </c>
      <c r="D190" s="4">
        <v>0.37</v>
      </c>
      <c r="E190" s="261" t="s">
        <v>222</v>
      </c>
      <c r="I190" s="105">
        <v>185</v>
      </c>
      <c r="J190" s="83">
        <f t="shared" si="119"/>
        <v>0</v>
      </c>
      <c r="K190" s="83">
        <f t="shared" si="120"/>
        <v>0</v>
      </c>
      <c r="L190" s="83">
        <f t="shared" si="121"/>
        <v>0</v>
      </c>
      <c r="M190" s="83">
        <f t="shared" si="122"/>
        <v>0</v>
      </c>
      <c r="N190" s="83">
        <f t="shared" si="94"/>
        <v>0</v>
      </c>
      <c r="O190" s="84">
        <f t="shared" si="95"/>
        <v>0</v>
      </c>
      <c r="P190" s="105">
        <v>185</v>
      </c>
      <c r="Q190" s="83">
        <f t="shared" si="109"/>
        <v>0</v>
      </c>
      <c r="R190" s="83">
        <f t="shared" si="123"/>
        <v>0</v>
      </c>
      <c r="S190" s="83">
        <f t="shared" si="124"/>
        <v>0</v>
      </c>
      <c r="T190" s="83">
        <f t="shared" si="96"/>
        <v>0</v>
      </c>
      <c r="U190" s="83">
        <f t="shared" si="110"/>
        <v>0</v>
      </c>
      <c r="V190" s="83">
        <f t="shared" si="97"/>
        <v>0</v>
      </c>
      <c r="W190" s="83">
        <v>0</v>
      </c>
      <c r="X190" s="83">
        <f t="shared" si="98"/>
        <v>0</v>
      </c>
      <c r="Y190" s="88">
        <f t="shared" si="99"/>
        <v>0</v>
      </c>
      <c r="AA190" s="121">
        <v>185</v>
      </c>
      <c r="AB190" s="83">
        <f t="shared" si="100"/>
        <v>0</v>
      </c>
      <c r="AC190" s="154">
        <f t="shared" si="101"/>
        <v>0</v>
      </c>
      <c r="AD190" s="154">
        <f t="shared" si="102"/>
        <v>0</v>
      </c>
      <c r="AE190" s="154">
        <f t="shared" si="103"/>
        <v>0</v>
      </c>
      <c r="AF190" s="83">
        <f t="shared" si="126"/>
        <v>0</v>
      </c>
      <c r="AG190" s="83">
        <f t="shared" si="127"/>
        <v>0</v>
      </c>
      <c r="AH190" s="83">
        <f t="shared" si="128"/>
        <v>0</v>
      </c>
      <c r="AI190" s="128">
        <f t="shared" si="125"/>
        <v>0</v>
      </c>
      <c r="AK190" s="121">
        <v>185</v>
      </c>
      <c r="AL190" s="83">
        <f t="shared" si="104"/>
        <v>0</v>
      </c>
      <c r="AM190" s="83">
        <f t="shared" si="105"/>
        <v>0</v>
      </c>
      <c r="AN190" s="83">
        <f t="shared" si="106"/>
        <v>0</v>
      </c>
      <c r="AO190" s="83">
        <f t="shared" si="107"/>
        <v>0</v>
      </c>
      <c r="AP190" s="83">
        <f t="shared" si="108"/>
        <v>0</v>
      </c>
      <c r="AQ190" s="227">
        <f t="shared" si="133"/>
        <v>0</v>
      </c>
      <c r="AR190" s="227">
        <f t="shared" si="133"/>
        <v>0</v>
      </c>
      <c r="AS190" s="227">
        <f t="shared" si="133"/>
        <v>0</v>
      </c>
      <c r="AT190" s="227">
        <f t="shared" si="133"/>
        <v>0</v>
      </c>
      <c r="AU190" s="83">
        <f t="shared" si="129"/>
        <v>0</v>
      </c>
      <c r="AV190" s="83">
        <f t="shared" si="130"/>
        <v>0</v>
      </c>
      <c r="AW190" s="83">
        <f t="shared" si="131"/>
        <v>0</v>
      </c>
      <c r="AX190" s="83">
        <f t="shared" si="132"/>
        <v>0</v>
      </c>
      <c r="AY190" s="128">
        <f t="shared" si="118"/>
        <v>0</v>
      </c>
    </row>
    <row r="191" spans="3:51" x14ac:dyDescent="0.25">
      <c r="C191" s="244" t="s">
        <v>66</v>
      </c>
      <c r="D191" s="4">
        <v>0.53</v>
      </c>
      <c r="E191" s="261" t="s">
        <v>222</v>
      </c>
      <c r="I191" s="105">
        <v>186</v>
      </c>
      <c r="J191" s="83">
        <f t="shared" si="119"/>
        <v>0</v>
      </c>
      <c r="K191" s="83">
        <f t="shared" si="120"/>
        <v>0</v>
      </c>
      <c r="L191" s="83">
        <f t="shared" si="121"/>
        <v>0</v>
      </c>
      <c r="M191" s="83">
        <f t="shared" si="122"/>
        <v>0</v>
      </c>
      <c r="N191" s="83">
        <f t="shared" si="94"/>
        <v>0</v>
      </c>
      <c r="O191" s="84">
        <f t="shared" si="95"/>
        <v>0</v>
      </c>
      <c r="P191" s="105">
        <v>186</v>
      </c>
      <c r="Q191" s="83">
        <f t="shared" si="109"/>
        <v>0</v>
      </c>
      <c r="R191" s="83">
        <f t="shared" si="123"/>
        <v>0</v>
      </c>
      <c r="S191" s="83">
        <f t="shared" si="124"/>
        <v>0</v>
      </c>
      <c r="T191" s="83">
        <f t="shared" si="96"/>
        <v>0</v>
      </c>
      <c r="U191" s="83">
        <f t="shared" si="110"/>
        <v>0</v>
      </c>
      <c r="V191" s="83">
        <f t="shared" si="97"/>
        <v>0</v>
      </c>
      <c r="W191" s="83">
        <v>0</v>
      </c>
      <c r="X191" s="83">
        <f t="shared" si="98"/>
        <v>0</v>
      </c>
      <c r="Y191" s="88">
        <f t="shared" si="99"/>
        <v>0</v>
      </c>
      <c r="AA191" s="121">
        <v>186</v>
      </c>
      <c r="AB191" s="83">
        <f t="shared" si="100"/>
        <v>0</v>
      </c>
      <c r="AC191" s="154">
        <f t="shared" si="101"/>
        <v>0</v>
      </c>
      <c r="AD191" s="154">
        <f t="shared" si="102"/>
        <v>0</v>
      </c>
      <c r="AE191" s="154">
        <f t="shared" si="103"/>
        <v>0</v>
      </c>
      <c r="AF191" s="83">
        <f t="shared" si="126"/>
        <v>0</v>
      </c>
      <c r="AG191" s="83">
        <f t="shared" si="127"/>
        <v>0</v>
      </c>
      <c r="AH191" s="83">
        <f t="shared" si="128"/>
        <v>0</v>
      </c>
      <c r="AI191" s="128">
        <f t="shared" si="125"/>
        <v>0</v>
      </c>
      <c r="AK191" s="121">
        <v>186</v>
      </c>
      <c r="AL191" s="83">
        <f t="shared" si="104"/>
        <v>0</v>
      </c>
      <c r="AM191" s="83">
        <f t="shared" si="105"/>
        <v>0</v>
      </c>
      <c r="AN191" s="83">
        <f t="shared" si="106"/>
        <v>0</v>
      </c>
      <c r="AO191" s="83">
        <f t="shared" si="107"/>
        <v>0</v>
      </c>
      <c r="AP191" s="83">
        <f t="shared" si="108"/>
        <v>0</v>
      </c>
      <c r="AQ191" s="227">
        <f t="shared" si="133"/>
        <v>0</v>
      </c>
      <c r="AR191" s="227">
        <f t="shared" si="133"/>
        <v>0</v>
      </c>
      <c r="AS191" s="227">
        <f t="shared" si="133"/>
        <v>0</v>
      </c>
      <c r="AT191" s="227">
        <f t="shared" si="133"/>
        <v>0</v>
      </c>
      <c r="AU191" s="83">
        <f t="shared" si="129"/>
        <v>0</v>
      </c>
      <c r="AV191" s="83">
        <f t="shared" si="130"/>
        <v>0</v>
      </c>
      <c r="AW191" s="83">
        <f t="shared" si="131"/>
        <v>0</v>
      </c>
      <c r="AX191" s="83">
        <f t="shared" si="132"/>
        <v>0</v>
      </c>
      <c r="AY191" s="128">
        <f t="shared" si="118"/>
        <v>0</v>
      </c>
    </row>
    <row r="192" spans="3:51" x14ac:dyDescent="0.25">
      <c r="C192" s="244" t="s">
        <v>67</v>
      </c>
      <c r="D192" s="4">
        <v>0.43</v>
      </c>
      <c r="E192" s="261" t="s">
        <v>222</v>
      </c>
      <c r="I192" s="105">
        <v>187</v>
      </c>
      <c r="J192" s="83">
        <f t="shared" si="119"/>
        <v>0</v>
      </c>
      <c r="K192" s="83">
        <f t="shared" si="120"/>
        <v>0</v>
      </c>
      <c r="L192" s="83">
        <f t="shared" si="121"/>
        <v>0</v>
      </c>
      <c r="M192" s="83">
        <f t="shared" si="122"/>
        <v>0</v>
      </c>
      <c r="N192" s="83">
        <f t="shared" si="94"/>
        <v>0</v>
      </c>
      <c r="O192" s="84">
        <f t="shared" si="95"/>
        <v>0</v>
      </c>
      <c r="P192" s="105">
        <v>187</v>
      </c>
      <c r="Q192" s="83">
        <f t="shared" si="109"/>
        <v>0</v>
      </c>
      <c r="R192" s="83">
        <f t="shared" si="123"/>
        <v>0</v>
      </c>
      <c r="S192" s="83">
        <f t="shared" si="124"/>
        <v>0</v>
      </c>
      <c r="T192" s="83">
        <f t="shared" si="96"/>
        <v>0</v>
      </c>
      <c r="U192" s="83">
        <f t="shared" si="110"/>
        <v>0</v>
      </c>
      <c r="V192" s="83">
        <f t="shared" si="97"/>
        <v>0</v>
      </c>
      <c r="W192" s="83">
        <v>0</v>
      </c>
      <c r="X192" s="83">
        <f t="shared" si="98"/>
        <v>0</v>
      </c>
      <c r="Y192" s="88">
        <f t="shared" si="99"/>
        <v>0</v>
      </c>
      <c r="AA192" s="121">
        <v>187</v>
      </c>
      <c r="AB192" s="83">
        <f t="shared" si="100"/>
        <v>0</v>
      </c>
      <c r="AC192" s="154">
        <f t="shared" si="101"/>
        <v>0</v>
      </c>
      <c r="AD192" s="154">
        <f t="shared" si="102"/>
        <v>0</v>
      </c>
      <c r="AE192" s="154">
        <f t="shared" si="103"/>
        <v>0</v>
      </c>
      <c r="AF192" s="83">
        <f t="shared" si="126"/>
        <v>0</v>
      </c>
      <c r="AG192" s="83">
        <f t="shared" si="127"/>
        <v>0</v>
      </c>
      <c r="AH192" s="83">
        <f t="shared" si="128"/>
        <v>0</v>
      </c>
      <c r="AI192" s="128">
        <f t="shared" si="125"/>
        <v>0</v>
      </c>
      <c r="AK192" s="121">
        <v>187</v>
      </c>
      <c r="AL192" s="83">
        <f t="shared" si="104"/>
        <v>0</v>
      </c>
      <c r="AM192" s="83">
        <f t="shared" si="105"/>
        <v>0</v>
      </c>
      <c r="AN192" s="83">
        <f t="shared" si="106"/>
        <v>0</v>
      </c>
      <c r="AO192" s="83">
        <f t="shared" si="107"/>
        <v>0</v>
      </c>
      <c r="AP192" s="83">
        <f t="shared" si="108"/>
        <v>0</v>
      </c>
      <c r="AQ192" s="227">
        <f t="shared" si="133"/>
        <v>0</v>
      </c>
      <c r="AR192" s="227">
        <f t="shared" si="133"/>
        <v>0</v>
      </c>
      <c r="AS192" s="227">
        <f t="shared" si="133"/>
        <v>0</v>
      </c>
      <c r="AT192" s="227">
        <f t="shared" si="133"/>
        <v>0</v>
      </c>
      <c r="AU192" s="83">
        <f t="shared" si="129"/>
        <v>0</v>
      </c>
      <c r="AV192" s="83">
        <f t="shared" si="130"/>
        <v>0</v>
      </c>
      <c r="AW192" s="83">
        <f t="shared" si="131"/>
        <v>0</v>
      </c>
      <c r="AX192" s="83">
        <f t="shared" si="132"/>
        <v>0</v>
      </c>
      <c r="AY192" s="128">
        <f t="shared" si="118"/>
        <v>0</v>
      </c>
    </row>
    <row r="193" spans="3:51" x14ac:dyDescent="0.25">
      <c r="C193" s="244" t="s">
        <v>68</v>
      </c>
      <c r="D193" s="4">
        <v>0.38</v>
      </c>
      <c r="E193" s="261" t="s">
        <v>222</v>
      </c>
      <c r="I193" s="105">
        <v>188</v>
      </c>
      <c r="J193" s="83">
        <f t="shared" si="119"/>
        <v>0</v>
      </c>
      <c r="K193" s="83">
        <f t="shared" si="120"/>
        <v>0</v>
      </c>
      <c r="L193" s="83">
        <f t="shared" si="121"/>
        <v>0</v>
      </c>
      <c r="M193" s="83">
        <f t="shared" si="122"/>
        <v>0</v>
      </c>
      <c r="N193" s="83">
        <f t="shared" si="94"/>
        <v>0</v>
      </c>
      <c r="O193" s="84">
        <f t="shared" si="95"/>
        <v>0</v>
      </c>
      <c r="P193" s="105">
        <v>188</v>
      </c>
      <c r="Q193" s="83">
        <f t="shared" si="109"/>
        <v>0</v>
      </c>
      <c r="R193" s="83">
        <f t="shared" si="123"/>
        <v>0</v>
      </c>
      <c r="S193" s="83">
        <f t="shared" si="124"/>
        <v>0</v>
      </c>
      <c r="T193" s="83">
        <f t="shared" si="96"/>
        <v>0</v>
      </c>
      <c r="U193" s="83">
        <f t="shared" si="110"/>
        <v>0</v>
      </c>
      <c r="V193" s="83">
        <f t="shared" si="97"/>
        <v>0</v>
      </c>
      <c r="W193" s="83">
        <v>0</v>
      </c>
      <c r="X193" s="83">
        <f t="shared" si="98"/>
        <v>0</v>
      </c>
      <c r="Y193" s="88">
        <f t="shared" si="99"/>
        <v>0</v>
      </c>
      <c r="AA193" s="121">
        <v>188</v>
      </c>
      <c r="AB193" s="83">
        <f t="shared" si="100"/>
        <v>0</v>
      </c>
      <c r="AC193" s="154">
        <f t="shared" si="101"/>
        <v>0</v>
      </c>
      <c r="AD193" s="154">
        <f t="shared" si="102"/>
        <v>0</v>
      </c>
      <c r="AE193" s="154">
        <f t="shared" si="103"/>
        <v>0</v>
      </c>
      <c r="AF193" s="83">
        <f t="shared" si="126"/>
        <v>0</v>
      </c>
      <c r="AG193" s="83">
        <f t="shared" si="127"/>
        <v>0</v>
      </c>
      <c r="AH193" s="83">
        <f t="shared" si="128"/>
        <v>0</v>
      </c>
      <c r="AI193" s="128">
        <f t="shared" si="125"/>
        <v>0</v>
      </c>
      <c r="AK193" s="121">
        <v>188</v>
      </c>
      <c r="AL193" s="83">
        <f t="shared" si="104"/>
        <v>0</v>
      </c>
      <c r="AM193" s="83">
        <f t="shared" si="105"/>
        <v>0</v>
      </c>
      <c r="AN193" s="83">
        <f t="shared" si="106"/>
        <v>0</v>
      </c>
      <c r="AO193" s="83">
        <f t="shared" si="107"/>
        <v>0</v>
      </c>
      <c r="AP193" s="83">
        <f t="shared" si="108"/>
        <v>0</v>
      </c>
      <c r="AQ193" s="227">
        <f t="shared" si="133"/>
        <v>0</v>
      </c>
      <c r="AR193" s="227">
        <f t="shared" si="133"/>
        <v>0</v>
      </c>
      <c r="AS193" s="227">
        <f t="shared" si="133"/>
        <v>0</v>
      </c>
      <c r="AT193" s="227">
        <f t="shared" si="133"/>
        <v>0</v>
      </c>
      <c r="AU193" s="83">
        <f t="shared" si="129"/>
        <v>0</v>
      </c>
      <c r="AV193" s="83">
        <f t="shared" si="130"/>
        <v>0</v>
      </c>
      <c r="AW193" s="83">
        <f t="shared" si="131"/>
        <v>0</v>
      </c>
      <c r="AX193" s="83">
        <f t="shared" si="132"/>
        <v>0</v>
      </c>
      <c r="AY193" s="128">
        <f t="shared" si="118"/>
        <v>0</v>
      </c>
    </row>
    <row r="194" spans="3:51" x14ac:dyDescent="0.25">
      <c r="C194" s="246" t="s">
        <v>69</v>
      </c>
      <c r="D194" s="3">
        <v>0.42</v>
      </c>
      <c r="E194" s="261" t="s">
        <v>223</v>
      </c>
      <c r="I194" s="105">
        <v>189</v>
      </c>
      <c r="J194" s="83">
        <f t="shared" si="119"/>
        <v>0</v>
      </c>
      <c r="K194" s="83">
        <f t="shared" si="120"/>
        <v>0</v>
      </c>
      <c r="L194" s="83">
        <f t="shared" si="121"/>
        <v>0</v>
      </c>
      <c r="M194" s="83">
        <f t="shared" si="122"/>
        <v>0</v>
      </c>
      <c r="N194" s="83">
        <f t="shared" si="94"/>
        <v>0</v>
      </c>
      <c r="O194" s="84">
        <f t="shared" si="95"/>
        <v>0</v>
      </c>
      <c r="P194" s="105">
        <v>189</v>
      </c>
      <c r="Q194" s="83">
        <f t="shared" si="109"/>
        <v>0</v>
      </c>
      <c r="R194" s="83">
        <f t="shared" si="123"/>
        <v>0</v>
      </c>
      <c r="S194" s="83">
        <f t="shared" si="124"/>
        <v>0</v>
      </c>
      <c r="T194" s="83">
        <f t="shared" si="96"/>
        <v>0</v>
      </c>
      <c r="U194" s="83">
        <f t="shared" si="110"/>
        <v>0</v>
      </c>
      <c r="V194" s="83">
        <f t="shared" si="97"/>
        <v>0</v>
      </c>
      <c r="W194" s="83">
        <v>0</v>
      </c>
      <c r="X194" s="83">
        <f t="shared" si="98"/>
        <v>0</v>
      </c>
      <c r="Y194" s="88">
        <f t="shared" si="99"/>
        <v>0</v>
      </c>
      <c r="AA194" s="121">
        <v>189</v>
      </c>
      <c r="AB194" s="83">
        <f t="shared" si="100"/>
        <v>0</v>
      </c>
      <c r="AC194" s="154">
        <f t="shared" si="101"/>
        <v>0</v>
      </c>
      <c r="AD194" s="154">
        <f t="shared" si="102"/>
        <v>0</v>
      </c>
      <c r="AE194" s="154">
        <f t="shared" si="103"/>
        <v>0</v>
      </c>
      <c r="AF194" s="83">
        <f t="shared" si="126"/>
        <v>0</v>
      </c>
      <c r="AG194" s="83">
        <f t="shared" si="127"/>
        <v>0</v>
      </c>
      <c r="AH194" s="83">
        <f t="shared" si="128"/>
        <v>0</v>
      </c>
      <c r="AI194" s="128">
        <f t="shared" si="125"/>
        <v>0</v>
      </c>
      <c r="AK194" s="121">
        <v>189</v>
      </c>
      <c r="AL194" s="83">
        <f t="shared" si="104"/>
        <v>0</v>
      </c>
      <c r="AM194" s="83">
        <f t="shared" si="105"/>
        <v>0</v>
      </c>
      <c r="AN194" s="83">
        <f t="shared" si="106"/>
        <v>0</v>
      </c>
      <c r="AO194" s="83">
        <f t="shared" si="107"/>
        <v>0</v>
      </c>
      <c r="AP194" s="83">
        <f t="shared" si="108"/>
        <v>0</v>
      </c>
      <c r="AQ194" s="227">
        <f t="shared" si="133"/>
        <v>0</v>
      </c>
      <c r="AR194" s="227">
        <f t="shared" si="133"/>
        <v>0</v>
      </c>
      <c r="AS194" s="227">
        <f t="shared" si="133"/>
        <v>0</v>
      </c>
      <c r="AT194" s="227">
        <f t="shared" si="133"/>
        <v>0</v>
      </c>
      <c r="AU194" s="83">
        <f t="shared" si="129"/>
        <v>0</v>
      </c>
      <c r="AV194" s="83">
        <f t="shared" si="130"/>
        <v>0</v>
      </c>
      <c r="AW194" s="83">
        <f t="shared" si="131"/>
        <v>0</v>
      </c>
      <c r="AX194" s="83">
        <f t="shared" si="132"/>
        <v>0</v>
      </c>
      <c r="AY194" s="128">
        <f t="shared" si="118"/>
        <v>0</v>
      </c>
    </row>
    <row r="195" spans="3:51" x14ac:dyDescent="0.25">
      <c r="C195" s="246" t="s">
        <v>70</v>
      </c>
      <c r="D195" s="3">
        <v>0.56999999999999995</v>
      </c>
      <c r="E195" s="261" t="s">
        <v>222</v>
      </c>
      <c r="I195" s="105">
        <v>190</v>
      </c>
      <c r="J195" s="83">
        <f t="shared" si="119"/>
        <v>0</v>
      </c>
      <c r="K195" s="83">
        <f t="shared" si="120"/>
        <v>0</v>
      </c>
      <c r="L195" s="83">
        <f t="shared" si="121"/>
        <v>0</v>
      </c>
      <c r="M195" s="83">
        <f t="shared" si="122"/>
        <v>0</v>
      </c>
      <c r="N195" s="83">
        <f t="shared" si="94"/>
        <v>0</v>
      </c>
      <c r="O195" s="84">
        <f t="shared" si="95"/>
        <v>0</v>
      </c>
      <c r="P195" s="105">
        <v>190</v>
      </c>
      <c r="Q195" s="83">
        <f t="shared" si="109"/>
        <v>0</v>
      </c>
      <c r="R195" s="83">
        <f t="shared" si="123"/>
        <v>0</v>
      </c>
      <c r="S195" s="83">
        <f t="shared" si="124"/>
        <v>0</v>
      </c>
      <c r="T195" s="83">
        <f t="shared" si="96"/>
        <v>0</v>
      </c>
      <c r="U195" s="83">
        <f t="shared" si="110"/>
        <v>0</v>
      </c>
      <c r="V195" s="83">
        <f t="shared" si="97"/>
        <v>0</v>
      </c>
      <c r="W195" s="83">
        <v>0</v>
      </c>
      <c r="X195" s="83">
        <f t="shared" si="98"/>
        <v>0</v>
      </c>
      <c r="Y195" s="88">
        <f t="shared" si="99"/>
        <v>0</v>
      </c>
      <c r="AA195" s="121">
        <v>190</v>
      </c>
      <c r="AB195" s="83">
        <f t="shared" si="100"/>
        <v>0</v>
      </c>
      <c r="AC195" s="154">
        <f t="shared" si="101"/>
        <v>0</v>
      </c>
      <c r="AD195" s="154">
        <f t="shared" si="102"/>
        <v>0</v>
      </c>
      <c r="AE195" s="154">
        <f t="shared" si="103"/>
        <v>0</v>
      </c>
      <c r="AF195" s="83">
        <f t="shared" si="126"/>
        <v>0</v>
      </c>
      <c r="AG195" s="83">
        <f t="shared" si="127"/>
        <v>0</v>
      </c>
      <c r="AH195" s="83">
        <f t="shared" si="128"/>
        <v>0</v>
      </c>
      <c r="AI195" s="128">
        <f t="shared" si="125"/>
        <v>0</v>
      </c>
      <c r="AK195" s="121">
        <v>190</v>
      </c>
      <c r="AL195" s="83">
        <f t="shared" si="104"/>
        <v>0</v>
      </c>
      <c r="AM195" s="83">
        <f t="shared" si="105"/>
        <v>0</v>
      </c>
      <c r="AN195" s="83">
        <f t="shared" si="106"/>
        <v>0</v>
      </c>
      <c r="AO195" s="83">
        <f t="shared" si="107"/>
        <v>0</v>
      </c>
      <c r="AP195" s="83">
        <f t="shared" si="108"/>
        <v>0</v>
      </c>
      <c r="AQ195" s="227">
        <f t="shared" si="133"/>
        <v>0</v>
      </c>
      <c r="AR195" s="227">
        <f t="shared" si="133"/>
        <v>0</v>
      </c>
      <c r="AS195" s="227">
        <f t="shared" si="133"/>
        <v>0</v>
      </c>
      <c r="AT195" s="227">
        <f t="shared" si="133"/>
        <v>0</v>
      </c>
      <c r="AU195" s="83">
        <f t="shared" si="129"/>
        <v>0</v>
      </c>
      <c r="AV195" s="83">
        <f t="shared" si="130"/>
        <v>0</v>
      </c>
      <c r="AW195" s="83">
        <f t="shared" si="131"/>
        <v>0</v>
      </c>
      <c r="AX195" s="83">
        <f t="shared" si="132"/>
        <v>0</v>
      </c>
      <c r="AY195" s="128">
        <f t="shared" si="118"/>
        <v>0</v>
      </c>
    </row>
    <row r="196" spans="3:51" x14ac:dyDescent="0.25">
      <c r="C196" s="246" t="s">
        <v>71</v>
      </c>
      <c r="D196" s="3">
        <v>0.54</v>
      </c>
      <c r="E196" s="261"/>
      <c r="I196" s="105">
        <v>191</v>
      </c>
      <c r="J196" s="83">
        <f t="shared" si="119"/>
        <v>0</v>
      </c>
      <c r="K196" s="83">
        <f t="shared" si="120"/>
        <v>0</v>
      </c>
      <c r="L196" s="83">
        <f t="shared" si="121"/>
        <v>0</v>
      </c>
      <c r="M196" s="83">
        <f t="shared" si="122"/>
        <v>0</v>
      </c>
      <c r="N196" s="83">
        <f t="shared" si="94"/>
        <v>0</v>
      </c>
      <c r="O196" s="84">
        <f t="shared" si="95"/>
        <v>0</v>
      </c>
      <c r="P196" s="105">
        <v>191</v>
      </c>
      <c r="Q196" s="83">
        <f t="shared" si="109"/>
        <v>0</v>
      </c>
      <c r="R196" s="83">
        <f t="shared" si="123"/>
        <v>0</v>
      </c>
      <c r="S196" s="83">
        <f t="shared" si="124"/>
        <v>0</v>
      </c>
      <c r="T196" s="83">
        <f t="shared" si="96"/>
        <v>0</v>
      </c>
      <c r="U196" s="83">
        <f t="shared" si="110"/>
        <v>0</v>
      </c>
      <c r="V196" s="83">
        <f t="shared" si="97"/>
        <v>0</v>
      </c>
      <c r="W196" s="83">
        <v>0</v>
      </c>
      <c r="X196" s="83">
        <f t="shared" si="98"/>
        <v>0</v>
      </c>
      <c r="Y196" s="88">
        <f t="shared" si="99"/>
        <v>0</v>
      </c>
      <c r="AA196" s="121">
        <v>191</v>
      </c>
      <c r="AB196" s="83">
        <f t="shared" si="100"/>
        <v>0</v>
      </c>
      <c r="AC196" s="154">
        <f t="shared" si="101"/>
        <v>0</v>
      </c>
      <c r="AD196" s="154">
        <f t="shared" si="102"/>
        <v>0</v>
      </c>
      <c r="AE196" s="154">
        <f t="shared" si="103"/>
        <v>0</v>
      </c>
      <c r="AF196" s="83">
        <f t="shared" si="126"/>
        <v>0</v>
      </c>
      <c r="AG196" s="83">
        <f t="shared" si="127"/>
        <v>0</v>
      </c>
      <c r="AH196" s="83">
        <f t="shared" si="128"/>
        <v>0</v>
      </c>
      <c r="AI196" s="128">
        <f t="shared" si="125"/>
        <v>0</v>
      </c>
      <c r="AK196" s="121">
        <v>191</v>
      </c>
      <c r="AL196" s="83">
        <f t="shared" si="104"/>
        <v>0</v>
      </c>
      <c r="AM196" s="83">
        <f t="shared" si="105"/>
        <v>0</v>
      </c>
      <c r="AN196" s="83">
        <f t="shared" si="106"/>
        <v>0</v>
      </c>
      <c r="AO196" s="83">
        <f t="shared" si="107"/>
        <v>0</v>
      </c>
      <c r="AP196" s="83">
        <f t="shared" si="108"/>
        <v>0</v>
      </c>
      <c r="AQ196" s="227">
        <f t="shared" si="133"/>
        <v>0</v>
      </c>
      <c r="AR196" s="227">
        <f t="shared" si="133"/>
        <v>0</v>
      </c>
      <c r="AS196" s="227">
        <f t="shared" si="133"/>
        <v>0</v>
      </c>
      <c r="AT196" s="227">
        <f t="shared" si="133"/>
        <v>0</v>
      </c>
      <c r="AU196" s="83">
        <f t="shared" si="129"/>
        <v>0</v>
      </c>
      <c r="AV196" s="83">
        <f t="shared" si="130"/>
        <v>0</v>
      </c>
      <c r="AW196" s="83">
        <f t="shared" si="131"/>
        <v>0</v>
      </c>
      <c r="AX196" s="83">
        <f t="shared" si="132"/>
        <v>0</v>
      </c>
      <c r="AY196" s="128">
        <f t="shared" si="118"/>
        <v>0</v>
      </c>
    </row>
    <row r="197" spans="3:51" x14ac:dyDescent="0.25">
      <c r="E197" s="69"/>
      <c r="I197" s="105">
        <v>192</v>
      </c>
      <c r="J197" s="83">
        <f t="shared" si="119"/>
        <v>0</v>
      </c>
      <c r="K197" s="83">
        <f t="shared" si="120"/>
        <v>0</v>
      </c>
      <c r="L197" s="83">
        <f t="shared" si="121"/>
        <v>0</v>
      </c>
      <c r="M197" s="83">
        <f t="shared" si="122"/>
        <v>0</v>
      </c>
      <c r="N197" s="83">
        <f t="shared" ref="N197:N204" si="134">IF(P198&lt;=$F$18,0,)</f>
        <v>0</v>
      </c>
      <c r="O197" s="84">
        <f t="shared" ref="O197:O205" si="135">((J197+K197)*0.475+L197+M197+N197)*44/12</f>
        <v>0</v>
      </c>
      <c r="P197" s="105">
        <v>192</v>
      </c>
      <c r="Q197" s="83">
        <f t="shared" si="109"/>
        <v>0</v>
      </c>
      <c r="R197" s="83">
        <f t="shared" si="123"/>
        <v>0</v>
      </c>
      <c r="S197" s="83">
        <f t="shared" si="124"/>
        <v>0</v>
      </c>
      <c r="T197" s="83">
        <f t="shared" ref="T197:T205" si="136">IF(S197=0,0,EXP(-1.0587+0.8836*LN(S197)+0.284))</f>
        <v>0</v>
      </c>
      <c r="U197" s="83">
        <f t="shared" si="110"/>
        <v>0</v>
      </c>
      <c r="V197" s="83">
        <f t="shared" ref="V197:V205" si="137">IF(P197&lt;=$F$18,IF(P197&lt;=30,P197*($F$16-$F$6)/30,$F$16-$F$6),)</f>
        <v>0</v>
      </c>
      <c r="W197" s="83">
        <v>0</v>
      </c>
      <c r="X197" s="83">
        <f t="shared" ref="X197:X205" si="138">((S197+T197)*0.475+U197+V197+W197)*44/12</f>
        <v>0</v>
      </c>
      <c r="Y197" s="88">
        <f t="shared" ref="Y197:Y205" si="139">IF(P197&lt;=$F$18,X197-O197,)</f>
        <v>0</v>
      </c>
      <c r="AA197" s="121">
        <v>192</v>
      </c>
      <c r="AB197" s="83">
        <f t="shared" ref="AB197:AB205" si="140">IF(AA197&lt;=$F$18,IFERROR(VLOOKUP($AA197,$B$82:$G$94,2,FALSE),0),)</f>
        <v>0</v>
      </c>
      <c r="AC197" s="154">
        <f t="shared" ref="AC197:AC205" si="141">IF(AA197&lt;=$F$18,IFERROR(VLOOKUP($AA197,$B$82:$G$94,3,FALSE),0),)</f>
        <v>0</v>
      </c>
      <c r="AD197" s="154">
        <f t="shared" ref="AD197:AD205" si="142">IF(AA197&lt;=$F$18,IFERROR(VLOOKUP($AA197,$B$82:$G$94,4,FALSE),0),)</f>
        <v>0</v>
      </c>
      <c r="AE197" s="154">
        <f t="shared" ref="AE197:AE205" si="143">IF(AA197&lt;=$F$18,IFERROR(VLOOKUP($AA197,$B$82:$G$94,5,FALSE),0),)</f>
        <v>0</v>
      </c>
      <c r="AF197" s="83">
        <f t="shared" si="126"/>
        <v>0</v>
      </c>
      <c r="AG197" s="83">
        <f t="shared" si="127"/>
        <v>0</v>
      </c>
      <c r="AH197" s="83">
        <f t="shared" si="128"/>
        <v>0</v>
      </c>
      <c r="AI197" s="128">
        <f t="shared" si="125"/>
        <v>0</v>
      </c>
      <c r="AK197" s="121">
        <v>192</v>
      </c>
      <c r="AL197" s="83">
        <f t="shared" ref="AL197:AL205" si="144">IF(AK197&lt;=$F$18,IFERROR(VLOOKUP($AA197,$B$82:$G$94,2,FALSE),0),)</f>
        <v>0</v>
      </c>
      <c r="AM197" s="83">
        <f t="shared" ref="AM197:AM205" si="145">IF(AK197&lt;=$F$18,IFERROR(VLOOKUP($AA197,$B$82:$G$94,3,FALSE),0),)</f>
        <v>0</v>
      </c>
      <c r="AN197" s="83">
        <f t="shared" ref="AN197:AN205" si="146">IF(AK197&lt;=$F$18,IFERROR(VLOOKUP($AA197,$B$82:$G$94,4,FALSE),0),)</f>
        <v>0</v>
      </c>
      <c r="AO197" s="83">
        <f t="shared" ref="AO197:AO205" si="147">IF(AK197&lt;=$F$18,IFERROR(VLOOKUP($AA197,$B$82:$G$94,5,FALSE),0),)</f>
        <v>0</v>
      </c>
      <c r="AP197" s="83">
        <f t="shared" ref="AP197:AP205" si="148">IF(AK197&lt;=$F$18,IFERROR(VLOOKUP($AA197,$B$82:$G$94,6,FALSE),0),)</f>
        <v>0</v>
      </c>
      <c r="AQ197" s="227">
        <f t="shared" si="133"/>
        <v>0</v>
      </c>
      <c r="AR197" s="227">
        <f t="shared" si="133"/>
        <v>0</v>
      </c>
      <c r="AS197" s="227">
        <f t="shared" si="133"/>
        <v>0</v>
      </c>
      <c r="AT197" s="227">
        <f t="shared" si="133"/>
        <v>0</v>
      </c>
      <c r="AU197" s="83">
        <f t="shared" si="129"/>
        <v>0</v>
      </c>
      <c r="AV197" s="83">
        <f t="shared" si="130"/>
        <v>0</v>
      </c>
      <c r="AW197" s="83">
        <f t="shared" si="131"/>
        <v>0</v>
      </c>
      <c r="AX197" s="83">
        <f t="shared" si="132"/>
        <v>0</v>
      </c>
      <c r="AY197" s="128">
        <f t="shared" si="118"/>
        <v>0</v>
      </c>
    </row>
    <row r="198" spans="3:51" x14ac:dyDescent="0.25">
      <c r="E198" s="69"/>
      <c r="I198" s="105">
        <v>193</v>
      </c>
      <c r="J198" s="83">
        <f t="shared" si="119"/>
        <v>0</v>
      </c>
      <c r="K198" s="83">
        <f t="shared" si="120"/>
        <v>0</v>
      </c>
      <c r="L198" s="83">
        <f t="shared" si="121"/>
        <v>0</v>
      </c>
      <c r="M198" s="83">
        <f t="shared" si="122"/>
        <v>0</v>
      </c>
      <c r="N198" s="83">
        <f t="shared" si="134"/>
        <v>0</v>
      </c>
      <c r="O198" s="84">
        <f t="shared" si="135"/>
        <v>0</v>
      </c>
      <c r="P198" s="105">
        <v>193</v>
      </c>
      <c r="Q198" s="83">
        <f t="shared" ref="Q198:Q205" si="149">IF(P198&lt;=$F$18,LOOKUP(P198-1,$B$25:$B$78,$G$25:$G$78),)</f>
        <v>0</v>
      </c>
      <c r="R198" s="83">
        <f t="shared" si="123"/>
        <v>0</v>
      </c>
      <c r="S198" s="83">
        <f t="shared" si="124"/>
        <v>0</v>
      </c>
      <c r="T198" s="83">
        <f t="shared" si="136"/>
        <v>0</v>
      </c>
      <c r="U198" s="83">
        <f t="shared" ref="U198:U205" si="150">IF(P198&lt;=$F$18,$F$5+($F$15-$F$5)*(1-EXP(-0.0175*P198)),)</f>
        <v>0</v>
      </c>
      <c r="V198" s="83">
        <f t="shared" si="137"/>
        <v>0</v>
      </c>
      <c r="W198" s="83">
        <v>0</v>
      </c>
      <c r="X198" s="83">
        <f t="shared" si="138"/>
        <v>0</v>
      </c>
      <c r="Y198" s="88">
        <f t="shared" si="139"/>
        <v>0</v>
      </c>
      <c r="AA198" s="121">
        <v>193</v>
      </c>
      <c r="AB198" s="83">
        <f t="shared" si="140"/>
        <v>0</v>
      </c>
      <c r="AC198" s="154">
        <f t="shared" si="141"/>
        <v>0</v>
      </c>
      <c r="AD198" s="154">
        <f t="shared" si="142"/>
        <v>0</v>
      </c>
      <c r="AE198" s="154">
        <f t="shared" si="143"/>
        <v>0</v>
      </c>
      <c r="AF198" s="83">
        <f t="shared" ref="AF198:AF205" si="151">IF(AA198&lt;=$F$18,EXP(-LN(2)/$D$104)*AF197+((1-EXP(-LN(2)/$D$104))/(LN(2)/$D$104))*$AB198*AC198*0.475*$F$19*44/12,)</f>
        <v>0</v>
      </c>
      <c r="AG198" s="83">
        <f t="shared" ref="AG198:AG205" si="152">IF(AA198&lt;=$F$18,EXP(-LN(2)/$D$106)*AG197+((1-EXP(-LN(2)/$D$106))/(LN(2)/$D$106))*$AB198*AD198*0.475*$F$19*44/12,)</f>
        <v>0</v>
      </c>
      <c r="AH198" s="83">
        <f t="shared" ref="AH198:AH205" si="153">IF(AA198&lt;=$F$18,EXP(-LN(2)/$D$105)*AH197+((1-EXP(-LN(2)/$D$105))/(LN(2)/$D$105))*$AB198*AE198*0.475*$F$19*44/12,)</f>
        <v>0</v>
      </c>
      <c r="AI198" s="128">
        <f t="shared" si="125"/>
        <v>0</v>
      </c>
      <c r="AK198" s="121">
        <v>193</v>
      </c>
      <c r="AL198" s="83">
        <f t="shared" si="144"/>
        <v>0</v>
      </c>
      <c r="AM198" s="83">
        <f t="shared" si="145"/>
        <v>0</v>
      </c>
      <c r="AN198" s="83">
        <f t="shared" si="146"/>
        <v>0</v>
      </c>
      <c r="AO198" s="83">
        <f t="shared" si="147"/>
        <v>0</v>
      </c>
      <c r="AP198" s="83">
        <f t="shared" si="148"/>
        <v>0</v>
      </c>
      <c r="AQ198" s="227">
        <f t="shared" si="133"/>
        <v>0</v>
      </c>
      <c r="AR198" s="227">
        <f t="shared" si="133"/>
        <v>0</v>
      </c>
      <c r="AS198" s="227">
        <f t="shared" si="133"/>
        <v>0</v>
      </c>
      <c r="AT198" s="227">
        <f t="shared" si="133"/>
        <v>0</v>
      </c>
      <c r="AU198" s="83">
        <f t="shared" ref="AU198:AU205" si="154">IF($AK198&lt;=$F$18,$C$104*$AL198*AM198,)</f>
        <v>0</v>
      </c>
      <c r="AV198" s="83">
        <f t="shared" ref="AV198:AV205" si="155">IF($AK198&lt;=$F$18,$C$106*$AL198*AN198,)</f>
        <v>0</v>
      </c>
      <c r="AW198" s="83">
        <f t="shared" ref="AW198:AW205" si="156">IF($AK198&lt;=$F$18,$C$105*$AL198*AO198,)</f>
        <v>0</v>
      </c>
      <c r="AX198" s="83">
        <f t="shared" ref="AX198:AX205" si="157">IF($AK198&lt;=$F$18,$C$108*$AL198*AP198,)</f>
        <v>0</v>
      </c>
      <c r="AY198" s="128">
        <f t="shared" ref="AY198:AY205" si="158">IF(AK198&lt;=$F$18,SUM(AU198:AX198)+AY197,)</f>
        <v>0</v>
      </c>
    </row>
    <row r="199" spans="3:51" x14ac:dyDescent="0.25">
      <c r="E199" s="69"/>
      <c r="I199" s="105">
        <v>194</v>
      </c>
      <c r="J199" s="83">
        <f t="shared" ref="J199:J205" si="159">IF($I199&lt;=$F$10,$F$11*$F$13+J198,)</f>
        <v>0</v>
      </c>
      <c r="K199" s="83">
        <f t="shared" ref="K199:K205" si="160">IF(J199=0,0,EXP(-1.0587+0.8836*LN(J199)+0.284))</f>
        <v>0</v>
      </c>
      <c r="L199" s="83">
        <f t="shared" ref="L199:L205" si="161">IF(I199&lt;=$F$10,$F$5+($F$8-$F$5)*(1-EXP(-0.0175*I199)),)</f>
        <v>0</v>
      </c>
      <c r="M199" s="83">
        <f t="shared" ref="M199:M205" si="162">IF(I199&lt;=$F$10,IF(I199&lt;=30,I199*($F$9-$F$6)/30,$F$9-$F$6),)</f>
        <v>0</v>
      </c>
      <c r="N199" s="83">
        <f t="shared" si="134"/>
        <v>0</v>
      </c>
      <c r="O199" s="84">
        <f t="shared" si="135"/>
        <v>0</v>
      </c>
      <c r="P199" s="105">
        <v>194</v>
      </c>
      <c r="Q199" s="83">
        <f t="shared" si="149"/>
        <v>0</v>
      </c>
      <c r="R199" s="83">
        <f t="shared" ref="R199:R205" si="163">IF(P199&lt;=$F$18,Q199+R198,)</f>
        <v>0</v>
      </c>
      <c r="S199" s="83">
        <f t="shared" ref="S199:S205" si="164">$F$19*R199</f>
        <v>0</v>
      </c>
      <c r="T199" s="83">
        <f t="shared" si="136"/>
        <v>0</v>
      </c>
      <c r="U199" s="83">
        <f t="shared" si="150"/>
        <v>0</v>
      </c>
      <c r="V199" s="83">
        <f t="shared" si="137"/>
        <v>0</v>
      </c>
      <c r="W199" s="83">
        <v>0</v>
      </c>
      <c r="X199" s="83">
        <f t="shared" si="138"/>
        <v>0</v>
      </c>
      <c r="Y199" s="88">
        <f t="shared" si="139"/>
        <v>0</v>
      </c>
      <c r="AA199" s="121">
        <v>194</v>
      </c>
      <c r="AB199" s="83">
        <f t="shared" si="140"/>
        <v>0</v>
      </c>
      <c r="AC199" s="154">
        <f t="shared" si="141"/>
        <v>0</v>
      </c>
      <c r="AD199" s="154">
        <f t="shared" si="142"/>
        <v>0</v>
      </c>
      <c r="AE199" s="154">
        <f t="shared" si="143"/>
        <v>0</v>
      </c>
      <c r="AF199" s="83">
        <f t="shared" si="151"/>
        <v>0</v>
      </c>
      <c r="AG199" s="83">
        <f t="shared" si="152"/>
        <v>0</v>
      </c>
      <c r="AH199" s="83">
        <f t="shared" si="153"/>
        <v>0</v>
      </c>
      <c r="AI199" s="128">
        <f t="shared" ref="AI199:AI205" si="165">IF(AA199&lt;=$F$18,SUM(AF199:AH199),)</f>
        <v>0</v>
      </c>
      <c r="AK199" s="121">
        <v>194</v>
      </c>
      <c r="AL199" s="83">
        <f t="shared" si="144"/>
        <v>0</v>
      </c>
      <c r="AM199" s="83">
        <f t="shared" si="145"/>
        <v>0</v>
      </c>
      <c r="AN199" s="83">
        <f t="shared" si="146"/>
        <v>0</v>
      </c>
      <c r="AO199" s="83">
        <f t="shared" si="147"/>
        <v>0</v>
      </c>
      <c r="AP199" s="83">
        <f t="shared" si="148"/>
        <v>0</v>
      </c>
      <c r="AQ199" s="227">
        <f t="shared" si="133"/>
        <v>0</v>
      </c>
      <c r="AR199" s="227">
        <f t="shared" si="133"/>
        <v>0</v>
      </c>
      <c r="AS199" s="227">
        <f t="shared" si="133"/>
        <v>0</v>
      </c>
      <c r="AT199" s="227">
        <f t="shared" si="133"/>
        <v>0</v>
      </c>
      <c r="AU199" s="83">
        <f t="shared" si="154"/>
        <v>0</v>
      </c>
      <c r="AV199" s="83">
        <f t="shared" si="155"/>
        <v>0</v>
      </c>
      <c r="AW199" s="83">
        <f t="shared" si="156"/>
        <v>0</v>
      </c>
      <c r="AX199" s="83">
        <f t="shared" si="157"/>
        <v>0</v>
      </c>
      <c r="AY199" s="128">
        <f t="shared" si="158"/>
        <v>0</v>
      </c>
    </row>
    <row r="200" spans="3:51" x14ac:dyDescent="0.25">
      <c r="E200" s="69"/>
      <c r="I200" s="105">
        <v>195</v>
      </c>
      <c r="J200" s="83">
        <f t="shared" si="159"/>
        <v>0</v>
      </c>
      <c r="K200" s="83">
        <f t="shared" si="160"/>
        <v>0</v>
      </c>
      <c r="L200" s="83">
        <f t="shared" si="161"/>
        <v>0</v>
      </c>
      <c r="M200" s="83">
        <f t="shared" si="162"/>
        <v>0</v>
      </c>
      <c r="N200" s="83">
        <f t="shared" si="134"/>
        <v>0</v>
      </c>
      <c r="O200" s="84">
        <f t="shared" si="135"/>
        <v>0</v>
      </c>
      <c r="P200" s="105">
        <v>195</v>
      </c>
      <c r="Q200" s="83">
        <f t="shared" si="149"/>
        <v>0</v>
      </c>
      <c r="R200" s="83">
        <f t="shared" si="163"/>
        <v>0</v>
      </c>
      <c r="S200" s="83">
        <f t="shared" si="164"/>
        <v>0</v>
      </c>
      <c r="T200" s="83">
        <f t="shared" si="136"/>
        <v>0</v>
      </c>
      <c r="U200" s="83">
        <f t="shared" si="150"/>
        <v>0</v>
      </c>
      <c r="V200" s="83">
        <f t="shared" si="137"/>
        <v>0</v>
      </c>
      <c r="W200" s="83">
        <v>0</v>
      </c>
      <c r="X200" s="83">
        <f t="shared" si="138"/>
        <v>0</v>
      </c>
      <c r="Y200" s="88">
        <f t="shared" si="139"/>
        <v>0</v>
      </c>
      <c r="AA200" s="121">
        <v>195</v>
      </c>
      <c r="AB200" s="83">
        <f t="shared" si="140"/>
        <v>0</v>
      </c>
      <c r="AC200" s="154">
        <f t="shared" si="141"/>
        <v>0</v>
      </c>
      <c r="AD200" s="154">
        <f t="shared" si="142"/>
        <v>0</v>
      </c>
      <c r="AE200" s="154">
        <f t="shared" si="143"/>
        <v>0</v>
      </c>
      <c r="AF200" s="83">
        <f t="shared" si="151"/>
        <v>0</v>
      </c>
      <c r="AG200" s="83">
        <f t="shared" si="152"/>
        <v>0</v>
      </c>
      <c r="AH200" s="83">
        <f t="shared" si="153"/>
        <v>0</v>
      </c>
      <c r="AI200" s="128">
        <f t="shared" si="165"/>
        <v>0</v>
      </c>
      <c r="AK200" s="121">
        <v>195</v>
      </c>
      <c r="AL200" s="83">
        <f t="shared" si="144"/>
        <v>0</v>
      </c>
      <c r="AM200" s="83">
        <f t="shared" si="145"/>
        <v>0</v>
      </c>
      <c r="AN200" s="83">
        <f t="shared" si="146"/>
        <v>0</v>
      </c>
      <c r="AO200" s="83">
        <f t="shared" si="147"/>
        <v>0</v>
      </c>
      <c r="AP200" s="83">
        <f t="shared" si="148"/>
        <v>0</v>
      </c>
      <c r="AQ200" s="227">
        <f t="shared" si="133"/>
        <v>0</v>
      </c>
      <c r="AR200" s="227">
        <f t="shared" si="133"/>
        <v>0</v>
      </c>
      <c r="AS200" s="227">
        <f t="shared" si="133"/>
        <v>0</v>
      </c>
      <c r="AT200" s="227">
        <f t="shared" si="133"/>
        <v>0</v>
      </c>
      <c r="AU200" s="83">
        <f t="shared" si="154"/>
        <v>0</v>
      </c>
      <c r="AV200" s="83">
        <f t="shared" si="155"/>
        <v>0</v>
      </c>
      <c r="AW200" s="83">
        <f t="shared" si="156"/>
        <v>0</v>
      </c>
      <c r="AX200" s="83">
        <f t="shared" si="157"/>
        <v>0</v>
      </c>
      <c r="AY200" s="128">
        <f t="shared" si="158"/>
        <v>0</v>
      </c>
    </row>
    <row r="201" spans="3:51" x14ac:dyDescent="0.25">
      <c r="E201" s="69"/>
      <c r="I201" s="105">
        <v>196</v>
      </c>
      <c r="J201" s="83">
        <f t="shared" si="159"/>
        <v>0</v>
      </c>
      <c r="K201" s="83">
        <f t="shared" si="160"/>
        <v>0</v>
      </c>
      <c r="L201" s="83">
        <f t="shared" si="161"/>
        <v>0</v>
      </c>
      <c r="M201" s="83">
        <f t="shared" si="162"/>
        <v>0</v>
      </c>
      <c r="N201" s="83">
        <f t="shared" si="134"/>
        <v>0</v>
      </c>
      <c r="O201" s="84">
        <f t="shared" si="135"/>
        <v>0</v>
      </c>
      <c r="P201" s="105">
        <v>196</v>
      </c>
      <c r="Q201" s="83">
        <f t="shared" si="149"/>
        <v>0</v>
      </c>
      <c r="R201" s="83">
        <f t="shared" si="163"/>
        <v>0</v>
      </c>
      <c r="S201" s="83">
        <f t="shared" si="164"/>
        <v>0</v>
      </c>
      <c r="T201" s="83">
        <f t="shared" si="136"/>
        <v>0</v>
      </c>
      <c r="U201" s="83">
        <f t="shared" si="150"/>
        <v>0</v>
      </c>
      <c r="V201" s="83">
        <f t="shared" si="137"/>
        <v>0</v>
      </c>
      <c r="W201" s="83">
        <v>0</v>
      </c>
      <c r="X201" s="83">
        <f t="shared" si="138"/>
        <v>0</v>
      </c>
      <c r="Y201" s="88">
        <f t="shared" si="139"/>
        <v>0</v>
      </c>
      <c r="AA201" s="121">
        <v>196</v>
      </c>
      <c r="AB201" s="83">
        <f t="shared" si="140"/>
        <v>0</v>
      </c>
      <c r="AC201" s="154">
        <f t="shared" si="141"/>
        <v>0</v>
      </c>
      <c r="AD201" s="154">
        <f t="shared" si="142"/>
        <v>0</v>
      </c>
      <c r="AE201" s="154">
        <f t="shared" si="143"/>
        <v>0</v>
      </c>
      <c r="AF201" s="83">
        <f t="shared" si="151"/>
        <v>0</v>
      </c>
      <c r="AG201" s="83">
        <f t="shared" si="152"/>
        <v>0</v>
      </c>
      <c r="AH201" s="83">
        <f t="shared" si="153"/>
        <v>0</v>
      </c>
      <c r="AI201" s="128">
        <f t="shared" si="165"/>
        <v>0</v>
      </c>
      <c r="AK201" s="121">
        <v>196</v>
      </c>
      <c r="AL201" s="83">
        <f t="shared" si="144"/>
        <v>0</v>
      </c>
      <c r="AM201" s="83">
        <f t="shared" si="145"/>
        <v>0</v>
      </c>
      <c r="AN201" s="83">
        <f t="shared" si="146"/>
        <v>0</v>
      </c>
      <c r="AO201" s="83">
        <f t="shared" si="147"/>
        <v>0</v>
      </c>
      <c r="AP201" s="83">
        <f t="shared" si="148"/>
        <v>0</v>
      </c>
      <c r="AQ201" s="227">
        <f t="shared" si="133"/>
        <v>0</v>
      </c>
      <c r="AR201" s="227">
        <f t="shared" si="133"/>
        <v>0</v>
      </c>
      <c r="AS201" s="227">
        <f t="shared" si="133"/>
        <v>0</v>
      </c>
      <c r="AT201" s="227">
        <f t="shared" si="133"/>
        <v>0</v>
      </c>
      <c r="AU201" s="83">
        <f t="shared" si="154"/>
        <v>0</v>
      </c>
      <c r="AV201" s="83">
        <f t="shared" si="155"/>
        <v>0</v>
      </c>
      <c r="AW201" s="83">
        <f t="shared" si="156"/>
        <v>0</v>
      </c>
      <c r="AX201" s="83">
        <f t="shared" si="157"/>
        <v>0</v>
      </c>
      <c r="AY201" s="128">
        <f t="shared" si="158"/>
        <v>0</v>
      </c>
    </row>
    <row r="202" spans="3:51" x14ac:dyDescent="0.25">
      <c r="E202" s="69"/>
      <c r="I202" s="105">
        <v>197</v>
      </c>
      <c r="J202" s="83">
        <f t="shared" si="159"/>
        <v>0</v>
      </c>
      <c r="K202" s="83">
        <f t="shared" si="160"/>
        <v>0</v>
      </c>
      <c r="L202" s="83">
        <f t="shared" si="161"/>
        <v>0</v>
      </c>
      <c r="M202" s="83">
        <f t="shared" si="162"/>
        <v>0</v>
      </c>
      <c r="N202" s="83">
        <f t="shared" si="134"/>
        <v>0</v>
      </c>
      <c r="O202" s="84">
        <f t="shared" si="135"/>
        <v>0</v>
      </c>
      <c r="P202" s="105">
        <v>197</v>
      </c>
      <c r="Q202" s="83">
        <f t="shared" si="149"/>
        <v>0</v>
      </c>
      <c r="R202" s="83">
        <f t="shared" si="163"/>
        <v>0</v>
      </c>
      <c r="S202" s="83">
        <f t="shared" si="164"/>
        <v>0</v>
      </c>
      <c r="T202" s="83">
        <f t="shared" si="136"/>
        <v>0</v>
      </c>
      <c r="U202" s="83">
        <f t="shared" si="150"/>
        <v>0</v>
      </c>
      <c r="V202" s="83">
        <f t="shared" si="137"/>
        <v>0</v>
      </c>
      <c r="W202" s="83">
        <v>0</v>
      </c>
      <c r="X202" s="83">
        <f t="shared" si="138"/>
        <v>0</v>
      </c>
      <c r="Y202" s="88">
        <f t="shared" si="139"/>
        <v>0</v>
      </c>
      <c r="AA202" s="121">
        <v>197</v>
      </c>
      <c r="AB202" s="83">
        <f t="shared" si="140"/>
        <v>0</v>
      </c>
      <c r="AC202" s="154">
        <f t="shared" si="141"/>
        <v>0</v>
      </c>
      <c r="AD202" s="154">
        <f t="shared" si="142"/>
        <v>0</v>
      </c>
      <c r="AE202" s="154">
        <f t="shared" si="143"/>
        <v>0</v>
      </c>
      <c r="AF202" s="83">
        <f t="shared" si="151"/>
        <v>0</v>
      </c>
      <c r="AG202" s="83">
        <f t="shared" si="152"/>
        <v>0</v>
      </c>
      <c r="AH202" s="83">
        <f t="shared" si="153"/>
        <v>0</v>
      </c>
      <c r="AI202" s="128">
        <f t="shared" si="165"/>
        <v>0</v>
      </c>
      <c r="AK202" s="121">
        <v>197</v>
      </c>
      <c r="AL202" s="83">
        <f t="shared" si="144"/>
        <v>0</v>
      </c>
      <c r="AM202" s="83">
        <f t="shared" si="145"/>
        <v>0</v>
      </c>
      <c r="AN202" s="83">
        <f t="shared" si="146"/>
        <v>0</v>
      </c>
      <c r="AO202" s="83">
        <f t="shared" si="147"/>
        <v>0</v>
      </c>
      <c r="AP202" s="83">
        <f t="shared" si="148"/>
        <v>0</v>
      </c>
      <c r="AQ202" s="227">
        <f t="shared" si="133"/>
        <v>0</v>
      </c>
      <c r="AR202" s="227">
        <f t="shared" si="133"/>
        <v>0</v>
      </c>
      <c r="AS202" s="227">
        <f t="shared" si="133"/>
        <v>0</v>
      </c>
      <c r="AT202" s="227">
        <f t="shared" si="133"/>
        <v>0</v>
      </c>
      <c r="AU202" s="83">
        <f t="shared" si="154"/>
        <v>0</v>
      </c>
      <c r="AV202" s="83">
        <f t="shared" si="155"/>
        <v>0</v>
      </c>
      <c r="AW202" s="83">
        <f t="shared" si="156"/>
        <v>0</v>
      </c>
      <c r="AX202" s="83">
        <f t="shared" si="157"/>
        <v>0</v>
      </c>
      <c r="AY202" s="128">
        <f t="shared" si="158"/>
        <v>0</v>
      </c>
    </row>
    <row r="203" spans="3:51" x14ac:dyDescent="0.25">
      <c r="E203" s="69"/>
      <c r="I203" s="105">
        <v>198</v>
      </c>
      <c r="J203" s="83">
        <f t="shared" si="159"/>
        <v>0</v>
      </c>
      <c r="K203" s="83">
        <f t="shared" si="160"/>
        <v>0</v>
      </c>
      <c r="L203" s="83">
        <f t="shared" si="161"/>
        <v>0</v>
      </c>
      <c r="M203" s="83">
        <f t="shared" si="162"/>
        <v>0</v>
      </c>
      <c r="N203" s="83">
        <f t="shared" si="134"/>
        <v>0</v>
      </c>
      <c r="O203" s="84">
        <f t="shared" si="135"/>
        <v>0</v>
      </c>
      <c r="P203" s="105">
        <v>198</v>
      </c>
      <c r="Q203" s="83">
        <f t="shared" si="149"/>
        <v>0</v>
      </c>
      <c r="R203" s="83">
        <f t="shared" si="163"/>
        <v>0</v>
      </c>
      <c r="S203" s="83">
        <f t="shared" si="164"/>
        <v>0</v>
      </c>
      <c r="T203" s="83">
        <f t="shared" si="136"/>
        <v>0</v>
      </c>
      <c r="U203" s="83">
        <f t="shared" si="150"/>
        <v>0</v>
      </c>
      <c r="V203" s="83">
        <f t="shared" si="137"/>
        <v>0</v>
      </c>
      <c r="W203" s="83">
        <v>0</v>
      </c>
      <c r="X203" s="83">
        <f t="shared" si="138"/>
        <v>0</v>
      </c>
      <c r="Y203" s="88">
        <f t="shared" si="139"/>
        <v>0</v>
      </c>
      <c r="AA203" s="121">
        <v>198</v>
      </c>
      <c r="AB203" s="83">
        <f t="shared" si="140"/>
        <v>0</v>
      </c>
      <c r="AC203" s="154">
        <f t="shared" si="141"/>
        <v>0</v>
      </c>
      <c r="AD203" s="154">
        <f t="shared" si="142"/>
        <v>0</v>
      </c>
      <c r="AE203" s="154">
        <f t="shared" si="143"/>
        <v>0</v>
      </c>
      <c r="AF203" s="83">
        <f t="shared" si="151"/>
        <v>0</v>
      </c>
      <c r="AG203" s="83">
        <f t="shared" si="152"/>
        <v>0</v>
      </c>
      <c r="AH203" s="83">
        <f t="shared" si="153"/>
        <v>0</v>
      </c>
      <c r="AI203" s="128">
        <f t="shared" si="165"/>
        <v>0</v>
      </c>
      <c r="AK203" s="121">
        <v>198</v>
      </c>
      <c r="AL203" s="83">
        <f t="shared" si="144"/>
        <v>0</v>
      </c>
      <c r="AM203" s="83">
        <f t="shared" si="145"/>
        <v>0</v>
      </c>
      <c r="AN203" s="83">
        <f t="shared" si="146"/>
        <v>0</v>
      </c>
      <c r="AO203" s="83">
        <f t="shared" si="147"/>
        <v>0</v>
      </c>
      <c r="AP203" s="83">
        <f t="shared" si="148"/>
        <v>0</v>
      </c>
      <c r="AQ203" s="227">
        <f t="shared" si="133"/>
        <v>0</v>
      </c>
      <c r="AR203" s="227">
        <f t="shared" si="133"/>
        <v>0</v>
      </c>
      <c r="AS203" s="227">
        <f t="shared" si="133"/>
        <v>0</v>
      </c>
      <c r="AT203" s="227">
        <f t="shared" si="133"/>
        <v>0</v>
      </c>
      <c r="AU203" s="83">
        <f t="shared" si="154"/>
        <v>0</v>
      </c>
      <c r="AV203" s="83">
        <f t="shared" si="155"/>
        <v>0</v>
      </c>
      <c r="AW203" s="83">
        <f t="shared" si="156"/>
        <v>0</v>
      </c>
      <c r="AX203" s="83">
        <f t="shared" si="157"/>
        <v>0</v>
      </c>
      <c r="AY203" s="128">
        <f t="shared" si="158"/>
        <v>0</v>
      </c>
    </row>
    <row r="204" spans="3:51" x14ac:dyDescent="0.25">
      <c r="E204" s="69"/>
      <c r="I204" s="105">
        <v>199</v>
      </c>
      <c r="J204" s="83">
        <f t="shared" si="159"/>
        <v>0</v>
      </c>
      <c r="K204" s="83">
        <f t="shared" si="160"/>
        <v>0</v>
      </c>
      <c r="L204" s="83">
        <f t="shared" si="161"/>
        <v>0</v>
      </c>
      <c r="M204" s="83">
        <f t="shared" si="162"/>
        <v>0</v>
      </c>
      <c r="N204" s="83">
        <f t="shared" si="134"/>
        <v>0</v>
      </c>
      <c r="O204" s="84">
        <f t="shared" si="135"/>
        <v>0</v>
      </c>
      <c r="P204" s="105">
        <v>199</v>
      </c>
      <c r="Q204" s="83">
        <f t="shared" si="149"/>
        <v>0</v>
      </c>
      <c r="R204" s="83">
        <f t="shared" si="163"/>
        <v>0</v>
      </c>
      <c r="S204" s="83">
        <f t="shared" si="164"/>
        <v>0</v>
      </c>
      <c r="T204" s="83">
        <f t="shared" si="136"/>
        <v>0</v>
      </c>
      <c r="U204" s="83">
        <f t="shared" si="150"/>
        <v>0</v>
      </c>
      <c r="V204" s="83">
        <f t="shared" si="137"/>
        <v>0</v>
      </c>
      <c r="W204" s="83">
        <v>0</v>
      </c>
      <c r="X204" s="83">
        <f t="shared" si="138"/>
        <v>0</v>
      </c>
      <c r="Y204" s="88">
        <f t="shared" si="139"/>
        <v>0</v>
      </c>
      <c r="AA204" s="121">
        <v>199</v>
      </c>
      <c r="AB204" s="83">
        <f t="shared" si="140"/>
        <v>0</v>
      </c>
      <c r="AC204" s="154">
        <f t="shared" si="141"/>
        <v>0</v>
      </c>
      <c r="AD204" s="154">
        <f t="shared" si="142"/>
        <v>0</v>
      </c>
      <c r="AE204" s="154">
        <f t="shared" si="143"/>
        <v>0</v>
      </c>
      <c r="AF204" s="83">
        <f t="shared" si="151"/>
        <v>0</v>
      </c>
      <c r="AG204" s="83">
        <f t="shared" si="152"/>
        <v>0</v>
      </c>
      <c r="AH204" s="83">
        <f t="shared" si="153"/>
        <v>0</v>
      </c>
      <c r="AI204" s="128">
        <f t="shared" si="165"/>
        <v>0</v>
      </c>
      <c r="AK204" s="121">
        <v>199</v>
      </c>
      <c r="AL204" s="83">
        <f t="shared" si="144"/>
        <v>0</v>
      </c>
      <c r="AM204" s="83">
        <f t="shared" si="145"/>
        <v>0</v>
      </c>
      <c r="AN204" s="83">
        <f t="shared" si="146"/>
        <v>0</v>
      </c>
      <c r="AO204" s="83">
        <f t="shared" si="147"/>
        <v>0</v>
      </c>
      <c r="AP204" s="83">
        <f t="shared" si="148"/>
        <v>0</v>
      </c>
      <c r="AQ204" s="227">
        <f t="shared" si="133"/>
        <v>0</v>
      </c>
      <c r="AR204" s="227">
        <f t="shared" si="133"/>
        <v>0</v>
      </c>
      <c r="AS204" s="227">
        <f t="shared" si="133"/>
        <v>0</v>
      </c>
      <c r="AT204" s="227">
        <f t="shared" si="133"/>
        <v>0</v>
      </c>
      <c r="AU204" s="83">
        <f t="shared" si="154"/>
        <v>0</v>
      </c>
      <c r="AV204" s="83">
        <f t="shared" si="155"/>
        <v>0</v>
      </c>
      <c r="AW204" s="83">
        <f t="shared" si="156"/>
        <v>0</v>
      </c>
      <c r="AX204" s="83">
        <f t="shared" si="157"/>
        <v>0</v>
      </c>
      <c r="AY204" s="128">
        <f t="shared" si="158"/>
        <v>0</v>
      </c>
    </row>
    <row r="205" spans="3:51" x14ac:dyDescent="0.25">
      <c r="E205" s="69"/>
      <c r="I205" s="106">
        <v>200</v>
      </c>
      <c r="J205" s="83">
        <f t="shared" si="159"/>
        <v>0</v>
      </c>
      <c r="K205" s="83">
        <f t="shared" si="160"/>
        <v>0</v>
      </c>
      <c r="L205" s="83">
        <f t="shared" si="161"/>
        <v>0</v>
      </c>
      <c r="M205" s="83">
        <f t="shared" si="162"/>
        <v>0</v>
      </c>
      <c r="N205" s="85">
        <f>IF(F208&lt;=$F$18,0,)</f>
        <v>0</v>
      </c>
      <c r="O205" s="84">
        <f t="shared" si="135"/>
        <v>0</v>
      </c>
      <c r="P205" s="106">
        <v>200</v>
      </c>
      <c r="Q205" s="85">
        <f t="shared" si="149"/>
        <v>0</v>
      </c>
      <c r="R205" s="85">
        <f t="shared" si="163"/>
        <v>0</v>
      </c>
      <c r="S205" s="85">
        <f t="shared" si="164"/>
        <v>0</v>
      </c>
      <c r="T205" s="85">
        <f t="shared" si="136"/>
        <v>0</v>
      </c>
      <c r="U205" s="85">
        <f t="shared" si="150"/>
        <v>0</v>
      </c>
      <c r="V205" s="85">
        <f t="shared" si="137"/>
        <v>0</v>
      </c>
      <c r="W205" s="85">
        <v>0</v>
      </c>
      <c r="X205" s="221">
        <f t="shared" si="138"/>
        <v>0</v>
      </c>
      <c r="Y205" s="89">
        <f t="shared" si="139"/>
        <v>0</v>
      </c>
      <c r="AA205" s="122">
        <v>200</v>
      </c>
      <c r="AB205" s="204">
        <f t="shared" si="140"/>
        <v>0</v>
      </c>
      <c r="AC205" s="155">
        <f t="shared" si="141"/>
        <v>0</v>
      </c>
      <c r="AD205" s="155">
        <f t="shared" si="142"/>
        <v>0</v>
      </c>
      <c r="AE205" s="155">
        <f t="shared" si="143"/>
        <v>0</v>
      </c>
      <c r="AF205" s="85">
        <f t="shared" si="151"/>
        <v>0</v>
      </c>
      <c r="AG205" s="85">
        <f t="shared" si="152"/>
        <v>0</v>
      </c>
      <c r="AH205" s="85">
        <f t="shared" si="153"/>
        <v>0</v>
      </c>
      <c r="AI205" s="129">
        <f t="shared" si="165"/>
        <v>0</v>
      </c>
      <c r="AK205" s="122">
        <v>200</v>
      </c>
      <c r="AL205" s="204">
        <f t="shared" si="144"/>
        <v>0</v>
      </c>
      <c r="AM205" s="85">
        <f t="shared" si="145"/>
        <v>0</v>
      </c>
      <c r="AN205" s="85">
        <f t="shared" si="146"/>
        <v>0</v>
      </c>
      <c r="AO205" s="85">
        <f t="shared" si="147"/>
        <v>0</v>
      </c>
      <c r="AP205" s="85">
        <f t="shared" si="148"/>
        <v>0</v>
      </c>
      <c r="AQ205" s="229">
        <f t="shared" si="133"/>
        <v>0</v>
      </c>
      <c r="AR205" s="229">
        <f t="shared" si="133"/>
        <v>0</v>
      </c>
      <c r="AS205" s="229">
        <f t="shared" si="133"/>
        <v>0</v>
      </c>
      <c r="AT205" s="229">
        <f t="shared" si="133"/>
        <v>0</v>
      </c>
      <c r="AU205" s="85">
        <f t="shared" si="154"/>
        <v>0</v>
      </c>
      <c r="AV205" s="85">
        <f t="shared" si="155"/>
        <v>0</v>
      </c>
      <c r="AW205" s="85">
        <f t="shared" si="156"/>
        <v>0</v>
      </c>
      <c r="AX205" s="85">
        <f t="shared" si="157"/>
        <v>0</v>
      </c>
      <c r="AY205" s="129">
        <f t="shared" si="158"/>
        <v>0</v>
      </c>
    </row>
    <row r="206" spans="3:51" x14ac:dyDescent="0.25">
      <c r="E206" s="69"/>
    </row>
    <row r="207" spans="3:51" x14ac:dyDescent="0.25">
      <c r="E207" s="69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1:BG207"/>
  <sheetViews>
    <sheetView topLeftCell="A16"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  <col min="52" max="52" width="11.42578125" style="5"/>
    <col min="54" max="54" width="19.28515625" customWidth="1"/>
  </cols>
  <sheetData>
    <row r="1" spans="2:59" x14ac:dyDescent="0.25">
      <c r="AZ1" s="230"/>
      <c r="BA1" s="191"/>
      <c r="BB1" s="191"/>
      <c r="BC1" s="191"/>
      <c r="BD1" s="191"/>
      <c r="BE1" s="191"/>
      <c r="BF1" s="191"/>
      <c r="BG1" s="191"/>
    </row>
    <row r="2" spans="2:59" x14ac:dyDescent="0.25">
      <c r="AZ2" s="230"/>
      <c r="BA2" s="191"/>
      <c r="BB2" s="191"/>
      <c r="BC2" s="191"/>
      <c r="BD2" s="191"/>
      <c r="BE2" s="191"/>
      <c r="BF2" s="191"/>
      <c r="BG2" s="191"/>
    </row>
    <row r="3" spans="2:59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  <c r="AZ3" s="230"/>
      <c r="BA3" s="191"/>
      <c r="BB3" s="191"/>
      <c r="BC3" s="191"/>
      <c r="BD3" s="191"/>
      <c r="BE3" s="191"/>
      <c r="BF3" s="191"/>
      <c r="BG3" s="191"/>
    </row>
    <row r="4" spans="2:59" ht="45" customHeight="1" x14ac:dyDescent="0.25">
      <c r="B4" s="316" t="s">
        <v>181</v>
      </c>
      <c r="C4" s="316"/>
      <c r="D4" s="316"/>
      <c r="E4" s="316"/>
      <c r="F4" s="316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  <c r="AZ4" s="262"/>
      <c r="BA4" s="191"/>
      <c r="BB4" s="191"/>
      <c r="BC4" s="191"/>
      <c r="BD4" s="191"/>
      <c r="BE4" s="191"/>
      <c r="BF4" s="191"/>
      <c r="BG4" s="191"/>
    </row>
    <row r="5" spans="2:59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>IF(I5&lt;=$F$10,IF(I5&lt;=30,I5*($F$9-$F$6)/30,$F$9-$F$6),)</f>
        <v>0</v>
      </c>
      <c r="N5" s="83">
        <f t="shared" ref="N5:N68" si="0">IF(P6&lt;=$F$18,0,)</f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>$F$19*R5</f>
        <v>0</v>
      </c>
      <c r="T5" s="83">
        <f t="shared" ref="T5:T68" si="2">IF(S5=0,0,EXP(-1.0587+0.8836*LN(S5)+0.284))</f>
        <v>0</v>
      </c>
      <c r="U5" s="83">
        <v>0</v>
      </c>
      <c r="V5" s="83">
        <f t="shared" ref="V5:V68" si="3">IF(P5&lt;=$F$18,IF(P5&lt;=30,P5*($F$16-$F$6)/30,$F$16-$F$6),)</f>
        <v>0</v>
      </c>
      <c r="W5" s="83">
        <v>0</v>
      </c>
      <c r="X5" s="83">
        <f t="shared" ref="X5:X68" si="4">((S5+T5)*0.475+U5+V5+W5)*44/12</f>
        <v>0</v>
      </c>
      <c r="Y5" s="88">
        <f t="shared" ref="Y5:Y68" si="5">IF(P5&lt;=$F$18,X5-O5,)</f>
        <v>0</v>
      </c>
      <c r="AA5" s="121">
        <v>0</v>
      </c>
      <c r="AB5" s="83">
        <f t="shared" ref="AB5:AB68" si="6">IF(AA5&lt;=$F$18,IFERROR(VLOOKUP($AA5,$B$82:$G$94,2,FALSE),0),)</f>
        <v>0</v>
      </c>
      <c r="AC5" s="154">
        <f t="shared" ref="AC5:AC68" si="7">IF(AA5&lt;=$F$18,IFERROR(VLOOKUP($AA5,$B$82:$G$94,3,FALSE),0),)</f>
        <v>0</v>
      </c>
      <c r="AD5" s="154">
        <f t="shared" ref="AD5:AD68" si="8">IF(AA5&lt;=$F$18,IFERROR(VLOOKUP($AA5,$B$82:$G$94,4,FALSE),0),)</f>
        <v>0</v>
      </c>
      <c r="AE5" s="154">
        <f t="shared" ref="AE5:AE68" si="9">IF(AA5&lt;=$F$18,IFERROR(VLOOKUP($AA5,$B$82:$G$94,5,FALSE),0),)</f>
        <v>0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68" si="10">IF(AK5&lt;=$F$18,IFERROR(VLOOKUP($AA5,$B$82:$G$94,2,FALSE),0),)</f>
        <v>0</v>
      </c>
      <c r="AM5" s="83">
        <f t="shared" ref="AM5:AM68" si="11">IF(AK5&lt;=$F$18,IFERROR(VLOOKUP($AA5,$B$82:$G$94,3,FALSE),0),)</f>
        <v>0</v>
      </c>
      <c r="AN5" s="83">
        <f t="shared" ref="AN5:AN68" si="12">IF(AK5&lt;=$F$18,IFERROR(VLOOKUP($AA5,$B$82:$G$94,4,FALSE),0),)</f>
        <v>0</v>
      </c>
      <c r="AO5" s="83">
        <f t="shared" ref="AO5:AO68" si="13">IF(AK5&lt;=$F$18,IFERROR(VLOOKUP($AA5,$B$82:$G$94,5,FALSE),0),)</f>
        <v>0</v>
      </c>
      <c r="AP5" s="83">
        <f t="shared" ref="AP5:AP68" si="14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>
        <v>0</v>
      </c>
      <c r="AV5" s="83">
        <v>0</v>
      </c>
      <c r="AW5" s="83">
        <v>0</v>
      </c>
      <c r="AX5" s="83">
        <v>0</v>
      </c>
      <c r="AY5" s="128">
        <f>IF(AK5&lt;=$F$18,SUM(AU5:AX5),)</f>
        <v>0</v>
      </c>
      <c r="AZ5" s="230"/>
      <c r="BA5" s="191"/>
      <c r="BB5" s="191"/>
      <c r="BC5" s="191"/>
      <c r="BD5" s="191"/>
      <c r="BE5" s="191"/>
      <c r="BF5" s="191"/>
      <c r="BG5" s="191"/>
    </row>
    <row r="6" spans="2:59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>IF($I6&lt;=$F$10,$F$11*$F$13+J5,)</f>
        <v>0.56999999999999995</v>
      </c>
      <c r="K6" s="83">
        <f>IF(J6=0,0,EXP(-1.0587+0.8836*LN(J6)+0.284))</f>
        <v>0.28044202045489819</v>
      </c>
      <c r="L6" s="83">
        <f>IF(I6&lt;=$F$10,$F$5+($F$8-$F$5)*(1-EXP(-0.0175*I6)),)</f>
        <v>70</v>
      </c>
      <c r="M6" s="83">
        <f>IF(I6&lt;=$F$10,IF(I6&lt;=30,I6*($F$9-$F$6)/30,$F$9-$F$6),)</f>
        <v>0.33333333333333331</v>
      </c>
      <c r="N6" s="83">
        <f t="shared" si="0"/>
        <v>0</v>
      </c>
      <c r="O6" s="84">
        <f t="shared" si="1"/>
        <v>259.37007540784782</v>
      </c>
      <c r="P6" s="105">
        <v>1</v>
      </c>
      <c r="Q6" s="83">
        <f t="shared" ref="Q6:Q69" si="15">IF(P6&lt;=$F$18,LOOKUP(P6-1,$B$25:$B$78,$G$25:$G$78),)</f>
        <v>4.1971428571428575</v>
      </c>
      <c r="R6" s="83">
        <f>IF(P6&lt;=$F$18,Q6+R5,)</f>
        <v>4.1971428571428575</v>
      </c>
      <c r="S6" s="83">
        <f>$F$19*R6</f>
        <v>2.3923714285714284</v>
      </c>
      <c r="T6" s="83">
        <f t="shared" si="2"/>
        <v>0.99605890406893538</v>
      </c>
      <c r="U6" s="83">
        <f t="shared" ref="U6:U69" si="16">IF(P6&lt;=$F$18,$F$5+($F$15-$F$5)*(1-EXP(-0.0175*P6)),)</f>
        <v>70</v>
      </c>
      <c r="V6" s="83">
        <f t="shared" si="3"/>
        <v>0.33333333333333331</v>
      </c>
      <c r="W6" s="83">
        <v>0</v>
      </c>
      <c r="X6" s="83">
        <f t="shared" si="4"/>
        <v>263.79040505157081</v>
      </c>
      <c r="Y6" s="88">
        <f t="shared" si="5"/>
        <v>4.4203296437229938</v>
      </c>
      <c r="AA6" s="121">
        <v>1</v>
      </c>
      <c r="AB6" s="83">
        <f t="shared" si="6"/>
        <v>0</v>
      </c>
      <c r="AC6" s="154">
        <f t="shared" si="7"/>
        <v>0</v>
      </c>
      <c r="AD6" s="154">
        <f t="shared" si="8"/>
        <v>0</v>
      </c>
      <c r="AE6" s="154">
        <f t="shared" si="9"/>
        <v>0</v>
      </c>
      <c r="AF6" s="83">
        <f t="shared" ref="AF6:AF69" si="17">IF(AA6&lt;=$F$18,EXP(-LN(2)/$D$104)*AF5+((1-EXP(-LN(2)/$D$104))/(LN(2)/$D$104))*$AB6*AC6*0.475*$F$19*44/12,)</f>
        <v>0</v>
      </c>
      <c r="AG6" s="83">
        <f t="shared" ref="AG6:AG69" si="18">IF(AA6&lt;=$F$18,EXP(-LN(2)/$D$106)*AG5+((1-EXP(-LN(2)/$D$106))/(LN(2)/$D$106))*$AB6*AD6*0.475*$F$19*44/12,)</f>
        <v>0</v>
      </c>
      <c r="AH6" s="83">
        <f t="shared" ref="AH6:AH69" si="19">IF(AA6&lt;=$F$18,EXP(-LN(2)/$D$105)*AH5+((1-EXP(-LN(2)/$D$105))/(LN(2)/$D$105))*$AB6*AE6*0.475*$F$19*44/12,)</f>
        <v>0</v>
      </c>
      <c r="AI6" s="128">
        <f>IF(AA6&lt;=$F$18,SUM(AF6:AH6),)</f>
        <v>0</v>
      </c>
      <c r="AK6" s="121">
        <v>1</v>
      </c>
      <c r="AL6" s="83">
        <f t="shared" si="10"/>
        <v>0</v>
      </c>
      <c r="AM6" s="83">
        <f t="shared" si="11"/>
        <v>0</v>
      </c>
      <c r="AN6" s="83">
        <f t="shared" si="12"/>
        <v>0</v>
      </c>
      <c r="AO6" s="83">
        <f t="shared" si="13"/>
        <v>0</v>
      </c>
      <c r="AP6" s="83">
        <f t="shared" si="14"/>
        <v>0</v>
      </c>
      <c r="AQ6" s="227">
        <f t="shared" ref="AQ6:AT24" si="20">IF($AK6&lt;=$F$18,$AL6*AM6,)</f>
        <v>0</v>
      </c>
      <c r="AR6" s="227">
        <f t="shared" si="20"/>
        <v>0</v>
      </c>
      <c r="AS6" s="227">
        <f t="shared" si="20"/>
        <v>0</v>
      </c>
      <c r="AT6" s="227">
        <f t="shared" si="20"/>
        <v>0</v>
      </c>
      <c r="AU6" s="83">
        <f t="shared" ref="AU6:AU69" si="21">IF($AK6&lt;=$F$18,$C$104*$AL6*AM6,)</f>
        <v>0</v>
      </c>
      <c r="AV6" s="83">
        <f t="shared" ref="AV6:AV69" si="22">IF($AK6&lt;=$F$18,$C$106*$AL6*AN6,)</f>
        <v>0</v>
      </c>
      <c r="AW6" s="83">
        <f t="shared" ref="AW6:AW69" si="23">IF($AK6&lt;=$F$18,$C$105*$AL6*AO6,)</f>
        <v>0</v>
      </c>
      <c r="AX6" s="83">
        <f t="shared" ref="AX6:AX69" si="24">IF($AK6&lt;=$F$18,$C$108*$AL6*AP6,)</f>
        <v>0</v>
      </c>
      <c r="AY6" s="128">
        <f t="shared" ref="AY6:AY69" si="25">IF(AK6&lt;=$F$18,SUM(AU6:AX6)+AY5,)</f>
        <v>0</v>
      </c>
      <c r="AZ6" s="263"/>
      <c r="BA6" s="191"/>
      <c r="BB6" s="191"/>
      <c r="BC6" s="191"/>
      <c r="BD6" s="191"/>
      <c r="BE6" s="191"/>
      <c r="BF6" s="191"/>
      <c r="BG6" s="191"/>
    </row>
    <row r="7" spans="2:59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ref="J7:J70" si="26">IF($I7&lt;=$F$10,$F$11*$F$13+J6,)</f>
        <v>1.1399999999999999</v>
      </c>
      <c r="K7" s="83">
        <f t="shared" ref="K7:K70" si="27">IF(J7=0,0,EXP(-1.0587+0.8836*LN(J7)+0.284))</f>
        <v>0.5174080621339946</v>
      </c>
      <c r="L7" s="83">
        <f t="shared" ref="L7:L70" si="28">IF(I7&lt;=$F$10,$F$5+($F$8-$F$5)*(1-EXP(-0.0175*I7)),)</f>
        <v>70</v>
      </c>
      <c r="M7" s="83">
        <f t="shared" ref="M7:M70" si="29">IF(I7&lt;=$F$10,IF(I7&lt;=30,I7*($F$9-$F$6)/30,$F$9-$F$6),)</f>
        <v>0.66666666666666663</v>
      </c>
      <c r="N7" s="83">
        <f t="shared" si="0"/>
        <v>0</v>
      </c>
      <c r="O7" s="84">
        <f t="shared" si="1"/>
        <v>261.99776348599454</v>
      </c>
      <c r="P7" s="105">
        <v>2</v>
      </c>
      <c r="Q7" s="83">
        <f t="shared" si="15"/>
        <v>4.1971428571428575</v>
      </c>
      <c r="R7" s="83">
        <f t="shared" ref="R7:R70" si="30">IF(P7&lt;=$F$18,Q7+R6,)</f>
        <v>8.394285714285715</v>
      </c>
      <c r="S7" s="83">
        <f t="shared" ref="S7:S70" si="31">$F$19*R7</f>
        <v>4.7847428571428567</v>
      </c>
      <c r="T7" s="83">
        <f t="shared" si="2"/>
        <v>1.837702162071329</v>
      </c>
      <c r="U7" s="83">
        <f t="shared" si="16"/>
        <v>70</v>
      </c>
      <c r="V7" s="83">
        <f t="shared" si="3"/>
        <v>0.66666666666666663</v>
      </c>
      <c r="W7" s="83">
        <v>0</v>
      </c>
      <c r="X7" s="83">
        <f t="shared" si="4"/>
        <v>270.64520285290916</v>
      </c>
      <c r="Y7" s="88">
        <f t="shared" si="5"/>
        <v>8.6474393669146252</v>
      </c>
      <c r="AA7" s="121">
        <v>2</v>
      </c>
      <c r="AB7" s="83">
        <f t="shared" si="6"/>
        <v>0</v>
      </c>
      <c r="AC7" s="154">
        <f t="shared" si="7"/>
        <v>0</v>
      </c>
      <c r="AD7" s="154">
        <f t="shared" si="8"/>
        <v>0</v>
      </c>
      <c r="AE7" s="154">
        <f t="shared" si="9"/>
        <v>0</v>
      </c>
      <c r="AF7" s="83">
        <f t="shared" si="17"/>
        <v>0</v>
      </c>
      <c r="AG7" s="83">
        <f t="shared" si="18"/>
        <v>0</v>
      </c>
      <c r="AH7" s="83">
        <f t="shared" si="19"/>
        <v>0</v>
      </c>
      <c r="AI7" s="128">
        <f t="shared" ref="AI7:AI70" si="32">IF(AA7&lt;=$F$18,SUM(AF7:AH7),)</f>
        <v>0</v>
      </c>
      <c r="AK7" s="121">
        <v>2</v>
      </c>
      <c r="AL7" s="83">
        <f t="shared" si="10"/>
        <v>0</v>
      </c>
      <c r="AM7" s="83">
        <f t="shared" si="11"/>
        <v>0</v>
      </c>
      <c r="AN7" s="83">
        <f t="shared" si="12"/>
        <v>0</v>
      </c>
      <c r="AO7" s="83">
        <f t="shared" si="13"/>
        <v>0</v>
      </c>
      <c r="AP7" s="83">
        <f t="shared" si="14"/>
        <v>0</v>
      </c>
      <c r="AQ7" s="227">
        <f t="shared" si="20"/>
        <v>0</v>
      </c>
      <c r="AR7" s="227">
        <f t="shared" si="20"/>
        <v>0</v>
      </c>
      <c r="AS7" s="227">
        <f t="shared" si="20"/>
        <v>0</v>
      </c>
      <c r="AT7" s="227">
        <f t="shared" si="20"/>
        <v>0</v>
      </c>
      <c r="AU7" s="83">
        <f t="shared" si="21"/>
        <v>0</v>
      </c>
      <c r="AV7" s="83">
        <f t="shared" si="22"/>
        <v>0</v>
      </c>
      <c r="AW7" s="83">
        <f t="shared" si="23"/>
        <v>0</v>
      </c>
      <c r="AX7" s="83">
        <f t="shared" si="24"/>
        <v>0</v>
      </c>
      <c r="AY7" s="128">
        <f t="shared" si="25"/>
        <v>0</v>
      </c>
      <c r="AZ7" s="263"/>
      <c r="BA7" s="191"/>
      <c r="BB7" s="191"/>
      <c r="BC7" s="191"/>
      <c r="BD7" s="191"/>
      <c r="BE7" s="191"/>
      <c r="BF7" s="191"/>
      <c r="BG7" s="191"/>
    </row>
    <row r="8" spans="2:59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26"/>
        <v>1.71</v>
      </c>
      <c r="K8" s="83">
        <f t="shared" si="27"/>
        <v>0.74033354502612181</v>
      </c>
      <c r="L8" s="83">
        <f t="shared" si="28"/>
        <v>70</v>
      </c>
      <c r="M8" s="83">
        <f t="shared" si="29"/>
        <v>1</v>
      </c>
      <c r="N8" s="83">
        <f t="shared" si="0"/>
        <v>0</v>
      </c>
      <c r="O8" s="84">
        <f t="shared" si="1"/>
        <v>264.60099759092049</v>
      </c>
      <c r="P8" s="105">
        <v>3</v>
      </c>
      <c r="Q8" s="83">
        <f t="shared" si="15"/>
        <v>4.1971428571428575</v>
      </c>
      <c r="R8" s="83">
        <f t="shared" si="30"/>
        <v>12.591428571428573</v>
      </c>
      <c r="S8" s="83">
        <f t="shared" si="31"/>
        <v>7.1771142857142856</v>
      </c>
      <c r="T8" s="83">
        <f t="shared" si="2"/>
        <v>2.6294769175747787</v>
      </c>
      <c r="U8" s="83">
        <f t="shared" si="16"/>
        <v>70</v>
      </c>
      <c r="V8" s="83">
        <f t="shared" si="3"/>
        <v>1</v>
      </c>
      <c r="W8" s="83">
        <v>0</v>
      </c>
      <c r="X8" s="83">
        <f t="shared" si="4"/>
        <v>277.41314634572848</v>
      </c>
      <c r="Y8" s="88">
        <f t="shared" si="5"/>
        <v>12.812148754807993</v>
      </c>
      <c r="AA8" s="121">
        <v>3</v>
      </c>
      <c r="AB8" s="83">
        <f t="shared" si="6"/>
        <v>0</v>
      </c>
      <c r="AC8" s="154">
        <f t="shared" si="7"/>
        <v>0</v>
      </c>
      <c r="AD8" s="154">
        <f t="shared" si="8"/>
        <v>0</v>
      </c>
      <c r="AE8" s="154">
        <f t="shared" si="9"/>
        <v>0</v>
      </c>
      <c r="AF8" s="83">
        <f t="shared" si="17"/>
        <v>0</v>
      </c>
      <c r="AG8" s="83">
        <f t="shared" si="18"/>
        <v>0</v>
      </c>
      <c r="AH8" s="83">
        <f t="shared" si="19"/>
        <v>0</v>
      </c>
      <c r="AI8" s="128">
        <f t="shared" si="32"/>
        <v>0</v>
      </c>
      <c r="AK8" s="121">
        <v>3</v>
      </c>
      <c r="AL8" s="83">
        <f t="shared" si="10"/>
        <v>0</v>
      </c>
      <c r="AM8" s="83">
        <f t="shared" si="11"/>
        <v>0</v>
      </c>
      <c r="AN8" s="83">
        <f t="shared" si="12"/>
        <v>0</v>
      </c>
      <c r="AO8" s="83">
        <f t="shared" si="13"/>
        <v>0</v>
      </c>
      <c r="AP8" s="83">
        <f t="shared" si="14"/>
        <v>0</v>
      </c>
      <c r="AQ8" s="227">
        <f t="shared" si="20"/>
        <v>0</v>
      </c>
      <c r="AR8" s="227">
        <f t="shared" si="20"/>
        <v>0</v>
      </c>
      <c r="AS8" s="227">
        <f t="shared" si="20"/>
        <v>0</v>
      </c>
      <c r="AT8" s="227">
        <f t="shared" si="20"/>
        <v>0</v>
      </c>
      <c r="AU8" s="83">
        <f t="shared" si="21"/>
        <v>0</v>
      </c>
      <c r="AV8" s="83">
        <f t="shared" si="22"/>
        <v>0</v>
      </c>
      <c r="AW8" s="83">
        <f t="shared" si="23"/>
        <v>0</v>
      </c>
      <c r="AX8" s="83">
        <f t="shared" si="24"/>
        <v>0</v>
      </c>
      <c r="AY8" s="128">
        <f t="shared" si="25"/>
        <v>0</v>
      </c>
      <c r="AZ8" s="263"/>
      <c r="BA8" s="191"/>
      <c r="BB8" s="191"/>
      <c r="BC8" s="191"/>
      <c r="BD8" s="191"/>
      <c r="BE8" s="191"/>
      <c r="BF8" s="191"/>
      <c r="BG8" s="191"/>
    </row>
    <row r="9" spans="2:59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26"/>
        <v>2.2799999999999998</v>
      </c>
      <c r="K9" s="83">
        <f t="shared" si="27"/>
        <v>0.95460410079419578</v>
      </c>
      <c r="L9" s="83">
        <f t="shared" si="28"/>
        <v>70</v>
      </c>
      <c r="M9" s="83">
        <f t="shared" si="29"/>
        <v>1.3333333333333333</v>
      </c>
      <c r="N9" s="83">
        <f t="shared" si="0"/>
        <v>0</v>
      </c>
      <c r="O9" s="84">
        <f t="shared" si="1"/>
        <v>267.18915769777215</v>
      </c>
      <c r="P9" s="105">
        <v>4</v>
      </c>
      <c r="Q9" s="83">
        <f t="shared" si="15"/>
        <v>4.1971428571428575</v>
      </c>
      <c r="R9" s="83">
        <f t="shared" si="30"/>
        <v>16.78857142857143</v>
      </c>
      <c r="S9" s="83">
        <f t="shared" si="31"/>
        <v>9.5694857142857135</v>
      </c>
      <c r="T9" s="83">
        <f t="shared" si="2"/>
        <v>3.3905115678258224</v>
      </c>
      <c r="U9" s="83">
        <f t="shared" si="16"/>
        <v>70</v>
      </c>
      <c r="V9" s="83">
        <f t="shared" si="3"/>
        <v>1.3333333333333333</v>
      </c>
      <c r="W9" s="83">
        <v>0</v>
      </c>
      <c r="X9" s="83">
        <f t="shared" si="4"/>
        <v>284.12755082189977</v>
      </c>
      <c r="Y9" s="88">
        <f t="shared" si="5"/>
        <v>16.938393124127629</v>
      </c>
      <c r="AA9" s="121">
        <v>4</v>
      </c>
      <c r="AB9" s="83">
        <f t="shared" si="6"/>
        <v>0</v>
      </c>
      <c r="AC9" s="154">
        <f t="shared" si="7"/>
        <v>0</v>
      </c>
      <c r="AD9" s="154">
        <f t="shared" si="8"/>
        <v>0</v>
      </c>
      <c r="AE9" s="154">
        <f t="shared" si="9"/>
        <v>0</v>
      </c>
      <c r="AF9" s="83">
        <f t="shared" si="17"/>
        <v>0</v>
      </c>
      <c r="AG9" s="83">
        <f t="shared" si="18"/>
        <v>0</v>
      </c>
      <c r="AH9" s="83">
        <f t="shared" si="19"/>
        <v>0</v>
      </c>
      <c r="AI9" s="128">
        <f t="shared" si="32"/>
        <v>0</v>
      </c>
      <c r="AK9" s="121">
        <v>4</v>
      </c>
      <c r="AL9" s="83">
        <f t="shared" si="10"/>
        <v>0</v>
      </c>
      <c r="AM9" s="83">
        <f t="shared" si="11"/>
        <v>0</v>
      </c>
      <c r="AN9" s="83">
        <f t="shared" si="12"/>
        <v>0</v>
      </c>
      <c r="AO9" s="83">
        <f t="shared" si="13"/>
        <v>0</v>
      </c>
      <c r="AP9" s="83">
        <f t="shared" si="14"/>
        <v>0</v>
      </c>
      <c r="AQ9" s="227">
        <f t="shared" si="20"/>
        <v>0</v>
      </c>
      <c r="AR9" s="227">
        <f t="shared" si="20"/>
        <v>0</v>
      </c>
      <c r="AS9" s="227">
        <f t="shared" si="20"/>
        <v>0</v>
      </c>
      <c r="AT9" s="227">
        <f t="shared" si="20"/>
        <v>0</v>
      </c>
      <c r="AU9" s="83">
        <f t="shared" si="21"/>
        <v>0</v>
      </c>
      <c r="AV9" s="83">
        <f t="shared" si="22"/>
        <v>0</v>
      </c>
      <c r="AW9" s="83">
        <f t="shared" si="23"/>
        <v>0</v>
      </c>
      <c r="AX9" s="83">
        <f t="shared" si="24"/>
        <v>0</v>
      </c>
      <c r="AY9" s="128">
        <f t="shared" si="25"/>
        <v>0</v>
      </c>
      <c r="AZ9" s="263"/>
      <c r="BA9" s="191"/>
      <c r="BB9" s="191"/>
      <c r="BC9" s="191"/>
      <c r="BD9" s="191"/>
      <c r="BE9" s="191"/>
      <c r="BF9" s="191"/>
      <c r="BG9" s="191"/>
    </row>
    <row r="10" spans="2:59" x14ac:dyDescent="0.25">
      <c r="B10" s="315"/>
      <c r="C10" s="309" t="s">
        <v>131</v>
      </c>
      <c r="D10" s="304" t="s">
        <v>143</v>
      </c>
      <c r="E10" s="304"/>
      <c r="F10" s="148">
        <f>F18</f>
        <v>90</v>
      </c>
      <c r="I10" s="105">
        <v>5</v>
      </c>
      <c r="J10" s="83">
        <f t="shared" si="26"/>
        <v>2.8499999999999996</v>
      </c>
      <c r="K10" s="83">
        <f t="shared" si="27"/>
        <v>1.1626606742605301</v>
      </c>
      <c r="L10" s="83">
        <f t="shared" si="28"/>
        <v>70</v>
      </c>
      <c r="M10" s="83">
        <f t="shared" si="29"/>
        <v>1.6666666666666667</v>
      </c>
      <c r="N10" s="83">
        <f t="shared" si="0"/>
        <v>0</v>
      </c>
      <c r="O10" s="84">
        <f t="shared" si="1"/>
        <v>269.76649511878156</v>
      </c>
      <c r="P10" s="105">
        <v>5</v>
      </c>
      <c r="Q10" s="83">
        <f t="shared" si="15"/>
        <v>4.1971428571428575</v>
      </c>
      <c r="R10" s="83">
        <f t="shared" si="30"/>
        <v>20.985714285714288</v>
      </c>
      <c r="S10" s="83">
        <f t="shared" si="31"/>
        <v>11.961857142857143</v>
      </c>
      <c r="T10" s="83">
        <f t="shared" si="2"/>
        <v>4.1294757295269164</v>
      </c>
      <c r="U10" s="83">
        <f t="shared" si="16"/>
        <v>70</v>
      </c>
      <c r="V10" s="83">
        <f t="shared" si="3"/>
        <v>1.6666666666666667</v>
      </c>
      <c r="W10" s="83">
        <v>0</v>
      </c>
      <c r="X10" s="83">
        <f t="shared" si="4"/>
        <v>290.80351586384671</v>
      </c>
      <c r="Y10" s="88">
        <f t="shared" si="5"/>
        <v>21.037020745065149</v>
      </c>
      <c r="AA10" s="121">
        <v>5</v>
      </c>
      <c r="AB10" s="83">
        <f t="shared" si="6"/>
        <v>0</v>
      </c>
      <c r="AC10" s="154">
        <f t="shared" si="7"/>
        <v>0</v>
      </c>
      <c r="AD10" s="154">
        <f t="shared" si="8"/>
        <v>0</v>
      </c>
      <c r="AE10" s="154">
        <f t="shared" si="9"/>
        <v>0</v>
      </c>
      <c r="AF10" s="83">
        <f t="shared" si="17"/>
        <v>0</v>
      </c>
      <c r="AG10" s="83">
        <f t="shared" si="18"/>
        <v>0</v>
      </c>
      <c r="AH10" s="83">
        <f t="shared" si="19"/>
        <v>0</v>
      </c>
      <c r="AI10" s="128">
        <f t="shared" si="32"/>
        <v>0</v>
      </c>
      <c r="AK10" s="121">
        <v>5</v>
      </c>
      <c r="AL10" s="83">
        <f t="shared" si="10"/>
        <v>0</v>
      </c>
      <c r="AM10" s="83">
        <f t="shared" si="11"/>
        <v>0</v>
      </c>
      <c r="AN10" s="83">
        <f t="shared" si="12"/>
        <v>0</v>
      </c>
      <c r="AO10" s="83">
        <f t="shared" si="13"/>
        <v>0</v>
      </c>
      <c r="AP10" s="83">
        <f t="shared" si="14"/>
        <v>0</v>
      </c>
      <c r="AQ10" s="227">
        <f t="shared" si="20"/>
        <v>0</v>
      </c>
      <c r="AR10" s="227">
        <f t="shared" si="20"/>
        <v>0</v>
      </c>
      <c r="AS10" s="227">
        <f t="shared" si="20"/>
        <v>0</v>
      </c>
      <c r="AT10" s="227">
        <f t="shared" si="20"/>
        <v>0</v>
      </c>
      <c r="AU10" s="83">
        <f t="shared" si="21"/>
        <v>0</v>
      </c>
      <c r="AV10" s="83">
        <f t="shared" si="22"/>
        <v>0</v>
      </c>
      <c r="AW10" s="83">
        <f t="shared" si="23"/>
        <v>0</v>
      </c>
      <c r="AX10" s="83">
        <f t="shared" si="24"/>
        <v>0</v>
      </c>
      <c r="AY10" s="128">
        <f t="shared" si="25"/>
        <v>0</v>
      </c>
      <c r="AZ10" s="263"/>
      <c r="BA10" s="191"/>
      <c r="BB10" s="191"/>
      <c r="BC10" s="191"/>
      <c r="BD10" s="191"/>
      <c r="BE10" s="191"/>
      <c r="BF10" s="191"/>
      <c r="BG10" s="191"/>
    </row>
    <row r="11" spans="2:59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26"/>
        <v>3.4199999999999995</v>
      </c>
      <c r="K11" s="83">
        <f t="shared" si="27"/>
        <v>1.3658956822640649</v>
      </c>
      <c r="L11" s="83">
        <f t="shared" si="28"/>
        <v>70</v>
      </c>
      <c r="M11" s="83">
        <f t="shared" si="29"/>
        <v>2</v>
      </c>
      <c r="N11" s="83">
        <f t="shared" si="0"/>
        <v>0</v>
      </c>
      <c r="O11" s="84">
        <f t="shared" si="1"/>
        <v>272.33543497994327</v>
      </c>
      <c r="P11" s="105">
        <v>6</v>
      </c>
      <c r="Q11" s="83">
        <f t="shared" si="15"/>
        <v>4.1971428571428575</v>
      </c>
      <c r="R11" s="83">
        <f t="shared" si="30"/>
        <v>25.182857142857145</v>
      </c>
      <c r="S11" s="83">
        <f t="shared" si="31"/>
        <v>14.354228571428571</v>
      </c>
      <c r="T11" s="83">
        <f t="shared" si="2"/>
        <v>4.8513149140117493</v>
      </c>
      <c r="U11" s="83">
        <f t="shared" si="16"/>
        <v>70</v>
      </c>
      <c r="V11" s="83">
        <f t="shared" si="3"/>
        <v>2</v>
      </c>
      <c r="W11" s="83">
        <v>0</v>
      </c>
      <c r="X11" s="83">
        <f t="shared" si="4"/>
        <v>297.44965490380855</v>
      </c>
      <c r="Y11" s="88">
        <f t="shared" si="5"/>
        <v>25.114219923865278</v>
      </c>
      <c r="AA11" s="121">
        <v>6</v>
      </c>
      <c r="AB11" s="83">
        <f t="shared" si="6"/>
        <v>0</v>
      </c>
      <c r="AC11" s="154">
        <f t="shared" si="7"/>
        <v>0</v>
      </c>
      <c r="AD11" s="154">
        <f t="shared" si="8"/>
        <v>0</v>
      </c>
      <c r="AE11" s="154">
        <f t="shared" si="9"/>
        <v>0</v>
      </c>
      <c r="AF11" s="83">
        <f t="shared" si="17"/>
        <v>0</v>
      </c>
      <c r="AG11" s="83">
        <f t="shared" si="18"/>
        <v>0</v>
      </c>
      <c r="AH11" s="83">
        <f t="shared" si="19"/>
        <v>0</v>
      </c>
      <c r="AI11" s="128">
        <f t="shared" si="32"/>
        <v>0</v>
      </c>
      <c r="AK11" s="121">
        <v>6</v>
      </c>
      <c r="AL11" s="83">
        <f t="shared" si="10"/>
        <v>0</v>
      </c>
      <c r="AM11" s="83">
        <f t="shared" si="11"/>
        <v>0</v>
      </c>
      <c r="AN11" s="83">
        <f t="shared" si="12"/>
        <v>0</v>
      </c>
      <c r="AO11" s="83">
        <f t="shared" si="13"/>
        <v>0</v>
      </c>
      <c r="AP11" s="83">
        <f t="shared" si="14"/>
        <v>0</v>
      </c>
      <c r="AQ11" s="227">
        <f t="shared" si="20"/>
        <v>0</v>
      </c>
      <c r="AR11" s="227">
        <f t="shared" si="20"/>
        <v>0</v>
      </c>
      <c r="AS11" s="227">
        <f t="shared" si="20"/>
        <v>0</v>
      </c>
      <c r="AT11" s="227">
        <f t="shared" si="20"/>
        <v>0</v>
      </c>
      <c r="AU11" s="83">
        <f t="shared" si="21"/>
        <v>0</v>
      </c>
      <c r="AV11" s="83">
        <f t="shared" si="22"/>
        <v>0</v>
      </c>
      <c r="AW11" s="83">
        <f t="shared" si="23"/>
        <v>0</v>
      </c>
      <c r="AX11" s="83">
        <f t="shared" si="24"/>
        <v>0</v>
      </c>
      <c r="AY11" s="128">
        <f t="shared" si="25"/>
        <v>0</v>
      </c>
      <c r="AZ11" s="263"/>
      <c r="BA11" s="191"/>
      <c r="BB11" s="191"/>
      <c r="BC11" s="191"/>
      <c r="BD11" s="191"/>
      <c r="BE11" s="191"/>
      <c r="BF11" s="191"/>
      <c r="BG11" s="191"/>
    </row>
    <row r="12" spans="2:59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26"/>
        <v>3.9899999999999993</v>
      </c>
      <c r="K12" s="83">
        <f t="shared" si="27"/>
        <v>1.5652067621022838</v>
      </c>
      <c r="L12" s="83">
        <f t="shared" si="28"/>
        <v>70</v>
      </c>
      <c r="M12" s="83">
        <f t="shared" si="29"/>
        <v>2.3333333333333335</v>
      </c>
      <c r="N12" s="83">
        <f t="shared" si="0"/>
        <v>0</v>
      </c>
      <c r="O12" s="84">
        <f t="shared" si="1"/>
        <v>274.89754066621703</v>
      </c>
      <c r="P12" s="105">
        <v>7</v>
      </c>
      <c r="Q12" s="83">
        <f t="shared" si="15"/>
        <v>4.1971428571428575</v>
      </c>
      <c r="R12" s="83">
        <f t="shared" si="30"/>
        <v>29.380000000000003</v>
      </c>
      <c r="S12" s="83">
        <f t="shared" si="31"/>
        <v>16.746600000000001</v>
      </c>
      <c r="T12" s="83">
        <f t="shared" si="2"/>
        <v>5.559217301216167</v>
      </c>
      <c r="U12" s="83">
        <f t="shared" si="16"/>
        <v>70</v>
      </c>
      <c r="V12" s="83">
        <f t="shared" si="3"/>
        <v>2.3333333333333335</v>
      </c>
      <c r="W12" s="83">
        <v>0</v>
      </c>
      <c r="X12" s="83">
        <f t="shared" si="4"/>
        <v>304.07152068850701</v>
      </c>
      <c r="Y12" s="88">
        <f t="shared" si="5"/>
        <v>29.173980022289982</v>
      </c>
      <c r="AA12" s="121">
        <v>7</v>
      </c>
      <c r="AB12" s="83">
        <f t="shared" si="6"/>
        <v>0</v>
      </c>
      <c r="AC12" s="154">
        <f t="shared" si="7"/>
        <v>0</v>
      </c>
      <c r="AD12" s="154">
        <f t="shared" si="8"/>
        <v>0</v>
      </c>
      <c r="AE12" s="154">
        <f t="shared" si="9"/>
        <v>0</v>
      </c>
      <c r="AF12" s="83">
        <f t="shared" si="17"/>
        <v>0</v>
      </c>
      <c r="AG12" s="83">
        <f t="shared" si="18"/>
        <v>0</v>
      </c>
      <c r="AH12" s="83">
        <f t="shared" si="19"/>
        <v>0</v>
      </c>
      <c r="AI12" s="128">
        <f t="shared" si="32"/>
        <v>0</v>
      </c>
      <c r="AK12" s="121">
        <v>7</v>
      </c>
      <c r="AL12" s="83">
        <f t="shared" si="10"/>
        <v>0</v>
      </c>
      <c r="AM12" s="83">
        <f t="shared" si="11"/>
        <v>0</v>
      </c>
      <c r="AN12" s="83">
        <f t="shared" si="12"/>
        <v>0</v>
      </c>
      <c r="AO12" s="83">
        <f t="shared" si="13"/>
        <v>0</v>
      </c>
      <c r="AP12" s="83">
        <f t="shared" si="14"/>
        <v>0</v>
      </c>
      <c r="AQ12" s="227">
        <f t="shared" si="20"/>
        <v>0</v>
      </c>
      <c r="AR12" s="227">
        <f t="shared" si="20"/>
        <v>0</v>
      </c>
      <c r="AS12" s="227">
        <f t="shared" si="20"/>
        <v>0</v>
      </c>
      <c r="AT12" s="227">
        <f t="shared" si="20"/>
        <v>0</v>
      </c>
      <c r="AU12" s="83">
        <f t="shared" si="21"/>
        <v>0</v>
      </c>
      <c r="AV12" s="83">
        <f t="shared" si="22"/>
        <v>0</v>
      </c>
      <c r="AW12" s="83">
        <f t="shared" si="23"/>
        <v>0</v>
      </c>
      <c r="AX12" s="83">
        <f t="shared" si="24"/>
        <v>0</v>
      </c>
      <c r="AY12" s="128">
        <f t="shared" si="25"/>
        <v>0</v>
      </c>
      <c r="AZ12" s="263"/>
      <c r="BA12" s="191"/>
      <c r="BB12" s="191"/>
      <c r="BC12" s="191"/>
      <c r="BD12" s="191"/>
      <c r="BE12" s="191"/>
      <c r="BF12" s="191"/>
      <c r="BG12" s="191"/>
    </row>
    <row r="13" spans="2:59" x14ac:dyDescent="0.25">
      <c r="B13" s="306"/>
      <c r="C13" s="310"/>
      <c r="D13" s="308" t="s">
        <v>162</v>
      </c>
      <c r="E13" s="308"/>
      <c r="F13" s="87">
        <f>IF(ISBLANK(F$12),,VLOOKUP(F$12,C131:D195,2,FALSE))</f>
        <v>0.56999999999999995</v>
      </c>
      <c r="I13" s="105">
        <v>8</v>
      </c>
      <c r="J13" s="83">
        <f t="shared" si="26"/>
        <v>4.5599999999999996</v>
      </c>
      <c r="K13" s="83">
        <f t="shared" si="27"/>
        <v>1.7612191535915833</v>
      </c>
      <c r="L13" s="83">
        <f t="shared" si="28"/>
        <v>70</v>
      </c>
      <c r="M13" s="83">
        <f t="shared" si="29"/>
        <v>2.6666666666666665</v>
      </c>
      <c r="N13" s="83">
        <f t="shared" si="0"/>
        <v>0</v>
      </c>
      <c r="O13" s="84">
        <f t="shared" si="1"/>
        <v>277.45390113694981</v>
      </c>
      <c r="P13" s="105">
        <v>8</v>
      </c>
      <c r="Q13" s="83">
        <f t="shared" si="15"/>
        <v>4.1971428571428575</v>
      </c>
      <c r="R13" s="83">
        <f t="shared" si="30"/>
        <v>33.57714285714286</v>
      </c>
      <c r="S13" s="83">
        <f t="shared" si="31"/>
        <v>19.138971428571427</v>
      </c>
      <c r="T13" s="83">
        <f t="shared" si="2"/>
        <v>6.2554035843347524</v>
      </c>
      <c r="U13" s="83">
        <f t="shared" si="16"/>
        <v>70</v>
      </c>
      <c r="V13" s="83">
        <f t="shared" si="3"/>
        <v>2.6666666666666665</v>
      </c>
      <c r="W13" s="83">
        <v>0</v>
      </c>
      <c r="X13" s="83">
        <f t="shared" si="4"/>
        <v>310.67298092525607</v>
      </c>
      <c r="Y13" s="88">
        <f t="shared" si="5"/>
        <v>33.21907978830626</v>
      </c>
      <c r="AA13" s="121">
        <v>8</v>
      </c>
      <c r="AB13" s="83">
        <f t="shared" si="6"/>
        <v>0</v>
      </c>
      <c r="AC13" s="154">
        <f t="shared" si="7"/>
        <v>0</v>
      </c>
      <c r="AD13" s="154">
        <f t="shared" si="8"/>
        <v>0</v>
      </c>
      <c r="AE13" s="154">
        <f t="shared" si="9"/>
        <v>0</v>
      </c>
      <c r="AF13" s="83">
        <f t="shared" si="17"/>
        <v>0</v>
      </c>
      <c r="AG13" s="83">
        <f t="shared" si="18"/>
        <v>0</v>
      </c>
      <c r="AH13" s="83">
        <f t="shared" si="19"/>
        <v>0</v>
      </c>
      <c r="AI13" s="128">
        <f t="shared" si="32"/>
        <v>0</v>
      </c>
      <c r="AK13" s="121">
        <v>8</v>
      </c>
      <c r="AL13" s="83">
        <f t="shared" si="10"/>
        <v>0</v>
      </c>
      <c r="AM13" s="83">
        <f t="shared" si="11"/>
        <v>0</v>
      </c>
      <c r="AN13" s="83">
        <f t="shared" si="12"/>
        <v>0</v>
      </c>
      <c r="AO13" s="83">
        <f t="shared" si="13"/>
        <v>0</v>
      </c>
      <c r="AP13" s="83">
        <f t="shared" si="14"/>
        <v>0</v>
      </c>
      <c r="AQ13" s="227">
        <f t="shared" si="20"/>
        <v>0</v>
      </c>
      <c r="AR13" s="227">
        <f t="shared" si="20"/>
        <v>0</v>
      </c>
      <c r="AS13" s="227">
        <f t="shared" si="20"/>
        <v>0</v>
      </c>
      <c r="AT13" s="227">
        <f t="shared" si="20"/>
        <v>0</v>
      </c>
      <c r="AU13" s="83">
        <f t="shared" si="21"/>
        <v>0</v>
      </c>
      <c r="AV13" s="83">
        <f t="shared" si="22"/>
        <v>0</v>
      </c>
      <c r="AW13" s="83">
        <f t="shared" si="23"/>
        <v>0</v>
      </c>
      <c r="AX13" s="83">
        <f t="shared" si="24"/>
        <v>0</v>
      </c>
      <c r="AY13" s="128">
        <f t="shared" si="25"/>
        <v>0</v>
      </c>
      <c r="AZ13" s="263"/>
      <c r="BA13" s="191"/>
      <c r="BB13" s="191"/>
      <c r="BC13" s="191"/>
      <c r="BD13" s="191"/>
      <c r="BE13" s="191"/>
      <c r="BF13" s="191"/>
      <c r="BG13" s="191"/>
    </row>
    <row r="14" spans="2:59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26"/>
        <v>5.13</v>
      </c>
      <c r="K14" s="83">
        <f t="shared" si="27"/>
        <v>1.9543924159507027</v>
      </c>
      <c r="L14" s="83">
        <f t="shared" si="28"/>
        <v>70</v>
      </c>
      <c r="M14" s="83">
        <f t="shared" si="29"/>
        <v>3</v>
      </c>
      <c r="N14" s="83">
        <f t="shared" si="0"/>
        <v>0</v>
      </c>
      <c r="O14" s="84">
        <f t="shared" si="1"/>
        <v>280.00531679111418</v>
      </c>
      <c r="P14" s="105">
        <v>9</v>
      </c>
      <c r="Q14" s="83">
        <f t="shared" si="15"/>
        <v>4.1971428571428575</v>
      </c>
      <c r="R14" s="83">
        <f t="shared" si="30"/>
        <v>37.774285714285718</v>
      </c>
      <c r="S14" s="83">
        <f t="shared" si="31"/>
        <v>21.531342857142857</v>
      </c>
      <c r="T14" s="83">
        <f t="shared" si="2"/>
        <v>6.9415060011150143</v>
      </c>
      <c r="U14" s="83">
        <f t="shared" si="16"/>
        <v>70</v>
      </c>
      <c r="V14" s="83">
        <f t="shared" si="3"/>
        <v>3</v>
      </c>
      <c r="W14" s="83">
        <v>0</v>
      </c>
      <c r="X14" s="83">
        <f t="shared" si="4"/>
        <v>317.25687842813244</v>
      </c>
      <c r="Y14" s="88">
        <f t="shared" si="5"/>
        <v>37.251561637018256</v>
      </c>
      <c r="AA14" s="121">
        <v>9</v>
      </c>
      <c r="AB14" s="83">
        <f t="shared" si="6"/>
        <v>0</v>
      </c>
      <c r="AC14" s="154">
        <f t="shared" si="7"/>
        <v>0</v>
      </c>
      <c r="AD14" s="154">
        <f t="shared" si="8"/>
        <v>0</v>
      </c>
      <c r="AE14" s="154">
        <f t="shared" si="9"/>
        <v>0</v>
      </c>
      <c r="AF14" s="83">
        <f t="shared" si="17"/>
        <v>0</v>
      </c>
      <c r="AG14" s="83">
        <f t="shared" si="18"/>
        <v>0</v>
      </c>
      <c r="AH14" s="83">
        <f t="shared" si="19"/>
        <v>0</v>
      </c>
      <c r="AI14" s="128">
        <f t="shared" si="32"/>
        <v>0</v>
      </c>
      <c r="AK14" s="121">
        <v>9</v>
      </c>
      <c r="AL14" s="83">
        <f t="shared" si="10"/>
        <v>0</v>
      </c>
      <c r="AM14" s="83">
        <f t="shared" si="11"/>
        <v>0</v>
      </c>
      <c r="AN14" s="83">
        <f t="shared" si="12"/>
        <v>0</v>
      </c>
      <c r="AO14" s="83">
        <f t="shared" si="13"/>
        <v>0</v>
      </c>
      <c r="AP14" s="83">
        <f t="shared" si="14"/>
        <v>0</v>
      </c>
      <c r="AQ14" s="227">
        <f t="shared" si="20"/>
        <v>0</v>
      </c>
      <c r="AR14" s="227">
        <f t="shared" si="20"/>
        <v>0</v>
      </c>
      <c r="AS14" s="227">
        <f t="shared" si="20"/>
        <v>0</v>
      </c>
      <c r="AT14" s="227">
        <f t="shared" si="20"/>
        <v>0</v>
      </c>
      <c r="AU14" s="83">
        <f t="shared" si="21"/>
        <v>0</v>
      </c>
      <c r="AV14" s="83">
        <f t="shared" si="22"/>
        <v>0</v>
      </c>
      <c r="AW14" s="83">
        <f t="shared" si="23"/>
        <v>0</v>
      </c>
      <c r="AX14" s="83">
        <f t="shared" si="24"/>
        <v>0</v>
      </c>
      <c r="AY14" s="128">
        <f t="shared" si="25"/>
        <v>0</v>
      </c>
      <c r="AZ14" s="263"/>
      <c r="BA14" s="191"/>
      <c r="BB14" s="191"/>
      <c r="BC14" s="191"/>
      <c r="BD14" s="191"/>
      <c r="BE14" s="191"/>
      <c r="BF14" s="191"/>
      <c r="BG14" s="191"/>
    </row>
    <row r="15" spans="2:59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26"/>
        <v>5.7</v>
      </c>
      <c r="K15" s="83">
        <f t="shared" si="27"/>
        <v>2.1450779929938899</v>
      </c>
      <c r="L15" s="83">
        <f t="shared" si="28"/>
        <v>70</v>
      </c>
      <c r="M15" s="83">
        <f t="shared" si="29"/>
        <v>3.3333333333333335</v>
      </c>
      <c r="N15" s="83">
        <f t="shared" si="0"/>
        <v>0</v>
      </c>
      <c r="O15" s="84">
        <f t="shared" si="1"/>
        <v>282.55239972668659</v>
      </c>
      <c r="P15" s="105">
        <v>10</v>
      </c>
      <c r="Q15" s="83">
        <f t="shared" si="15"/>
        <v>4.1971428571428575</v>
      </c>
      <c r="R15" s="83">
        <f t="shared" si="30"/>
        <v>41.971428571428575</v>
      </c>
      <c r="S15" s="83">
        <f t="shared" si="31"/>
        <v>23.923714285714286</v>
      </c>
      <c r="T15" s="83">
        <f t="shared" si="2"/>
        <v>7.6187727908182898</v>
      </c>
      <c r="U15" s="83">
        <f t="shared" si="16"/>
        <v>70</v>
      </c>
      <c r="V15" s="83">
        <f t="shared" si="3"/>
        <v>3.3333333333333335</v>
      </c>
      <c r="W15" s="83">
        <v>0</v>
      </c>
      <c r="X15" s="83">
        <f t="shared" si="4"/>
        <v>323.82538721384975</v>
      </c>
      <c r="Y15" s="88">
        <f t="shared" si="5"/>
        <v>41.272987487163164</v>
      </c>
      <c r="AA15" s="121">
        <v>10</v>
      </c>
      <c r="AB15" s="83">
        <f t="shared" si="6"/>
        <v>0</v>
      </c>
      <c r="AC15" s="154">
        <f t="shared" si="7"/>
        <v>0</v>
      </c>
      <c r="AD15" s="154">
        <f t="shared" si="8"/>
        <v>0</v>
      </c>
      <c r="AE15" s="154">
        <f t="shared" si="9"/>
        <v>0</v>
      </c>
      <c r="AF15" s="83">
        <f t="shared" si="17"/>
        <v>0</v>
      </c>
      <c r="AG15" s="83">
        <f t="shared" si="18"/>
        <v>0</v>
      </c>
      <c r="AH15" s="83">
        <f t="shared" si="19"/>
        <v>0</v>
      </c>
      <c r="AI15" s="128">
        <f t="shared" si="32"/>
        <v>0</v>
      </c>
      <c r="AK15" s="121">
        <v>10</v>
      </c>
      <c r="AL15" s="83">
        <f t="shared" si="10"/>
        <v>0</v>
      </c>
      <c r="AM15" s="83">
        <f t="shared" si="11"/>
        <v>0</v>
      </c>
      <c r="AN15" s="83">
        <f t="shared" si="12"/>
        <v>0</v>
      </c>
      <c r="AO15" s="83">
        <f t="shared" si="13"/>
        <v>0</v>
      </c>
      <c r="AP15" s="83">
        <f t="shared" si="14"/>
        <v>0</v>
      </c>
      <c r="AQ15" s="227">
        <f t="shared" si="20"/>
        <v>0</v>
      </c>
      <c r="AR15" s="227">
        <f t="shared" si="20"/>
        <v>0</v>
      </c>
      <c r="AS15" s="227">
        <f t="shared" si="20"/>
        <v>0</v>
      </c>
      <c r="AT15" s="227">
        <f t="shared" si="20"/>
        <v>0</v>
      </c>
      <c r="AU15" s="83">
        <f t="shared" si="21"/>
        <v>0</v>
      </c>
      <c r="AV15" s="83">
        <f t="shared" si="22"/>
        <v>0</v>
      </c>
      <c r="AW15" s="83">
        <f t="shared" si="23"/>
        <v>0</v>
      </c>
      <c r="AX15" s="83">
        <f t="shared" si="24"/>
        <v>0</v>
      </c>
      <c r="AY15" s="128">
        <f t="shared" si="25"/>
        <v>0</v>
      </c>
      <c r="AZ15" s="263"/>
      <c r="BA15" s="191"/>
      <c r="BB15" s="191"/>
      <c r="BC15" s="191"/>
      <c r="BD15" s="191"/>
      <c r="BE15" s="191"/>
      <c r="BF15" s="191"/>
      <c r="BG15" s="191"/>
    </row>
    <row r="16" spans="2:59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26"/>
        <v>6.2700000000000005</v>
      </c>
      <c r="K16" s="83">
        <f t="shared" si="27"/>
        <v>2.3335529723496968</v>
      </c>
      <c r="L16" s="83">
        <f t="shared" si="28"/>
        <v>70</v>
      </c>
      <c r="M16" s="83">
        <f t="shared" si="29"/>
        <v>3.6666666666666665</v>
      </c>
      <c r="N16" s="83">
        <f t="shared" si="0"/>
        <v>0</v>
      </c>
      <c r="O16" s="84">
        <f t="shared" si="1"/>
        <v>285.09563253795352</v>
      </c>
      <c r="P16" s="105">
        <v>11</v>
      </c>
      <c r="Q16" s="83">
        <f t="shared" si="15"/>
        <v>4.1971428571428575</v>
      </c>
      <c r="R16" s="83">
        <f t="shared" si="30"/>
        <v>46.168571428571433</v>
      </c>
      <c r="S16" s="83">
        <f t="shared" si="31"/>
        <v>26.316085714285716</v>
      </c>
      <c r="T16" s="83">
        <f t="shared" si="2"/>
        <v>8.2881880983996759</v>
      </c>
      <c r="U16" s="83">
        <f t="shared" si="16"/>
        <v>70</v>
      </c>
      <c r="V16" s="83">
        <f t="shared" si="3"/>
        <v>3.6666666666666665</v>
      </c>
      <c r="W16" s="83">
        <v>0</v>
      </c>
      <c r="X16" s="83">
        <f t="shared" si="4"/>
        <v>330.38022133487146</v>
      </c>
      <c r="Y16" s="88">
        <f t="shared" si="5"/>
        <v>45.284588796917944</v>
      </c>
      <c r="AA16" s="121">
        <v>11</v>
      </c>
      <c r="AB16" s="83">
        <f t="shared" si="6"/>
        <v>0</v>
      </c>
      <c r="AC16" s="154">
        <f t="shared" si="7"/>
        <v>0</v>
      </c>
      <c r="AD16" s="154">
        <f t="shared" si="8"/>
        <v>0</v>
      </c>
      <c r="AE16" s="154">
        <f t="shared" si="9"/>
        <v>0</v>
      </c>
      <c r="AF16" s="83">
        <f t="shared" si="17"/>
        <v>0</v>
      </c>
      <c r="AG16" s="83">
        <f t="shared" si="18"/>
        <v>0</v>
      </c>
      <c r="AH16" s="83">
        <f t="shared" si="19"/>
        <v>0</v>
      </c>
      <c r="AI16" s="128">
        <f t="shared" si="32"/>
        <v>0</v>
      </c>
      <c r="AK16" s="121">
        <v>11</v>
      </c>
      <c r="AL16" s="83">
        <f t="shared" si="10"/>
        <v>0</v>
      </c>
      <c r="AM16" s="83">
        <f t="shared" si="11"/>
        <v>0</v>
      </c>
      <c r="AN16" s="83">
        <f t="shared" si="12"/>
        <v>0</v>
      </c>
      <c r="AO16" s="83">
        <f t="shared" si="13"/>
        <v>0</v>
      </c>
      <c r="AP16" s="83">
        <f t="shared" si="14"/>
        <v>0</v>
      </c>
      <c r="AQ16" s="227">
        <f t="shared" si="20"/>
        <v>0</v>
      </c>
      <c r="AR16" s="227">
        <f t="shared" si="20"/>
        <v>0</v>
      </c>
      <c r="AS16" s="227">
        <f t="shared" si="20"/>
        <v>0</v>
      </c>
      <c r="AT16" s="227">
        <f t="shared" si="20"/>
        <v>0</v>
      </c>
      <c r="AU16" s="83">
        <f t="shared" si="21"/>
        <v>0</v>
      </c>
      <c r="AV16" s="83">
        <f t="shared" si="22"/>
        <v>0</v>
      </c>
      <c r="AW16" s="83">
        <f t="shared" si="23"/>
        <v>0</v>
      </c>
      <c r="AX16" s="83">
        <f t="shared" si="24"/>
        <v>0</v>
      </c>
      <c r="AY16" s="128">
        <f t="shared" si="25"/>
        <v>0</v>
      </c>
      <c r="AZ16" s="263"/>
      <c r="BA16" s="191"/>
      <c r="BB16" s="191"/>
      <c r="BC16" s="191"/>
      <c r="BD16" s="191"/>
      <c r="BE16" s="191"/>
      <c r="BF16" s="191"/>
      <c r="BG16" s="191"/>
    </row>
    <row r="17" spans="2:59" ht="30" x14ac:dyDescent="0.25">
      <c r="B17" s="315"/>
      <c r="C17" s="309" t="s">
        <v>131</v>
      </c>
      <c r="D17" s="304" t="s">
        <v>138</v>
      </c>
      <c r="E17" s="304"/>
      <c r="F17" s="149" t="s">
        <v>70</v>
      </c>
      <c r="I17" s="105">
        <v>12</v>
      </c>
      <c r="J17" s="83">
        <f t="shared" si="26"/>
        <v>6.8400000000000007</v>
      </c>
      <c r="K17" s="83">
        <f t="shared" si="27"/>
        <v>2.5200411724715086</v>
      </c>
      <c r="L17" s="83">
        <f t="shared" si="28"/>
        <v>70</v>
      </c>
      <c r="M17" s="83">
        <f t="shared" si="29"/>
        <v>4</v>
      </c>
      <c r="N17" s="83">
        <f t="shared" si="0"/>
        <v>0</v>
      </c>
      <c r="O17" s="84">
        <f t="shared" si="1"/>
        <v>287.63540504205457</v>
      </c>
      <c r="P17" s="105">
        <v>12</v>
      </c>
      <c r="Q17" s="83">
        <f t="shared" si="15"/>
        <v>4.1971428571428575</v>
      </c>
      <c r="R17" s="83">
        <f t="shared" si="30"/>
        <v>50.36571428571429</v>
      </c>
      <c r="S17" s="83">
        <f t="shared" si="31"/>
        <v>28.708457142857142</v>
      </c>
      <c r="T17" s="83">
        <f t="shared" si="2"/>
        <v>8.9505468702192967</v>
      </c>
      <c r="U17" s="83">
        <f t="shared" si="16"/>
        <v>70</v>
      </c>
      <c r="V17" s="83">
        <f t="shared" si="3"/>
        <v>4</v>
      </c>
      <c r="W17" s="83">
        <v>0</v>
      </c>
      <c r="X17" s="83">
        <f t="shared" si="4"/>
        <v>336.92276532277481</v>
      </c>
      <c r="Y17" s="88">
        <f t="shared" si="5"/>
        <v>49.287360280720236</v>
      </c>
      <c r="AA17" s="121">
        <v>12</v>
      </c>
      <c r="AB17" s="83">
        <f t="shared" si="6"/>
        <v>0</v>
      </c>
      <c r="AC17" s="154">
        <f t="shared" si="7"/>
        <v>0</v>
      </c>
      <c r="AD17" s="154">
        <f t="shared" si="8"/>
        <v>0</v>
      </c>
      <c r="AE17" s="154">
        <f t="shared" si="9"/>
        <v>0</v>
      </c>
      <c r="AF17" s="83">
        <f t="shared" si="17"/>
        <v>0</v>
      </c>
      <c r="AG17" s="83">
        <f t="shared" si="18"/>
        <v>0</v>
      </c>
      <c r="AH17" s="83">
        <f t="shared" si="19"/>
        <v>0</v>
      </c>
      <c r="AI17" s="128">
        <f t="shared" si="32"/>
        <v>0</v>
      </c>
      <c r="AK17" s="121">
        <v>12</v>
      </c>
      <c r="AL17" s="83">
        <f t="shared" si="10"/>
        <v>0</v>
      </c>
      <c r="AM17" s="83">
        <f t="shared" si="11"/>
        <v>0</v>
      </c>
      <c r="AN17" s="83">
        <f t="shared" si="12"/>
        <v>0</v>
      </c>
      <c r="AO17" s="83">
        <f t="shared" si="13"/>
        <v>0</v>
      </c>
      <c r="AP17" s="83">
        <f t="shared" si="14"/>
        <v>0</v>
      </c>
      <c r="AQ17" s="227">
        <f t="shared" si="20"/>
        <v>0</v>
      </c>
      <c r="AR17" s="227">
        <f t="shared" si="20"/>
        <v>0</v>
      </c>
      <c r="AS17" s="227">
        <f t="shared" si="20"/>
        <v>0</v>
      </c>
      <c r="AT17" s="227">
        <f t="shared" si="20"/>
        <v>0</v>
      </c>
      <c r="AU17" s="83">
        <f t="shared" si="21"/>
        <v>0</v>
      </c>
      <c r="AV17" s="83">
        <f t="shared" si="22"/>
        <v>0</v>
      </c>
      <c r="AW17" s="83">
        <f t="shared" si="23"/>
        <v>0</v>
      </c>
      <c r="AX17" s="83">
        <f t="shared" si="24"/>
        <v>0</v>
      </c>
      <c r="AY17" s="128">
        <f t="shared" si="25"/>
        <v>0</v>
      </c>
      <c r="AZ17" s="263"/>
      <c r="BA17" s="191"/>
      <c r="BB17" s="191"/>
      <c r="BC17" s="191"/>
      <c r="BD17" s="191"/>
      <c r="BE17" s="191"/>
      <c r="BF17" s="191"/>
      <c r="BG17" s="191"/>
    </row>
    <row r="18" spans="2:59" x14ac:dyDescent="0.25">
      <c r="B18" s="315"/>
      <c r="C18" s="309"/>
      <c r="D18" s="304" t="s">
        <v>143</v>
      </c>
      <c r="E18" s="304"/>
      <c r="F18" s="150">
        <v>90</v>
      </c>
      <c r="I18" s="105">
        <v>13</v>
      </c>
      <c r="J18" s="83">
        <f t="shared" si="26"/>
        <v>7.410000000000001</v>
      </c>
      <c r="K18" s="83">
        <f t="shared" si="27"/>
        <v>2.7047269815583848</v>
      </c>
      <c r="L18" s="83">
        <f t="shared" si="28"/>
        <v>70</v>
      </c>
      <c r="M18" s="83">
        <f t="shared" si="29"/>
        <v>4.333333333333333</v>
      </c>
      <c r="N18" s="83">
        <f t="shared" si="0"/>
        <v>0</v>
      </c>
      <c r="O18" s="84">
        <f t="shared" si="1"/>
        <v>290.17203838176971</v>
      </c>
      <c r="P18" s="105">
        <v>13</v>
      </c>
      <c r="Q18" s="83">
        <f t="shared" si="15"/>
        <v>4.1971428571428575</v>
      </c>
      <c r="R18" s="83">
        <f t="shared" si="30"/>
        <v>54.562857142857148</v>
      </c>
      <c r="S18" s="83">
        <f t="shared" si="31"/>
        <v>31.100828571428572</v>
      </c>
      <c r="T18" s="83">
        <f t="shared" si="2"/>
        <v>9.6065040063780103</v>
      </c>
      <c r="U18" s="83">
        <f t="shared" si="16"/>
        <v>70</v>
      </c>
      <c r="V18" s="83">
        <f t="shared" si="3"/>
        <v>4.333333333333333</v>
      </c>
      <c r="W18" s="83">
        <v>0</v>
      </c>
      <c r="X18" s="83">
        <f t="shared" si="4"/>
        <v>343.45415979523528</v>
      </c>
      <c r="Y18" s="88">
        <f t="shared" si="5"/>
        <v>53.282121413465575</v>
      </c>
      <c r="AA18" s="121">
        <v>13</v>
      </c>
      <c r="AB18" s="83">
        <f t="shared" si="6"/>
        <v>0</v>
      </c>
      <c r="AC18" s="154">
        <f t="shared" si="7"/>
        <v>0</v>
      </c>
      <c r="AD18" s="154">
        <f t="shared" si="8"/>
        <v>0</v>
      </c>
      <c r="AE18" s="154">
        <f t="shared" si="9"/>
        <v>0</v>
      </c>
      <c r="AF18" s="83">
        <f t="shared" si="17"/>
        <v>0</v>
      </c>
      <c r="AG18" s="83">
        <f t="shared" si="18"/>
        <v>0</v>
      </c>
      <c r="AH18" s="83">
        <f t="shared" si="19"/>
        <v>0</v>
      </c>
      <c r="AI18" s="128">
        <f t="shared" si="32"/>
        <v>0</v>
      </c>
      <c r="AK18" s="121">
        <v>13</v>
      </c>
      <c r="AL18" s="83">
        <f t="shared" si="10"/>
        <v>0</v>
      </c>
      <c r="AM18" s="83">
        <f t="shared" si="11"/>
        <v>0</v>
      </c>
      <c r="AN18" s="83">
        <f t="shared" si="12"/>
        <v>0</v>
      </c>
      <c r="AO18" s="83">
        <f t="shared" si="13"/>
        <v>0</v>
      </c>
      <c r="AP18" s="83">
        <f t="shared" si="14"/>
        <v>0</v>
      </c>
      <c r="AQ18" s="227">
        <f t="shared" si="20"/>
        <v>0</v>
      </c>
      <c r="AR18" s="227">
        <f t="shared" si="20"/>
        <v>0</v>
      </c>
      <c r="AS18" s="227">
        <f t="shared" si="20"/>
        <v>0</v>
      </c>
      <c r="AT18" s="227">
        <f t="shared" si="20"/>
        <v>0</v>
      </c>
      <c r="AU18" s="83">
        <f t="shared" si="21"/>
        <v>0</v>
      </c>
      <c r="AV18" s="83">
        <f t="shared" si="22"/>
        <v>0</v>
      </c>
      <c r="AW18" s="83">
        <f t="shared" si="23"/>
        <v>0</v>
      </c>
      <c r="AX18" s="83">
        <f t="shared" si="24"/>
        <v>0</v>
      </c>
      <c r="AY18" s="128">
        <f t="shared" si="25"/>
        <v>0</v>
      </c>
      <c r="AZ18" s="263"/>
      <c r="BA18" s="191"/>
      <c r="BB18" s="191"/>
      <c r="BC18" s="191"/>
      <c r="BD18" s="191"/>
      <c r="BE18" s="191"/>
      <c r="BF18" s="191"/>
      <c r="BG18" s="191"/>
    </row>
    <row r="19" spans="2:59" x14ac:dyDescent="0.25">
      <c r="B19" s="315"/>
      <c r="C19" s="309"/>
      <c r="D19" s="307" t="s">
        <v>162</v>
      </c>
      <c r="E19" s="307"/>
      <c r="F19" s="86">
        <f>IF(ISBLANK(F$17),,VLOOKUP(F$17,C131:D195,2,FALSE))</f>
        <v>0.56999999999999995</v>
      </c>
      <c r="I19" s="105">
        <v>14</v>
      </c>
      <c r="J19" s="83">
        <f t="shared" si="26"/>
        <v>7.9800000000000013</v>
      </c>
      <c r="K19" s="83">
        <f t="shared" si="27"/>
        <v>2.887764808942427</v>
      </c>
      <c r="L19" s="83">
        <f t="shared" si="28"/>
        <v>70</v>
      </c>
      <c r="M19" s="83">
        <f t="shared" si="29"/>
        <v>4.666666666666667</v>
      </c>
      <c r="N19" s="83">
        <f t="shared" si="0"/>
        <v>0</v>
      </c>
      <c r="O19" s="84">
        <f t="shared" si="1"/>
        <v>292.70580148668586</v>
      </c>
      <c r="P19" s="105">
        <v>14</v>
      </c>
      <c r="Q19" s="83">
        <f t="shared" si="15"/>
        <v>4.1971428571428575</v>
      </c>
      <c r="R19" s="83">
        <f t="shared" si="30"/>
        <v>58.760000000000005</v>
      </c>
      <c r="S19" s="83">
        <f t="shared" si="31"/>
        <v>33.493200000000002</v>
      </c>
      <c r="T19" s="83">
        <f t="shared" si="2"/>
        <v>10.256607929647343</v>
      </c>
      <c r="U19" s="83">
        <f t="shared" si="16"/>
        <v>70</v>
      </c>
      <c r="V19" s="83">
        <f t="shared" si="3"/>
        <v>4.666666666666667</v>
      </c>
      <c r="W19" s="83">
        <v>0</v>
      </c>
      <c r="X19" s="83">
        <f t="shared" si="4"/>
        <v>349.97535992191359</v>
      </c>
      <c r="Y19" s="88">
        <f t="shared" si="5"/>
        <v>57.269558435227736</v>
      </c>
      <c r="AA19" s="121">
        <v>14</v>
      </c>
      <c r="AB19" s="83">
        <f t="shared" si="6"/>
        <v>0</v>
      </c>
      <c r="AC19" s="154">
        <f t="shared" si="7"/>
        <v>0</v>
      </c>
      <c r="AD19" s="154">
        <f t="shared" si="8"/>
        <v>0</v>
      </c>
      <c r="AE19" s="154">
        <f t="shared" si="9"/>
        <v>0</v>
      </c>
      <c r="AF19" s="83">
        <f t="shared" si="17"/>
        <v>0</v>
      </c>
      <c r="AG19" s="83">
        <f t="shared" si="18"/>
        <v>0</v>
      </c>
      <c r="AH19" s="83">
        <f t="shared" si="19"/>
        <v>0</v>
      </c>
      <c r="AI19" s="128">
        <f t="shared" si="32"/>
        <v>0</v>
      </c>
      <c r="AK19" s="121">
        <v>14</v>
      </c>
      <c r="AL19" s="83">
        <f t="shared" si="10"/>
        <v>0</v>
      </c>
      <c r="AM19" s="83">
        <f t="shared" si="11"/>
        <v>0</v>
      </c>
      <c r="AN19" s="83">
        <f t="shared" si="12"/>
        <v>0</v>
      </c>
      <c r="AO19" s="83">
        <f t="shared" si="13"/>
        <v>0</v>
      </c>
      <c r="AP19" s="83">
        <f t="shared" si="14"/>
        <v>0</v>
      </c>
      <c r="AQ19" s="227">
        <f t="shared" si="20"/>
        <v>0</v>
      </c>
      <c r="AR19" s="227">
        <f t="shared" si="20"/>
        <v>0</v>
      </c>
      <c r="AS19" s="227">
        <f t="shared" si="20"/>
        <v>0</v>
      </c>
      <c r="AT19" s="227">
        <f t="shared" si="20"/>
        <v>0</v>
      </c>
      <c r="AU19" s="83">
        <f t="shared" si="21"/>
        <v>0</v>
      </c>
      <c r="AV19" s="83">
        <f t="shared" si="22"/>
        <v>0</v>
      </c>
      <c r="AW19" s="83">
        <f t="shared" si="23"/>
        <v>0</v>
      </c>
      <c r="AX19" s="83">
        <f t="shared" si="24"/>
        <v>0</v>
      </c>
      <c r="AY19" s="128">
        <f t="shared" si="25"/>
        <v>0</v>
      </c>
      <c r="AZ19" s="263"/>
      <c r="BA19" s="191"/>
      <c r="BB19" s="191"/>
      <c r="BC19" s="191"/>
      <c r="BD19" s="191"/>
      <c r="BE19" s="191"/>
      <c r="BF19" s="191"/>
      <c r="BG19" s="191"/>
    </row>
    <row r="20" spans="2:59" x14ac:dyDescent="0.25">
      <c r="B20" s="315"/>
      <c r="C20" s="309"/>
      <c r="D20" s="307" t="s">
        <v>147</v>
      </c>
      <c r="E20" s="307"/>
      <c r="F20" s="151">
        <v>1.56</v>
      </c>
      <c r="I20" s="105">
        <v>15</v>
      </c>
      <c r="J20" s="83">
        <f t="shared" si="26"/>
        <v>8.5500000000000007</v>
      </c>
      <c r="K20" s="83">
        <f t="shared" si="27"/>
        <v>3.0692857555424364</v>
      </c>
      <c r="L20" s="83">
        <f t="shared" si="28"/>
        <v>70</v>
      </c>
      <c r="M20" s="83">
        <f t="shared" si="29"/>
        <v>5</v>
      </c>
      <c r="N20" s="83">
        <f t="shared" si="0"/>
        <v>0</v>
      </c>
      <c r="O20" s="84">
        <f t="shared" si="1"/>
        <v>295.2369226909031</v>
      </c>
      <c r="P20" s="105">
        <v>15</v>
      </c>
      <c r="Q20" s="83">
        <f t="shared" si="15"/>
        <v>4.1971428571428575</v>
      </c>
      <c r="R20" s="83">
        <f t="shared" si="30"/>
        <v>62.957142857142863</v>
      </c>
      <c r="S20" s="83">
        <f t="shared" si="31"/>
        <v>35.885571428571431</v>
      </c>
      <c r="T20" s="83">
        <f t="shared" si="2"/>
        <v>10.901324277228493</v>
      </c>
      <c r="U20" s="83">
        <f t="shared" si="16"/>
        <v>70</v>
      </c>
      <c r="V20" s="83">
        <f t="shared" si="3"/>
        <v>5</v>
      </c>
      <c r="W20" s="83">
        <v>0</v>
      </c>
      <c r="X20" s="83">
        <f t="shared" si="4"/>
        <v>356.4871766876015</v>
      </c>
      <c r="Y20" s="88">
        <f t="shared" si="5"/>
        <v>61.250253996698405</v>
      </c>
      <c r="AA20" s="121">
        <v>15</v>
      </c>
      <c r="AB20" s="83">
        <f t="shared" si="6"/>
        <v>0</v>
      </c>
      <c r="AC20" s="154">
        <f t="shared" si="7"/>
        <v>0</v>
      </c>
      <c r="AD20" s="154">
        <f t="shared" si="8"/>
        <v>0</v>
      </c>
      <c r="AE20" s="154">
        <f t="shared" si="9"/>
        <v>0</v>
      </c>
      <c r="AF20" s="83">
        <f t="shared" si="17"/>
        <v>0</v>
      </c>
      <c r="AG20" s="83">
        <f t="shared" si="18"/>
        <v>0</v>
      </c>
      <c r="AH20" s="83">
        <f t="shared" si="19"/>
        <v>0</v>
      </c>
      <c r="AI20" s="128">
        <f t="shared" si="32"/>
        <v>0</v>
      </c>
      <c r="AK20" s="121">
        <v>15</v>
      </c>
      <c r="AL20" s="83">
        <f t="shared" si="10"/>
        <v>0</v>
      </c>
      <c r="AM20" s="83">
        <f t="shared" si="11"/>
        <v>0</v>
      </c>
      <c r="AN20" s="83">
        <f t="shared" si="12"/>
        <v>0</v>
      </c>
      <c r="AO20" s="83">
        <f t="shared" si="13"/>
        <v>0</v>
      </c>
      <c r="AP20" s="83">
        <f t="shared" si="14"/>
        <v>0</v>
      </c>
      <c r="AQ20" s="227">
        <f t="shared" si="20"/>
        <v>0</v>
      </c>
      <c r="AR20" s="227">
        <f t="shared" si="20"/>
        <v>0</v>
      </c>
      <c r="AS20" s="227">
        <f t="shared" si="20"/>
        <v>0</v>
      </c>
      <c r="AT20" s="227">
        <f t="shared" si="20"/>
        <v>0</v>
      </c>
      <c r="AU20" s="83">
        <f t="shared" si="21"/>
        <v>0</v>
      </c>
      <c r="AV20" s="83">
        <f t="shared" si="22"/>
        <v>0</v>
      </c>
      <c r="AW20" s="83">
        <f t="shared" si="23"/>
        <v>0</v>
      </c>
      <c r="AX20" s="83">
        <f t="shared" si="24"/>
        <v>0</v>
      </c>
      <c r="AY20" s="128">
        <f t="shared" si="25"/>
        <v>0</v>
      </c>
      <c r="AZ20" s="263"/>
      <c r="BA20" s="191"/>
      <c r="BB20" s="191"/>
      <c r="BC20" s="191"/>
      <c r="BD20" s="191"/>
      <c r="BE20" s="191"/>
      <c r="BF20" s="191"/>
      <c r="BG20" s="191"/>
    </row>
    <row r="21" spans="2:59" x14ac:dyDescent="0.25">
      <c r="B21" s="306"/>
      <c r="C21" s="310"/>
      <c r="D21" s="308" t="s">
        <v>150</v>
      </c>
      <c r="E21" s="308"/>
      <c r="F21" s="156">
        <f>2*30%</f>
        <v>0.6</v>
      </c>
      <c r="I21" s="105">
        <v>16</v>
      </c>
      <c r="J21" s="83">
        <f t="shared" si="26"/>
        <v>9.120000000000001</v>
      </c>
      <c r="K21" s="83">
        <f t="shared" si="27"/>
        <v>3.2494024532234786</v>
      </c>
      <c r="L21" s="83">
        <f t="shared" si="28"/>
        <v>70</v>
      </c>
      <c r="M21" s="83">
        <f t="shared" si="29"/>
        <v>5.333333333333333</v>
      </c>
      <c r="N21" s="83">
        <f t="shared" si="0"/>
        <v>0</v>
      </c>
      <c r="O21" s="84">
        <f t="shared" si="1"/>
        <v>297.76559816158641</v>
      </c>
      <c r="P21" s="105">
        <v>16</v>
      </c>
      <c r="Q21" s="83">
        <f t="shared" si="15"/>
        <v>4.1971428571428575</v>
      </c>
      <c r="R21" s="83">
        <f t="shared" si="30"/>
        <v>67.15428571428572</v>
      </c>
      <c r="S21" s="83">
        <f t="shared" si="31"/>
        <v>38.277942857142854</v>
      </c>
      <c r="T21" s="83">
        <f t="shared" si="2"/>
        <v>11.541053088929694</v>
      </c>
      <c r="U21" s="83">
        <f t="shared" si="16"/>
        <v>70</v>
      </c>
      <c r="V21" s="83">
        <f t="shared" si="3"/>
        <v>5.333333333333333</v>
      </c>
      <c r="W21" s="83">
        <v>0</v>
      </c>
      <c r="X21" s="83">
        <f t="shared" si="4"/>
        <v>362.99030682829857</v>
      </c>
      <c r="Y21" s="88">
        <f t="shared" si="5"/>
        <v>65.224708666712161</v>
      </c>
      <c r="AA21" s="121">
        <v>16</v>
      </c>
      <c r="AB21" s="83">
        <f t="shared" si="6"/>
        <v>0</v>
      </c>
      <c r="AC21" s="154">
        <f t="shared" si="7"/>
        <v>0</v>
      </c>
      <c r="AD21" s="154">
        <f t="shared" si="8"/>
        <v>0</v>
      </c>
      <c r="AE21" s="154">
        <f t="shared" si="9"/>
        <v>0</v>
      </c>
      <c r="AF21" s="83">
        <f t="shared" si="17"/>
        <v>0</v>
      </c>
      <c r="AG21" s="83">
        <f t="shared" si="18"/>
        <v>0</v>
      </c>
      <c r="AH21" s="83">
        <f t="shared" si="19"/>
        <v>0</v>
      </c>
      <c r="AI21" s="128">
        <f t="shared" si="32"/>
        <v>0</v>
      </c>
      <c r="AK21" s="121">
        <v>16</v>
      </c>
      <c r="AL21" s="83">
        <f t="shared" si="10"/>
        <v>0</v>
      </c>
      <c r="AM21" s="83">
        <f t="shared" si="11"/>
        <v>0</v>
      </c>
      <c r="AN21" s="83">
        <f t="shared" si="12"/>
        <v>0</v>
      </c>
      <c r="AO21" s="83">
        <f t="shared" si="13"/>
        <v>0</v>
      </c>
      <c r="AP21" s="83">
        <f t="shared" si="14"/>
        <v>0</v>
      </c>
      <c r="AQ21" s="227">
        <f t="shared" si="20"/>
        <v>0</v>
      </c>
      <c r="AR21" s="227">
        <f t="shared" si="20"/>
        <v>0</v>
      </c>
      <c r="AS21" s="227">
        <f t="shared" si="20"/>
        <v>0</v>
      </c>
      <c r="AT21" s="227">
        <f t="shared" si="20"/>
        <v>0</v>
      </c>
      <c r="AU21" s="83">
        <f t="shared" si="21"/>
        <v>0</v>
      </c>
      <c r="AV21" s="83">
        <f t="shared" si="22"/>
        <v>0</v>
      </c>
      <c r="AW21" s="83">
        <f t="shared" si="23"/>
        <v>0</v>
      </c>
      <c r="AX21" s="83">
        <f t="shared" si="24"/>
        <v>0</v>
      </c>
      <c r="AY21" s="128">
        <f t="shared" si="25"/>
        <v>0</v>
      </c>
      <c r="AZ21" s="263"/>
      <c r="BA21" s="191"/>
      <c r="BB21" s="191"/>
      <c r="BC21" s="191"/>
      <c r="BD21" s="191"/>
      <c r="BE21" s="191"/>
      <c r="BF21" s="191"/>
      <c r="BG21" s="191"/>
    </row>
    <row r="22" spans="2:59" x14ac:dyDescent="0.25">
      <c r="E22" s="6"/>
      <c r="I22" s="105">
        <v>17</v>
      </c>
      <c r="J22" s="83">
        <f t="shared" si="26"/>
        <v>9.6900000000000013</v>
      </c>
      <c r="K22" s="83">
        <f t="shared" si="27"/>
        <v>3.4282126591207973</v>
      </c>
      <c r="L22" s="83">
        <f t="shared" si="28"/>
        <v>70</v>
      </c>
      <c r="M22" s="83">
        <f t="shared" si="29"/>
        <v>5.666666666666667</v>
      </c>
      <c r="N22" s="83">
        <f t="shared" si="0"/>
        <v>0</v>
      </c>
      <c r="O22" s="84">
        <f t="shared" si="1"/>
        <v>300.29199815907987</v>
      </c>
      <c r="P22" s="105">
        <v>17</v>
      </c>
      <c r="Q22" s="83">
        <f t="shared" si="15"/>
        <v>4.1971428571428575</v>
      </c>
      <c r="R22" s="83">
        <f t="shared" si="30"/>
        <v>71.351428571428585</v>
      </c>
      <c r="S22" s="83">
        <f t="shared" si="31"/>
        <v>40.670314285714291</v>
      </c>
      <c r="T22" s="83">
        <f t="shared" si="2"/>
        <v>12.176141573292778</v>
      </c>
      <c r="U22" s="83">
        <f t="shared" si="16"/>
        <v>70</v>
      </c>
      <c r="V22" s="83">
        <f t="shared" si="3"/>
        <v>5.666666666666667</v>
      </c>
      <c r="W22" s="83">
        <v>0</v>
      </c>
      <c r="X22" s="83">
        <f t="shared" si="4"/>
        <v>369.48535506554845</v>
      </c>
      <c r="Y22" s="88">
        <f t="shared" si="5"/>
        <v>69.19335690646858</v>
      </c>
      <c r="AA22" s="121">
        <v>17</v>
      </c>
      <c r="AB22" s="83">
        <f t="shared" si="6"/>
        <v>0</v>
      </c>
      <c r="AC22" s="154">
        <f t="shared" si="7"/>
        <v>0</v>
      </c>
      <c r="AD22" s="154">
        <f t="shared" si="8"/>
        <v>0</v>
      </c>
      <c r="AE22" s="154">
        <f t="shared" si="9"/>
        <v>0</v>
      </c>
      <c r="AF22" s="83">
        <f t="shared" si="17"/>
        <v>0</v>
      </c>
      <c r="AG22" s="83">
        <f t="shared" si="18"/>
        <v>0</v>
      </c>
      <c r="AH22" s="83">
        <f t="shared" si="19"/>
        <v>0</v>
      </c>
      <c r="AI22" s="128">
        <f t="shared" si="32"/>
        <v>0</v>
      </c>
      <c r="AK22" s="121">
        <v>17</v>
      </c>
      <c r="AL22" s="83">
        <f t="shared" si="10"/>
        <v>0</v>
      </c>
      <c r="AM22" s="83">
        <f t="shared" si="11"/>
        <v>0</v>
      </c>
      <c r="AN22" s="83">
        <f t="shared" si="12"/>
        <v>0</v>
      </c>
      <c r="AO22" s="83">
        <f t="shared" si="13"/>
        <v>0</v>
      </c>
      <c r="AP22" s="83">
        <f t="shared" si="14"/>
        <v>0</v>
      </c>
      <c r="AQ22" s="227">
        <f t="shared" si="20"/>
        <v>0</v>
      </c>
      <c r="AR22" s="227">
        <f t="shared" si="20"/>
        <v>0</v>
      </c>
      <c r="AS22" s="227">
        <f t="shared" si="20"/>
        <v>0</v>
      </c>
      <c r="AT22" s="227">
        <f t="shared" si="20"/>
        <v>0</v>
      </c>
      <c r="AU22" s="83">
        <f t="shared" si="21"/>
        <v>0</v>
      </c>
      <c r="AV22" s="83">
        <f t="shared" si="22"/>
        <v>0</v>
      </c>
      <c r="AW22" s="83">
        <f t="shared" si="23"/>
        <v>0</v>
      </c>
      <c r="AX22" s="83">
        <f t="shared" si="24"/>
        <v>0</v>
      </c>
      <c r="AY22" s="128">
        <f t="shared" si="25"/>
        <v>0</v>
      </c>
      <c r="AZ22" s="263"/>
      <c r="BA22" s="191"/>
      <c r="BB22" s="191"/>
      <c r="BC22" s="191"/>
      <c r="BD22" s="191"/>
      <c r="BE22" s="191"/>
      <c r="BF22" s="191"/>
      <c r="BG22" s="191"/>
    </row>
    <row r="23" spans="2:59" x14ac:dyDescent="0.25">
      <c r="B23" s="327" t="s">
        <v>149</v>
      </c>
      <c r="C23" s="328"/>
      <c r="D23" s="328"/>
      <c r="E23" s="328"/>
      <c r="F23" s="328"/>
      <c r="G23" s="329"/>
      <c r="I23" s="105">
        <v>18</v>
      </c>
      <c r="J23" s="83">
        <f t="shared" si="26"/>
        <v>10.260000000000002</v>
      </c>
      <c r="K23" s="83">
        <f t="shared" si="27"/>
        <v>3.605801979839383</v>
      </c>
      <c r="L23" s="83">
        <f t="shared" si="28"/>
        <v>70</v>
      </c>
      <c r="M23" s="83">
        <f t="shared" si="29"/>
        <v>6</v>
      </c>
      <c r="N23" s="83">
        <f t="shared" si="0"/>
        <v>0</v>
      </c>
      <c r="O23" s="84">
        <f t="shared" si="1"/>
        <v>302.81627178155361</v>
      </c>
      <c r="P23" s="105">
        <v>18</v>
      </c>
      <c r="Q23" s="83">
        <f t="shared" si="15"/>
        <v>4.1971428571428575</v>
      </c>
      <c r="R23" s="83">
        <f t="shared" si="30"/>
        <v>75.548571428571449</v>
      </c>
      <c r="S23" s="83">
        <f t="shared" si="31"/>
        <v>43.06268571428572</v>
      </c>
      <c r="T23" s="83">
        <f t="shared" si="2"/>
        <v>12.806893783258941</v>
      </c>
      <c r="U23" s="83">
        <f t="shared" si="16"/>
        <v>70</v>
      </c>
      <c r="V23" s="83">
        <f t="shared" si="3"/>
        <v>6</v>
      </c>
      <c r="W23" s="83">
        <v>0</v>
      </c>
      <c r="X23" s="83">
        <f t="shared" si="4"/>
        <v>375.97285095822355</v>
      </c>
      <c r="Y23" s="88">
        <f t="shared" si="5"/>
        <v>73.156579176669936</v>
      </c>
      <c r="AA23" s="121">
        <v>18</v>
      </c>
      <c r="AB23" s="83">
        <f t="shared" si="6"/>
        <v>0</v>
      </c>
      <c r="AC23" s="154">
        <f t="shared" si="7"/>
        <v>0</v>
      </c>
      <c r="AD23" s="154">
        <f t="shared" si="8"/>
        <v>0</v>
      </c>
      <c r="AE23" s="154">
        <f t="shared" si="9"/>
        <v>0</v>
      </c>
      <c r="AF23" s="83">
        <f t="shared" si="17"/>
        <v>0</v>
      </c>
      <c r="AG23" s="83">
        <f t="shared" si="18"/>
        <v>0</v>
      </c>
      <c r="AH23" s="83">
        <f t="shared" si="19"/>
        <v>0</v>
      </c>
      <c r="AI23" s="128">
        <f t="shared" si="32"/>
        <v>0</v>
      </c>
      <c r="AK23" s="121">
        <v>18</v>
      </c>
      <c r="AL23" s="83">
        <f t="shared" si="10"/>
        <v>0</v>
      </c>
      <c r="AM23" s="83">
        <f t="shared" si="11"/>
        <v>0</v>
      </c>
      <c r="AN23" s="83">
        <f t="shared" si="12"/>
        <v>0</v>
      </c>
      <c r="AO23" s="83">
        <f t="shared" si="13"/>
        <v>0</v>
      </c>
      <c r="AP23" s="83">
        <f t="shared" si="14"/>
        <v>0</v>
      </c>
      <c r="AQ23" s="227">
        <f t="shared" si="20"/>
        <v>0</v>
      </c>
      <c r="AR23" s="227">
        <f t="shared" si="20"/>
        <v>0</v>
      </c>
      <c r="AS23" s="227">
        <f t="shared" si="20"/>
        <v>0</v>
      </c>
      <c r="AT23" s="227">
        <f t="shared" si="20"/>
        <v>0</v>
      </c>
      <c r="AU23" s="83">
        <f t="shared" si="21"/>
        <v>0</v>
      </c>
      <c r="AV23" s="83">
        <f t="shared" si="22"/>
        <v>0</v>
      </c>
      <c r="AW23" s="83">
        <f t="shared" si="23"/>
        <v>0</v>
      </c>
      <c r="AX23" s="83">
        <f t="shared" si="24"/>
        <v>0</v>
      </c>
      <c r="AY23" s="128">
        <f t="shared" si="25"/>
        <v>0</v>
      </c>
      <c r="AZ23" s="263"/>
      <c r="BA23" s="191"/>
      <c r="BB23" s="191"/>
      <c r="BC23" s="191"/>
      <c r="BD23" s="191"/>
      <c r="BE23" s="191"/>
      <c r="BF23" s="191"/>
      <c r="BG23" s="191"/>
    </row>
    <row r="24" spans="2:59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26"/>
        <v>10.830000000000002</v>
      </c>
      <c r="K24" s="83">
        <f t="shared" si="27"/>
        <v>3.7822459729202591</v>
      </c>
      <c r="L24" s="83">
        <f t="shared" si="28"/>
        <v>70</v>
      </c>
      <c r="M24" s="83">
        <f t="shared" si="29"/>
        <v>6.333333333333333</v>
      </c>
      <c r="N24" s="83">
        <f t="shared" si="0"/>
        <v>0</v>
      </c>
      <c r="O24" s="84">
        <f t="shared" si="1"/>
        <v>305.3385506250583</v>
      </c>
      <c r="P24" s="105">
        <v>19</v>
      </c>
      <c r="Q24" s="83">
        <f t="shared" si="15"/>
        <v>4.1971428571428575</v>
      </c>
      <c r="R24" s="83">
        <f t="shared" si="30"/>
        <v>79.745714285714314</v>
      </c>
      <c r="S24" s="83">
        <f t="shared" si="31"/>
        <v>45.455057142857157</v>
      </c>
      <c r="T24" s="83">
        <f t="shared" si="2"/>
        <v>13.433578080043734</v>
      </c>
      <c r="U24" s="83">
        <f t="shared" si="16"/>
        <v>70</v>
      </c>
      <c r="V24" s="83">
        <f t="shared" si="3"/>
        <v>6.333333333333333</v>
      </c>
      <c r="W24" s="83">
        <v>0</v>
      </c>
      <c r="X24" s="83">
        <f t="shared" si="4"/>
        <v>382.4532619021079</v>
      </c>
      <c r="Y24" s="88">
        <f t="shared" si="5"/>
        <v>77.114711277049594</v>
      </c>
      <c r="AA24" s="121">
        <v>19</v>
      </c>
      <c r="AB24" s="83">
        <f t="shared" si="6"/>
        <v>0</v>
      </c>
      <c r="AC24" s="154">
        <f t="shared" si="7"/>
        <v>0</v>
      </c>
      <c r="AD24" s="154">
        <f t="shared" si="8"/>
        <v>0</v>
      </c>
      <c r="AE24" s="154">
        <f t="shared" si="9"/>
        <v>0</v>
      </c>
      <c r="AF24" s="83">
        <f t="shared" si="17"/>
        <v>0</v>
      </c>
      <c r="AG24" s="83">
        <f t="shared" si="18"/>
        <v>0</v>
      </c>
      <c r="AH24" s="83">
        <f t="shared" si="19"/>
        <v>0</v>
      </c>
      <c r="AI24" s="128">
        <f t="shared" si="32"/>
        <v>0</v>
      </c>
      <c r="AK24" s="121">
        <v>19</v>
      </c>
      <c r="AL24" s="83">
        <f t="shared" si="10"/>
        <v>0</v>
      </c>
      <c r="AM24" s="83">
        <f t="shared" si="11"/>
        <v>0</v>
      </c>
      <c r="AN24" s="83">
        <f t="shared" si="12"/>
        <v>0</v>
      </c>
      <c r="AO24" s="83">
        <f t="shared" si="13"/>
        <v>0</v>
      </c>
      <c r="AP24" s="83">
        <f t="shared" si="14"/>
        <v>0</v>
      </c>
      <c r="AQ24" s="227">
        <f t="shared" si="20"/>
        <v>0</v>
      </c>
      <c r="AR24" s="227">
        <f t="shared" si="20"/>
        <v>0</v>
      </c>
      <c r="AS24" s="227">
        <f t="shared" si="20"/>
        <v>0</v>
      </c>
      <c r="AT24" s="227">
        <f t="shared" si="20"/>
        <v>0</v>
      </c>
      <c r="AU24" s="83">
        <f t="shared" si="21"/>
        <v>0</v>
      </c>
      <c r="AV24" s="83">
        <f t="shared" si="22"/>
        <v>0</v>
      </c>
      <c r="AW24" s="83">
        <f t="shared" si="23"/>
        <v>0</v>
      </c>
      <c r="AX24" s="83">
        <f t="shared" si="24"/>
        <v>0</v>
      </c>
      <c r="AY24" s="128">
        <f t="shared" si="25"/>
        <v>0</v>
      </c>
      <c r="AZ24" s="263"/>
      <c r="BA24" s="230"/>
      <c r="BB24" s="230"/>
      <c r="BC24" s="230"/>
      <c r="BD24" s="191"/>
      <c r="BE24" s="191"/>
      <c r="BF24" s="191"/>
      <c r="BG24" s="191"/>
    </row>
    <row r="25" spans="2:59" x14ac:dyDescent="0.25">
      <c r="B25" s="95">
        <v>0</v>
      </c>
      <c r="C25" s="267">
        <v>42</v>
      </c>
      <c r="D25" s="196">
        <v>113</v>
      </c>
      <c r="E25" s="201">
        <f t="shared" ref="E25:E47" si="33">$F$20</f>
        <v>1.56</v>
      </c>
      <c r="F25" s="96">
        <f t="shared" ref="F25:F47" si="34">D25*E25</f>
        <v>176.28</v>
      </c>
      <c r="G25" s="100">
        <f>F25/(C25-B25)</f>
        <v>4.1971428571428575</v>
      </c>
      <c r="I25" s="105">
        <v>20</v>
      </c>
      <c r="J25" s="83">
        <f t="shared" si="26"/>
        <v>11.400000000000002</v>
      </c>
      <c r="K25" s="83">
        <f t="shared" si="27"/>
        <v>3.9576117932716941</v>
      </c>
      <c r="L25" s="83">
        <f t="shared" si="28"/>
        <v>70</v>
      </c>
      <c r="M25" s="83">
        <f t="shared" si="29"/>
        <v>6.666666666666667</v>
      </c>
      <c r="N25" s="83">
        <f t="shared" si="0"/>
        <v>0</v>
      </c>
      <c r="O25" s="84">
        <f t="shared" si="1"/>
        <v>307.85895165105927</v>
      </c>
      <c r="P25" s="105">
        <v>20</v>
      </c>
      <c r="Q25" s="83">
        <f t="shared" si="15"/>
        <v>4.1971428571428575</v>
      </c>
      <c r="R25" s="83">
        <f t="shared" si="30"/>
        <v>83.942857142857179</v>
      </c>
      <c r="S25" s="83">
        <f t="shared" si="31"/>
        <v>47.847428571428587</v>
      </c>
      <c r="T25" s="83">
        <f t="shared" si="2"/>
        <v>14.056432980843073</v>
      </c>
      <c r="U25" s="83">
        <f t="shared" si="16"/>
        <v>70</v>
      </c>
      <c r="V25" s="83">
        <f t="shared" si="3"/>
        <v>6.666666666666667</v>
      </c>
      <c r="W25" s="83">
        <v>0</v>
      </c>
      <c r="X25" s="83">
        <f t="shared" si="4"/>
        <v>388.9270033146509</v>
      </c>
      <c r="Y25" s="88">
        <f t="shared" si="5"/>
        <v>81.068051663591632</v>
      </c>
      <c r="AA25" s="121">
        <v>20</v>
      </c>
      <c r="AB25" s="83">
        <f t="shared" si="6"/>
        <v>0</v>
      </c>
      <c r="AC25" s="154">
        <f t="shared" si="7"/>
        <v>0</v>
      </c>
      <c r="AD25" s="154">
        <f t="shared" si="8"/>
        <v>0</v>
      </c>
      <c r="AE25" s="154">
        <f t="shared" si="9"/>
        <v>0</v>
      </c>
      <c r="AF25" s="83">
        <f t="shared" si="17"/>
        <v>0</v>
      </c>
      <c r="AG25" s="83">
        <f t="shared" si="18"/>
        <v>0</v>
      </c>
      <c r="AH25" s="83">
        <f t="shared" si="19"/>
        <v>0</v>
      </c>
      <c r="AI25" s="128">
        <f t="shared" si="32"/>
        <v>0</v>
      </c>
      <c r="AK25" s="121">
        <v>20</v>
      </c>
      <c r="AL25" s="83">
        <f t="shared" si="10"/>
        <v>0</v>
      </c>
      <c r="AM25" s="83">
        <f t="shared" si="11"/>
        <v>0</v>
      </c>
      <c r="AN25" s="83">
        <f t="shared" si="12"/>
        <v>0</v>
      </c>
      <c r="AO25" s="83">
        <f t="shared" si="13"/>
        <v>0</v>
      </c>
      <c r="AP25" s="83">
        <f t="shared" si="14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>
        <f t="shared" si="21"/>
        <v>0</v>
      </c>
      <c r="AV25" s="83">
        <f t="shared" si="22"/>
        <v>0</v>
      </c>
      <c r="AW25" s="83">
        <f t="shared" si="23"/>
        <v>0</v>
      </c>
      <c r="AX25" s="83">
        <f t="shared" si="24"/>
        <v>0</v>
      </c>
      <c r="AY25" s="128">
        <f t="shared" si="25"/>
        <v>0</v>
      </c>
      <c r="AZ25" s="263"/>
      <c r="BA25" s="230"/>
      <c r="BB25" s="230"/>
      <c r="BC25" s="230"/>
      <c r="BD25" s="191"/>
      <c r="BE25" s="191"/>
      <c r="BF25" s="191"/>
      <c r="BG25" s="191"/>
    </row>
    <row r="26" spans="2:59" x14ac:dyDescent="0.25">
      <c r="B26" s="90">
        <f t="shared" ref="B26:B47" si="35">C25</f>
        <v>42</v>
      </c>
      <c r="C26" s="91">
        <f>B26+1</f>
        <v>43</v>
      </c>
      <c r="D26" s="197">
        <v>83</v>
      </c>
      <c r="E26" s="202">
        <f t="shared" si="33"/>
        <v>1.56</v>
      </c>
      <c r="F26" s="92">
        <f t="shared" si="34"/>
        <v>129.48000000000002</v>
      </c>
      <c r="G26" s="203">
        <f>(F26-F25)/(C26-B26)</f>
        <v>-46.799999999999983</v>
      </c>
      <c r="I26" s="105">
        <v>21</v>
      </c>
      <c r="J26" s="83">
        <f t="shared" si="26"/>
        <v>11.970000000000002</v>
      </c>
      <c r="K26" s="83">
        <f t="shared" si="27"/>
        <v>4.1319595009564569</v>
      </c>
      <c r="L26" s="83">
        <f t="shared" si="28"/>
        <v>70</v>
      </c>
      <c r="M26" s="83">
        <f t="shared" si="29"/>
        <v>7</v>
      </c>
      <c r="N26" s="83">
        <f t="shared" si="0"/>
        <v>0</v>
      </c>
      <c r="O26" s="84">
        <f t="shared" si="1"/>
        <v>310.37757946416582</v>
      </c>
      <c r="P26" s="105">
        <v>21</v>
      </c>
      <c r="Q26" s="83">
        <f t="shared" si="15"/>
        <v>4.1971428571428575</v>
      </c>
      <c r="R26" s="83">
        <f t="shared" si="30"/>
        <v>88.140000000000043</v>
      </c>
      <c r="S26" s="83">
        <f t="shared" si="31"/>
        <v>50.239800000000024</v>
      </c>
      <c r="T26" s="83">
        <f t="shared" si="2"/>
        <v>14.675671803761713</v>
      </c>
      <c r="U26" s="83">
        <f t="shared" si="16"/>
        <v>70</v>
      </c>
      <c r="V26" s="83">
        <f t="shared" si="3"/>
        <v>7</v>
      </c>
      <c r="W26" s="83">
        <v>0</v>
      </c>
      <c r="X26" s="83">
        <f t="shared" si="4"/>
        <v>395.39444672488503</v>
      </c>
      <c r="Y26" s="88">
        <f t="shared" si="5"/>
        <v>85.016867260719209</v>
      </c>
      <c r="AA26" s="121">
        <v>21</v>
      </c>
      <c r="AB26" s="83">
        <f t="shared" si="6"/>
        <v>0</v>
      </c>
      <c r="AC26" s="154">
        <f t="shared" si="7"/>
        <v>0</v>
      </c>
      <c r="AD26" s="154">
        <f t="shared" si="8"/>
        <v>0</v>
      </c>
      <c r="AE26" s="154">
        <f t="shared" si="9"/>
        <v>0</v>
      </c>
      <c r="AF26" s="83">
        <f t="shared" si="17"/>
        <v>0</v>
      </c>
      <c r="AG26" s="83">
        <f t="shared" si="18"/>
        <v>0</v>
      </c>
      <c r="AH26" s="83">
        <f t="shared" si="19"/>
        <v>0</v>
      </c>
      <c r="AI26" s="128">
        <f t="shared" si="32"/>
        <v>0</v>
      </c>
      <c r="AK26" s="121">
        <v>21</v>
      </c>
      <c r="AL26" s="83">
        <f t="shared" si="10"/>
        <v>0</v>
      </c>
      <c r="AM26" s="83">
        <f t="shared" si="11"/>
        <v>0</v>
      </c>
      <c r="AN26" s="83">
        <f t="shared" si="12"/>
        <v>0</v>
      </c>
      <c r="AO26" s="83">
        <f t="shared" si="13"/>
        <v>0</v>
      </c>
      <c r="AP26" s="83">
        <f t="shared" si="14"/>
        <v>0</v>
      </c>
      <c r="AQ26" s="227">
        <f t="shared" ref="AQ26:AT41" si="36">IF($AK26&lt;=$F$18,$AL26*AM26,)</f>
        <v>0</v>
      </c>
      <c r="AR26" s="227">
        <f t="shared" si="36"/>
        <v>0</v>
      </c>
      <c r="AS26" s="227">
        <f t="shared" si="36"/>
        <v>0</v>
      </c>
      <c r="AT26" s="227">
        <f t="shared" si="36"/>
        <v>0</v>
      </c>
      <c r="AU26" s="83">
        <f t="shared" si="21"/>
        <v>0</v>
      </c>
      <c r="AV26" s="83">
        <f t="shared" si="22"/>
        <v>0</v>
      </c>
      <c r="AW26" s="83">
        <f t="shared" si="23"/>
        <v>0</v>
      </c>
      <c r="AX26" s="83">
        <f t="shared" si="24"/>
        <v>0</v>
      </c>
      <c r="AY26" s="128">
        <f t="shared" si="25"/>
        <v>0</v>
      </c>
      <c r="AZ26" s="263"/>
      <c r="BA26" s="230"/>
      <c r="BB26" s="230"/>
      <c r="BC26" s="231"/>
      <c r="BD26" s="191"/>
      <c r="BE26" s="191"/>
      <c r="BF26" s="191"/>
      <c r="BG26" s="191"/>
    </row>
    <row r="27" spans="2:59" x14ac:dyDescent="0.25">
      <c r="B27" s="90">
        <f t="shared" si="35"/>
        <v>43</v>
      </c>
      <c r="C27" s="217">
        <f>C25+6</f>
        <v>48</v>
      </c>
      <c r="D27" s="197">
        <v>120</v>
      </c>
      <c r="E27" s="202">
        <f t="shared" si="33"/>
        <v>1.56</v>
      </c>
      <c r="F27" s="92">
        <f t="shared" si="34"/>
        <v>187.20000000000002</v>
      </c>
      <c r="G27" s="101">
        <f t="shared" ref="G27:G47" si="37">(F27-F26)/(C27-B27)</f>
        <v>11.544</v>
      </c>
      <c r="I27" s="105">
        <v>22</v>
      </c>
      <c r="J27" s="83">
        <f t="shared" si="26"/>
        <v>12.540000000000003</v>
      </c>
      <c r="K27" s="83">
        <f t="shared" si="27"/>
        <v>4.3053431128187816</v>
      </c>
      <c r="L27" s="83">
        <f t="shared" si="28"/>
        <v>70</v>
      </c>
      <c r="M27" s="83">
        <f t="shared" si="29"/>
        <v>7.333333333333333</v>
      </c>
      <c r="N27" s="83">
        <f t="shared" si="0"/>
        <v>0</v>
      </c>
      <c r="O27" s="84">
        <f t="shared" si="1"/>
        <v>312.89452814371492</v>
      </c>
      <c r="P27" s="105">
        <v>22</v>
      </c>
      <c r="Q27" s="83">
        <f t="shared" si="15"/>
        <v>4.1971428571428575</v>
      </c>
      <c r="R27" s="83">
        <f t="shared" si="30"/>
        <v>92.337142857142908</v>
      </c>
      <c r="S27" s="83">
        <f t="shared" si="31"/>
        <v>52.632171428571453</v>
      </c>
      <c r="T27" s="83">
        <f t="shared" si="2"/>
        <v>15.291486402925447</v>
      </c>
      <c r="U27" s="83">
        <f t="shared" si="16"/>
        <v>70</v>
      </c>
      <c r="V27" s="83">
        <f t="shared" si="3"/>
        <v>7.333333333333333</v>
      </c>
      <c r="W27" s="83">
        <v>0</v>
      </c>
      <c r="X27" s="83">
        <f t="shared" si="4"/>
        <v>401.85592627874598</v>
      </c>
      <c r="Y27" s="88">
        <f t="shared" si="5"/>
        <v>88.961398135031061</v>
      </c>
      <c r="AA27" s="121">
        <v>22</v>
      </c>
      <c r="AB27" s="83">
        <f t="shared" si="6"/>
        <v>0</v>
      </c>
      <c r="AC27" s="154">
        <f t="shared" si="7"/>
        <v>0</v>
      </c>
      <c r="AD27" s="154">
        <f t="shared" si="8"/>
        <v>0</v>
      </c>
      <c r="AE27" s="154">
        <f t="shared" si="9"/>
        <v>0</v>
      </c>
      <c r="AF27" s="83">
        <f t="shared" si="17"/>
        <v>0</v>
      </c>
      <c r="AG27" s="83">
        <f t="shared" si="18"/>
        <v>0</v>
      </c>
      <c r="AH27" s="83">
        <f t="shared" si="19"/>
        <v>0</v>
      </c>
      <c r="AI27" s="128">
        <f t="shared" si="32"/>
        <v>0</v>
      </c>
      <c r="AK27" s="121">
        <v>22</v>
      </c>
      <c r="AL27" s="83">
        <f t="shared" si="10"/>
        <v>0</v>
      </c>
      <c r="AM27" s="83">
        <f t="shared" si="11"/>
        <v>0</v>
      </c>
      <c r="AN27" s="83">
        <f t="shared" si="12"/>
        <v>0</v>
      </c>
      <c r="AO27" s="83">
        <f t="shared" si="13"/>
        <v>0</v>
      </c>
      <c r="AP27" s="83">
        <f t="shared" si="14"/>
        <v>0</v>
      </c>
      <c r="AQ27" s="227">
        <f t="shared" si="36"/>
        <v>0</v>
      </c>
      <c r="AR27" s="227">
        <f t="shared" si="36"/>
        <v>0</v>
      </c>
      <c r="AS27" s="227">
        <f t="shared" si="36"/>
        <v>0</v>
      </c>
      <c r="AT27" s="227">
        <f t="shared" si="36"/>
        <v>0</v>
      </c>
      <c r="AU27" s="83">
        <f t="shared" si="21"/>
        <v>0</v>
      </c>
      <c r="AV27" s="83">
        <f t="shared" si="22"/>
        <v>0</v>
      </c>
      <c r="AW27" s="83">
        <f t="shared" si="23"/>
        <v>0</v>
      </c>
      <c r="AX27" s="83">
        <f t="shared" si="24"/>
        <v>0</v>
      </c>
      <c r="AY27" s="128">
        <f t="shared" si="25"/>
        <v>0</v>
      </c>
      <c r="AZ27" s="263"/>
      <c r="BA27" s="191"/>
      <c r="BB27" s="191"/>
      <c r="BC27" s="191"/>
      <c r="BD27" s="191"/>
      <c r="BE27" s="191"/>
      <c r="BF27" s="191"/>
      <c r="BG27" s="191"/>
    </row>
    <row r="28" spans="2:59" x14ac:dyDescent="0.25">
      <c r="B28" s="90">
        <f t="shared" si="35"/>
        <v>48</v>
      </c>
      <c r="C28" s="217">
        <f>C26+6</f>
        <v>49</v>
      </c>
      <c r="D28" s="197">
        <v>92</v>
      </c>
      <c r="E28" s="202">
        <f t="shared" si="33"/>
        <v>1.56</v>
      </c>
      <c r="F28" s="92">
        <f t="shared" si="34"/>
        <v>143.52000000000001</v>
      </c>
      <c r="G28" s="101">
        <f t="shared" si="37"/>
        <v>-43.680000000000007</v>
      </c>
      <c r="I28" s="105">
        <v>23</v>
      </c>
      <c r="J28" s="83">
        <f t="shared" si="26"/>
        <v>13.110000000000003</v>
      </c>
      <c r="K28" s="83">
        <f t="shared" si="27"/>
        <v>4.4778114575015309</v>
      </c>
      <c r="L28" s="83">
        <f t="shared" si="28"/>
        <v>70</v>
      </c>
      <c r="M28" s="83">
        <f t="shared" si="29"/>
        <v>7.666666666666667</v>
      </c>
      <c r="N28" s="83">
        <f t="shared" si="0"/>
        <v>0</v>
      </c>
      <c r="O28" s="84">
        <f t="shared" si="1"/>
        <v>315.40988273292629</v>
      </c>
      <c r="P28" s="105">
        <v>23</v>
      </c>
      <c r="Q28" s="83">
        <f t="shared" si="15"/>
        <v>4.1971428571428575</v>
      </c>
      <c r="R28" s="83">
        <f t="shared" si="30"/>
        <v>96.534285714285772</v>
      </c>
      <c r="S28" s="83">
        <f t="shared" si="31"/>
        <v>55.024542857142883</v>
      </c>
      <c r="T28" s="83">
        <f t="shared" si="2"/>
        <v>15.904050205285124</v>
      </c>
      <c r="U28" s="83">
        <f t="shared" si="16"/>
        <v>70</v>
      </c>
      <c r="V28" s="83">
        <f t="shared" si="3"/>
        <v>7.666666666666667</v>
      </c>
      <c r="W28" s="83">
        <v>0</v>
      </c>
      <c r="X28" s="83">
        <f t="shared" si="4"/>
        <v>408.31174402817322</v>
      </c>
      <c r="Y28" s="88">
        <f t="shared" si="5"/>
        <v>92.901861295246931</v>
      </c>
      <c r="AA28" s="121">
        <v>23</v>
      </c>
      <c r="AB28" s="83">
        <f t="shared" si="6"/>
        <v>0</v>
      </c>
      <c r="AC28" s="154">
        <f t="shared" si="7"/>
        <v>0</v>
      </c>
      <c r="AD28" s="154">
        <f t="shared" si="8"/>
        <v>0</v>
      </c>
      <c r="AE28" s="154">
        <f t="shared" si="9"/>
        <v>0</v>
      </c>
      <c r="AF28" s="83">
        <f t="shared" si="17"/>
        <v>0</v>
      </c>
      <c r="AG28" s="83">
        <f t="shared" si="18"/>
        <v>0</v>
      </c>
      <c r="AH28" s="83">
        <f t="shared" si="19"/>
        <v>0</v>
      </c>
      <c r="AI28" s="128">
        <f t="shared" si="32"/>
        <v>0</v>
      </c>
      <c r="AK28" s="121">
        <v>23</v>
      </c>
      <c r="AL28" s="83">
        <f t="shared" si="10"/>
        <v>0</v>
      </c>
      <c r="AM28" s="83">
        <f t="shared" si="11"/>
        <v>0</v>
      </c>
      <c r="AN28" s="83">
        <f t="shared" si="12"/>
        <v>0</v>
      </c>
      <c r="AO28" s="83">
        <f t="shared" si="13"/>
        <v>0</v>
      </c>
      <c r="AP28" s="83">
        <f t="shared" si="14"/>
        <v>0</v>
      </c>
      <c r="AQ28" s="227">
        <f t="shared" si="36"/>
        <v>0</v>
      </c>
      <c r="AR28" s="227">
        <f t="shared" si="36"/>
        <v>0</v>
      </c>
      <c r="AS28" s="227">
        <f t="shared" si="36"/>
        <v>0</v>
      </c>
      <c r="AT28" s="227">
        <f t="shared" si="36"/>
        <v>0</v>
      </c>
      <c r="AU28" s="83">
        <f t="shared" si="21"/>
        <v>0</v>
      </c>
      <c r="AV28" s="83">
        <f t="shared" si="22"/>
        <v>0</v>
      </c>
      <c r="AW28" s="83">
        <f t="shared" si="23"/>
        <v>0</v>
      </c>
      <c r="AX28" s="83">
        <f t="shared" si="24"/>
        <v>0</v>
      </c>
      <c r="AY28" s="128">
        <f t="shared" si="25"/>
        <v>0</v>
      </c>
      <c r="AZ28" s="263"/>
      <c r="BA28" s="191"/>
      <c r="BB28" s="191"/>
      <c r="BC28" s="191"/>
      <c r="BD28" s="191"/>
      <c r="BE28" s="191"/>
      <c r="BF28" s="191"/>
      <c r="BG28" s="191"/>
    </row>
    <row r="29" spans="2:59" x14ac:dyDescent="0.25">
      <c r="B29" s="90">
        <f t="shared" si="35"/>
        <v>49</v>
      </c>
      <c r="C29" s="217">
        <f t="shared" ref="C29:C32" si="38">C27+8</f>
        <v>56</v>
      </c>
      <c r="D29" s="197">
        <v>138</v>
      </c>
      <c r="E29" s="202">
        <f t="shared" si="33"/>
        <v>1.56</v>
      </c>
      <c r="F29" s="92">
        <f t="shared" si="34"/>
        <v>215.28</v>
      </c>
      <c r="G29" s="101">
        <f t="shared" si="37"/>
        <v>10.251428571428571</v>
      </c>
      <c r="I29" s="105">
        <v>24</v>
      </c>
      <c r="J29" s="83">
        <f t="shared" si="26"/>
        <v>13.680000000000003</v>
      </c>
      <c r="K29" s="83">
        <f t="shared" si="27"/>
        <v>4.6494088775688995</v>
      </c>
      <c r="L29" s="83">
        <f t="shared" si="28"/>
        <v>70</v>
      </c>
      <c r="M29" s="83">
        <f t="shared" si="29"/>
        <v>8</v>
      </c>
      <c r="N29" s="83">
        <f t="shared" si="0"/>
        <v>0</v>
      </c>
      <c r="O29" s="84">
        <f t="shared" si="1"/>
        <v>317.92372046176581</v>
      </c>
      <c r="P29" s="105">
        <v>24</v>
      </c>
      <c r="Q29" s="83">
        <f t="shared" si="15"/>
        <v>4.1971428571428575</v>
      </c>
      <c r="R29" s="83">
        <f t="shared" si="30"/>
        <v>100.73142857142864</v>
      </c>
      <c r="S29" s="83">
        <f t="shared" si="31"/>
        <v>57.41691428571432</v>
      </c>
      <c r="T29" s="83">
        <f t="shared" si="2"/>
        <v>16.513520704378351</v>
      </c>
      <c r="U29" s="83">
        <f t="shared" si="16"/>
        <v>70</v>
      </c>
      <c r="V29" s="83">
        <f t="shared" si="3"/>
        <v>8</v>
      </c>
      <c r="W29" s="83">
        <v>0</v>
      </c>
      <c r="X29" s="83">
        <f t="shared" si="4"/>
        <v>414.76217427441139</v>
      </c>
      <c r="Y29" s="88">
        <f t="shared" si="5"/>
        <v>96.838453812645582</v>
      </c>
      <c r="AA29" s="121">
        <v>24</v>
      </c>
      <c r="AB29" s="83">
        <f t="shared" si="6"/>
        <v>0</v>
      </c>
      <c r="AC29" s="154">
        <f t="shared" si="7"/>
        <v>0</v>
      </c>
      <c r="AD29" s="154">
        <f t="shared" si="8"/>
        <v>0</v>
      </c>
      <c r="AE29" s="154">
        <f t="shared" si="9"/>
        <v>0</v>
      </c>
      <c r="AF29" s="83">
        <f t="shared" si="17"/>
        <v>0</v>
      </c>
      <c r="AG29" s="83">
        <f t="shared" si="18"/>
        <v>0</v>
      </c>
      <c r="AH29" s="83">
        <f t="shared" si="19"/>
        <v>0</v>
      </c>
      <c r="AI29" s="128">
        <f t="shared" si="32"/>
        <v>0</v>
      </c>
      <c r="AK29" s="121">
        <v>24</v>
      </c>
      <c r="AL29" s="83">
        <f t="shared" si="10"/>
        <v>0</v>
      </c>
      <c r="AM29" s="83">
        <f t="shared" si="11"/>
        <v>0</v>
      </c>
      <c r="AN29" s="83">
        <f t="shared" si="12"/>
        <v>0</v>
      </c>
      <c r="AO29" s="83">
        <f t="shared" si="13"/>
        <v>0</v>
      </c>
      <c r="AP29" s="83">
        <f t="shared" si="14"/>
        <v>0</v>
      </c>
      <c r="AQ29" s="227">
        <f t="shared" si="36"/>
        <v>0</v>
      </c>
      <c r="AR29" s="227">
        <f t="shared" si="36"/>
        <v>0</v>
      </c>
      <c r="AS29" s="227">
        <f t="shared" si="36"/>
        <v>0</v>
      </c>
      <c r="AT29" s="227">
        <f t="shared" si="36"/>
        <v>0</v>
      </c>
      <c r="AU29" s="83">
        <f t="shared" si="21"/>
        <v>0</v>
      </c>
      <c r="AV29" s="83">
        <f t="shared" si="22"/>
        <v>0</v>
      </c>
      <c r="AW29" s="83">
        <f t="shared" si="23"/>
        <v>0</v>
      </c>
      <c r="AX29" s="83">
        <f t="shared" si="24"/>
        <v>0</v>
      </c>
      <c r="AY29" s="128">
        <f t="shared" si="25"/>
        <v>0</v>
      </c>
      <c r="AZ29" s="263"/>
      <c r="BA29" s="191"/>
      <c r="BB29" s="191"/>
      <c r="BC29" s="191"/>
      <c r="BD29" s="191"/>
      <c r="BE29" s="191"/>
      <c r="BF29" s="191"/>
      <c r="BG29" s="191"/>
    </row>
    <row r="30" spans="2:59" x14ac:dyDescent="0.25">
      <c r="B30" s="90">
        <f t="shared" si="35"/>
        <v>56</v>
      </c>
      <c r="C30" s="217">
        <f t="shared" si="38"/>
        <v>57</v>
      </c>
      <c r="D30" s="197">
        <v>102</v>
      </c>
      <c r="E30" s="202">
        <f t="shared" si="33"/>
        <v>1.56</v>
      </c>
      <c r="F30" s="92">
        <f t="shared" si="34"/>
        <v>159.12</v>
      </c>
      <c r="G30" s="101">
        <f t="shared" si="37"/>
        <v>-56.16</v>
      </c>
      <c r="I30" s="105">
        <v>25</v>
      </c>
      <c r="J30" s="83">
        <f t="shared" si="26"/>
        <v>14.250000000000004</v>
      </c>
      <c r="K30" s="83">
        <f t="shared" si="27"/>
        <v>4.8201758113112367</v>
      </c>
      <c r="L30" s="83">
        <f t="shared" si="28"/>
        <v>70</v>
      </c>
      <c r="M30" s="83">
        <f t="shared" si="29"/>
        <v>8.3333333333333339</v>
      </c>
      <c r="N30" s="83">
        <f t="shared" si="0"/>
        <v>0</v>
      </c>
      <c r="O30" s="84">
        <f t="shared" si="1"/>
        <v>320.43611176025593</v>
      </c>
      <c r="P30" s="105">
        <v>25</v>
      </c>
      <c r="Q30" s="83">
        <f t="shared" si="15"/>
        <v>4.1971428571428575</v>
      </c>
      <c r="R30" s="83">
        <f t="shared" si="30"/>
        <v>104.9285714285715</v>
      </c>
      <c r="S30" s="83">
        <f t="shared" si="31"/>
        <v>59.80928571428575</v>
      </c>
      <c r="T30" s="83">
        <f t="shared" si="2"/>
        <v>17.120041526752612</v>
      </c>
      <c r="U30" s="83">
        <f t="shared" si="16"/>
        <v>70</v>
      </c>
      <c r="V30" s="83">
        <f t="shared" si="3"/>
        <v>8.3333333333333339</v>
      </c>
      <c r="W30" s="83">
        <v>0</v>
      </c>
      <c r="X30" s="83">
        <f t="shared" si="4"/>
        <v>421.20746716703064</v>
      </c>
      <c r="Y30" s="88">
        <f t="shared" si="5"/>
        <v>100.77135540677472</v>
      </c>
      <c r="AA30" s="121">
        <v>25</v>
      </c>
      <c r="AB30" s="83">
        <f t="shared" si="6"/>
        <v>0</v>
      </c>
      <c r="AC30" s="154">
        <f t="shared" si="7"/>
        <v>0</v>
      </c>
      <c r="AD30" s="154">
        <f t="shared" si="8"/>
        <v>0</v>
      </c>
      <c r="AE30" s="154">
        <f t="shared" si="9"/>
        <v>0</v>
      </c>
      <c r="AF30" s="83">
        <f t="shared" si="17"/>
        <v>0</v>
      </c>
      <c r="AG30" s="83">
        <f t="shared" si="18"/>
        <v>0</v>
      </c>
      <c r="AH30" s="83">
        <f t="shared" si="19"/>
        <v>0</v>
      </c>
      <c r="AI30" s="128">
        <f t="shared" si="32"/>
        <v>0</v>
      </c>
      <c r="AK30" s="121">
        <v>25</v>
      </c>
      <c r="AL30" s="83">
        <f t="shared" si="10"/>
        <v>0</v>
      </c>
      <c r="AM30" s="83">
        <f t="shared" si="11"/>
        <v>0</v>
      </c>
      <c r="AN30" s="83">
        <f t="shared" si="12"/>
        <v>0</v>
      </c>
      <c r="AO30" s="83">
        <f t="shared" si="13"/>
        <v>0</v>
      </c>
      <c r="AP30" s="83">
        <f t="shared" si="14"/>
        <v>0</v>
      </c>
      <c r="AQ30" s="227">
        <f t="shared" si="36"/>
        <v>0</v>
      </c>
      <c r="AR30" s="227">
        <f t="shared" si="36"/>
        <v>0</v>
      </c>
      <c r="AS30" s="227">
        <f t="shared" si="36"/>
        <v>0</v>
      </c>
      <c r="AT30" s="227">
        <f t="shared" si="36"/>
        <v>0</v>
      </c>
      <c r="AU30" s="83">
        <f t="shared" si="21"/>
        <v>0</v>
      </c>
      <c r="AV30" s="83">
        <f t="shared" si="22"/>
        <v>0</v>
      </c>
      <c r="AW30" s="83">
        <f t="shared" si="23"/>
        <v>0</v>
      </c>
      <c r="AX30" s="83">
        <f t="shared" si="24"/>
        <v>0</v>
      </c>
      <c r="AY30" s="128">
        <f t="shared" si="25"/>
        <v>0</v>
      </c>
      <c r="AZ30" s="263"/>
      <c r="BA30" s="191"/>
      <c r="BB30" s="191"/>
      <c r="BC30" s="191"/>
      <c r="BD30" s="191"/>
      <c r="BE30" s="191"/>
      <c r="BF30" s="191"/>
      <c r="BG30" s="191"/>
    </row>
    <row r="31" spans="2:59" x14ac:dyDescent="0.25">
      <c r="B31" s="90">
        <f t="shared" si="35"/>
        <v>57</v>
      </c>
      <c r="C31" s="217">
        <f t="shared" si="38"/>
        <v>64</v>
      </c>
      <c r="D31" s="197">
        <v>155</v>
      </c>
      <c r="E31" s="202">
        <f t="shared" si="33"/>
        <v>1.56</v>
      </c>
      <c r="F31" s="92">
        <f t="shared" si="34"/>
        <v>241.8</v>
      </c>
      <c r="G31" s="101">
        <f t="shared" si="37"/>
        <v>11.811428571428573</v>
      </c>
      <c r="I31" s="105">
        <v>26</v>
      </c>
      <c r="J31" s="83">
        <f t="shared" si="26"/>
        <v>14.820000000000004</v>
      </c>
      <c r="K31" s="83">
        <f t="shared" si="27"/>
        <v>4.9901492788407484</v>
      </c>
      <c r="L31" s="83">
        <f t="shared" si="28"/>
        <v>70</v>
      </c>
      <c r="M31" s="83">
        <f t="shared" si="29"/>
        <v>8.6666666666666661</v>
      </c>
      <c r="N31" s="83">
        <f t="shared" si="0"/>
        <v>0</v>
      </c>
      <c r="O31" s="84">
        <f t="shared" si="1"/>
        <v>322.94712110509209</v>
      </c>
      <c r="P31" s="105">
        <v>26</v>
      </c>
      <c r="Q31" s="83">
        <f t="shared" si="15"/>
        <v>4.1971428571428575</v>
      </c>
      <c r="R31" s="83">
        <f t="shared" si="30"/>
        <v>109.12571428571437</v>
      </c>
      <c r="S31" s="83">
        <f t="shared" si="31"/>
        <v>62.201657142857186</v>
      </c>
      <c r="T31" s="83">
        <f t="shared" si="2"/>
        <v>17.723744158453872</v>
      </c>
      <c r="U31" s="83">
        <f t="shared" si="16"/>
        <v>70</v>
      </c>
      <c r="V31" s="83">
        <f t="shared" si="3"/>
        <v>8.6666666666666661</v>
      </c>
      <c r="W31" s="83">
        <v>0</v>
      </c>
      <c r="X31" s="83">
        <f t="shared" si="4"/>
        <v>427.64785171089449</v>
      </c>
      <c r="Y31" s="88">
        <f t="shared" si="5"/>
        <v>104.70073060580239</v>
      </c>
      <c r="AA31" s="121">
        <v>26</v>
      </c>
      <c r="AB31" s="83">
        <f t="shared" si="6"/>
        <v>0</v>
      </c>
      <c r="AC31" s="154">
        <f t="shared" si="7"/>
        <v>0</v>
      </c>
      <c r="AD31" s="154">
        <f t="shared" si="8"/>
        <v>0</v>
      </c>
      <c r="AE31" s="154">
        <f t="shared" si="9"/>
        <v>0</v>
      </c>
      <c r="AF31" s="83">
        <f t="shared" si="17"/>
        <v>0</v>
      </c>
      <c r="AG31" s="83">
        <f t="shared" si="18"/>
        <v>0</v>
      </c>
      <c r="AH31" s="83">
        <f t="shared" si="19"/>
        <v>0</v>
      </c>
      <c r="AI31" s="128">
        <f t="shared" si="32"/>
        <v>0</v>
      </c>
      <c r="AK31" s="121">
        <v>26</v>
      </c>
      <c r="AL31" s="83">
        <f t="shared" si="10"/>
        <v>0</v>
      </c>
      <c r="AM31" s="83">
        <f t="shared" si="11"/>
        <v>0</v>
      </c>
      <c r="AN31" s="83">
        <f t="shared" si="12"/>
        <v>0</v>
      </c>
      <c r="AO31" s="83">
        <f t="shared" si="13"/>
        <v>0</v>
      </c>
      <c r="AP31" s="83">
        <f t="shared" si="14"/>
        <v>0</v>
      </c>
      <c r="AQ31" s="227">
        <f t="shared" si="36"/>
        <v>0</v>
      </c>
      <c r="AR31" s="227">
        <f t="shared" si="36"/>
        <v>0</v>
      </c>
      <c r="AS31" s="227">
        <f t="shared" si="36"/>
        <v>0</v>
      </c>
      <c r="AT31" s="227">
        <f t="shared" si="36"/>
        <v>0</v>
      </c>
      <c r="AU31" s="83">
        <f t="shared" si="21"/>
        <v>0</v>
      </c>
      <c r="AV31" s="83">
        <f t="shared" si="22"/>
        <v>0</v>
      </c>
      <c r="AW31" s="83">
        <f t="shared" si="23"/>
        <v>0</v>
      </c>
      <c r="AX31" s="83">
        <f t="shared" si="24"/>
        <v>0</v>
      </c>
      <c r="AY31" s="128">
        <f t="shared" si="25"/>
        <v>0</v>
      </c>
      <c r="AZ31" s="263"/>
      <c r="BA31" s="191"/>
      <c r="BB31" s="191"/>
      <c r="BC31" s="191"/>
      <c r="BD31" s="191"/>
      <c r="BE31" s="191"/>
      <c r="BF31" s="191"/>
      <c r="BG31" s="191"/>
    </row>
    <row r="32" spans="2:59" x14ac:dyDescent="0.25">
      <c r="B32" s="90">
        <f t="shared" si="35"/>
        <v>64</v>
      </c>
      <c r="C32" s="217">
        <f t="shared" si="38"/>
        <v>65</v>
      </c>
      <c r="D32" s="197">
        <v>114</v>
      </c>
      <c r="E32" s="202">
        <f t="shared" si="33"/>
        <v>1.56</v>
      </c>
      <c r="F32" s="92">
        <f t="shared" si="34"/>
        <v>177.84</v>
      </c>
      <c r="G32" s="101">
        <f t="shared" si="37"/>
        <v>-63.960000000000008</v>
      </c>
      <c r="I32" s="105">
        <v>27</v>
      </c>
      <c r="J32" s="83">
        <f t="shared" si="26"/>
        <v>15.390000000000004</v>
      </c>
      <c r="K32" s="83">
        <f t="shared" si="27"/>
        <v>5.1593632912998046</v>
      </c>
      <c r="L32" s="83">
        <f t="shared" si="28"/>
        <v>70</v>
      </c>
      <c r="M32" s="83">
        <f t="shared" si="29"/>
        <v>9</v>
      </c>
      <c r="N32" s="83">
        <f t="shared" si="0"/>
        <v>0</v>
      </c>
      <c r="O32" s="84">
        <f t="shared" si="1"/>
        <v>325.45680773234716</v>
      </c>
      <c r="P32" s="105">
        <v>27</v>
      </c>
      <c r="Q32" s="83">
        <f t="shared" si="15"/>
        <v>4.1971428571428575</v>
      </c>
      <c r="R32" s="83">
        <f t="shared" si="30"/>
        <v>113.32285714285723</v>
      </c>
      <c r="S32" s="83">
        <f t="shared" si="31"/>
        <v>64.594028571428609</v>
      </c>
      <c r="T32" s="83">
        <f t="shared" si="2"/>
        <v>18.324749398430679</v>
      </c>
      <c r="U32" s="83">
        <f t="shared" si="16"/>
        <v>70</v>
      </c>
      <c r="V32" s="83">
        <f t="shared" si="3"/>
        <v>9</v>
      </c>
      <c r="W32" s="83">
        <v>0</v>
      </c>
      <c r="X32" s="83">
        <f t="shared" si="4"/>
        <v>434.0835382975049</v>
      </c>
      <c r="Y32" s="88">
        <f t="shared" si="5"/>
        <v>108.62673056515774</v>
      </c>
      <c r="AA32" s="121">
        <v>27</v>
      </c>
      <c r="AB32" s="83">
        <f t="shared" si="6"/>
        <v>0</v>
      </c>
      <c r="AC32" s="154">
        <f t="shared" si="7"/>
        <v>0</v>
      </c>
      <c r="AD32" s="154">
        <f t="shared" si="8"/>
        <v>0</v>
      </c>
      <c r="AE32" s="154">
        <f t="shared" si="9"/>
        <v>0</v>
      </c>
      <c r="AF32" s="83">
        <f t="shared" si="17"/>
        <v>0</v>
      </c>
      <c r="AG32" s="83">
        <f t="shared" si="18"/>
        <v>0</v>
      </c>
      <c r="AH32" s="83">
        <f t="shared" si="19"/>
        <v>0</v>
      </c>
      <c r="AI32" s="128">
        <f t="shared" si="32"/>
        <v>0</v>
      </c>
      <c r="AK32" s="121">
        <v>27</v>
      </c>
      <c r="AL32" s="83">
        <f t="shared" si="10"/>
        <v>0</v>
      </c>
      <c r="AM32" s="83">
        <f t="shared" si="11"/>
        <v>0</v>
      </c>
      <c r="AN32" s="83">
        <f t="shared" si="12"/>
        <v>0</v>
      </c>
      <c r="AO32" s="83">
        <f t="shared" si="13"/>
        <v>0</v>
      </c>
      <c r="AP32" s="83">
        <f t="shared" si="14"/>
        <v>0</v>
      </c>
      <c r="AQ32" s="227">
        <f t="shared" si="36"/>
        <v>0</v>
      </c>
      <c r="AR32" s="227">
        <f t="shared" si="36"/>
        <v>0</v>
      </c>
      <c r="AS32" s="227">
        <f t="shared" si="36"/>
        <v>0</v>
      </c>
      <c r="AT32" s="227">
        <f t="shared" si="36"/>
        <v>0</v>
      </c>
      <c r="AU32" s="83">
        <f t="shared" si="21"/>
        <v>0</v>
      </c>
      <c r="AV32" s="83">
        <f t="shared" si="22"/>
        <v>0</v>
      </c>
      <c r="AW32" s="83">
        <f t="shared" si="23"/>
        <v>0</v>
      </c>
      <c r="AX32" s="83">
        <f t="shared" si="24"/>
        <v>0</v>
      </c>
      <c r="AY32" s="128">
        <f t="shared" si="25"/>
        <v>0</v>
      </c>
      <c r="AZ32" s="263"/>
      <c r="BA32" s="191"/>
      <c r="BB32" s="191"/>
      <c r="BC32" s="191"/>
      <c r="BD32" s="191"/>
      <c r="BE32" s="191"/>
      <c r="BF32" s="191"/>
      <c r="BG32" s="191"/>
    </row>
    <row r="33" spans="2:59" x14ac:dyDescent="0.25">
      <c r="B33" s="90">
        <f t="shared" si="35"/>
        <v>65</v>
      </c>
      <c r="C33" s="217">
        <f>C31+8</f>
        <v>72</v>
      </c>
      <c r="D33" s="197">
        <v>160</v>
      </c>
      <c r="E33" s="202">
        <f t="shared" si="33"/>
        <v>1.56</v>
      </c>
      <c r="F33" s="92">
        <f t="shared" si="34"/>
        <v>249.60000000000002</v>
      </c>
      <c r="G33" s="101">
        <f t="shared" si="37"/>
        <v>10.251428571428574</v>
      </c>
      <c r="I33" s="105">
        <v>28</v>
      </c>
      <c r="J33" s="83">
        <f t="shared" si="26"/>
        <v>15.960000000000004</v>
      </c>
      <c r="K33" s="83">
        <f t="shared" si="27"/>
        <v>5.3278491977415401</v>
      </c>
      <c r="L33" s="83">
        <f t="shared" si="28"/>
        <v>70</v>
      </c>
      <c r="M33" s="83">
        <f t="shared" si="29"/>
        <v>9.3333333333333339</v>
      </c>
      <c r="N33" s="83">
        <f t="shared" si="0"/>
        <v>0</v>
      </c>
      <c r="O33" s="84">
        <f t="shared" si="1"/>
        <v>327.96522624162202</v>
      </c>
      <c r="P33" s="105">
        <v>28</v>
      </c>
      <c r="Q33" s="83">
        <f t="shared" si="15"/>
        <v>4.1971428571428575</v>
      </c>
      <c r="R33" s="83">
        <f t="shared" si="30"/>
        <v>117.5200000000001</v>
      </c>
      <c r="S33" s="83">
        <f t="shared" si="31"/>
        <v>66.986400000000046</v>
      </c>
      <c r="T33" s="83">
        <f t="shared" si="2"/>
        <v>18.923168590566004</v>
      </c>
      <c r="U33" s="83">
        <f t="shared" si="16"/>
        <v>70</v>
      </c>
      <c r="V33" s="83">
        <f t="shared" si="3"/>
        <v>9.3333333333333339</v>
      </c>
      <c r="W33" s="83">
        <v>0</v>
      </c>
      <c r="X33" s="83">
        <f t="shared" si="4"/>
        <v>440.51472085079143</v>
      </c>
      <c r="Y33" s="88">
        <f t="shared" si="5"/>
        <v>112.54949460916941</v>
      </c>
      <c r="AA33" s="121">
        <v>28</v>
      </c>
      <c r="AB33" s="83">
        <f t="shared" si="6"/>
        <v>0</v>
      </c>
      <c r="AC33" s="154">
        <f t="shared" si="7"/>
        <v>0</v>
      </c>
      <c r="AD33" s="154">
        <f t="shared" si="8"/>
        <v>0</v>
      </c>
      <c r="AE33" s="154">
        <f t="shared" si="9"/>
        <v>0</v>
      </c>
      <c r="AF33" s="83">
        <f t="shared" si="17"/>
        <v>0</v>
      </c>
      <c r="AG33" s="83">
        <f t="shared" si="18"/>
        <v>0</v>
      </c>
      <c r="AH33" s="83">
        <f t="shared" si="19"/>
        <v>0</v>
      </c>
      <c r="AI33" s="128">
        <f t="shared" si="32"/>
        <v>0</v>
      </c>
      <c r="AK33" s="121">
        <v>28</v>
      </c>
      <c r="AL33" s="83">
        <f t="shared" si="10"/>
        <v>0</v>
      </c>
      <c r="AM33" s="83">
        <f t="shared" si="11"/>
        <v>0</v>
      </c>
      <c r="AN33" s="83">
        <f t="shared" si="12"/>
        <v>0</v>
      </c>
      <c r="AO33" s="83">
        <f t="shared" si="13"/>
        <v>0</v>
      </c>
      <c r="AP33" s="83">
        <f t="shared" si="14"/>
        <v>0</v>
      </c>
      <c r="AQ33" s="227">
        <f t="shared" si="36"/>
        <v>0</v>
      </c>
      <c r="AR33" s="227">
        <f t="shared" si="36"/>
        <v>0</v>
      </c>
      <c r="AS33" s="227">
        <f t="shared" si="36"/>
        <v>0</v>
      </c>
      <c r="AT33" s="227">
        <f t="shared" si="36"/>
        <v>0</v>
      </c>
      <c r="AU33" s="83">
        <f t="shared" si="21"/>
        <v>0</v>
      </c>
      <c r="AV33" s="83">
        <f t="shared" si="22"/>
        <v>0</v>
      </c>
      <c r="AW33" s="83">
        <f t="shared" si="23"/>
        <v>0</v>
      </c>
      <c r="AX33" s="83">
        <f t="shared" si="24"/>
        <v>0</v>
      </c>
      <c r="AY33" s="128">
        <f t="shared" si="25"/>
        <v>0</v>
      </c>
      <c r="AZ33" s="263"/>
      <c r="BA33" s="191"/>
      <c r="BB33" s="191"/>
      <c r="BC33" s="191"/>
      <c r="BD33" s="191"/>
      <c r="BE33" s="191"/>
      <c r="BF33" s="191"/>
      <c r="BG33" s="191"/>
    </row>
    <row r="34" spans="2:59" ht="15.75" thickBot="1" x14ac:dyDescent="0.3">
      <c r="B34" s="90">
        <f t="shared" si="35"/>
        <v>72</v>
      </c>
      <c r="C34" s="217">
        <f>C32+8</f>
        <v>73</v>
      </c>
      <c r="D34" s="197">
        <v>128</v>
      </c>
      <c r="E34" s="202">
        <f t="shared" si="33"/>
        <v>1.56</v>
      </c>
      <c r="F34" s="92">
        <f t="shared" si="34"/>
        <v>199.68</v>
      </c>
      <c r="G34" s="101">
        <f t="shared" si="37"/>
        <v>-49.920000000000016</v>
      </c>
      <c r="I34" s="105">
        <v>29</v>
      </c>
      <c r="J34" s="83">
        <f t="shared" si="26"/>
        <v>16.530000000000005</v>
      </c>
      <c r="K34" s="83">
        <f t="shared" si="27"/>
        <v>5.4956359810635664</v>
      </c>
      <c r="L34" s="83">
        <f t="shared" si="28"/>
        <v>70</v>
      </c>
      <c r="M34" s="83">
        <f t="shared" si="29"/>
        <v>9.6666666666666661</v>
      </c>
      <c r="N34" s="83">
        <f t="shared" si="0"/>
        <v>0</v>
      </c>
      <c r="O34" s="84">
        <f t="shared" si="1"/>
        <v>330.47242711146356</v>
      </c>
      <c r="P34" s="105">
        <v>29</v>
      </c>
      <c r="Q34" s="85">
        <f t="shared" si="15"/>
        <v>4.1971428571428575</v>
      </c>
      <c r="R34" s="83">
        <f t="shared" si="30"/>
        <v>121.71714285714296</v>
      </c>
      <c r="S34" s="83">
        <f t="shared" si="31"/>
        <v>69.378771428571483</v>
      </c>
      <c r="T34" s="83">
        <f t="shared" si="2"/>
        <v>19.519104674758719</v>
      </c>
      <c r="U34" s="83">
        <f t="shared" si="16"/>
        <v>70</v>
      </c>
      <c r="V34" s="83">
        <f t="shared" si="3"/>
        <v>9.6666666666666661</v>
      </c>
      <c r="W34" s="83">
        <v>0</v>
      </c>
      <c r="X34" s="83">
        <f t="shared" si="4"/>
        <v>446.94157865774463</v>
      </c>
      <c r="Y34" s="88">
        <f t="shared" si="5"/>
        <v>116.46915154628107</v>
      </c>
      <c r="AA34" s="121">
        <v>29</v>
      </c>
      <c r="AB34" s="20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85">
        <f t="shared" si="17"/>
        <v>0</v>
      </c>
      <c r="AG34" s="85">
        <f t="shared" si="18"/>
        <v>0</v>
      </c>
      <c r="AH34" s="83">
        <f t="shared" si="19"/>
        <v>0</v>
      </c>
      <c r="AI34" s="128">
        <f t="shared" si="32"/>
        <v>0</v>
      </c>
      <c r="AK34" s="121">
        <v>29</v>
      </c>
      <c r="AL34" s="204">
        <f t="shared" si="10"/>
        <v>0</v>
      </c>
      <c r="AM34" s="85">
        <f t="shared" si="11"/>
        <v>0</v>
      </c>
      <c r="AN34" s="85">
        <f t="shared" si="12"/>
        <v>0</v>
      </c>
      <c r="AO34" s="85">
        <f t="shared" si="13"/>
        <v>0</v>
      </c>
      <c r="AP34" s="85">
        <f t="shared" si="14"/>
        <v>0</v>
      </c>
      <c r="AQ34" s="227">
        <f t="shared" si="36"/>
        <v>0</v>
      </c>
      <c r="AR34" s="227">
        <f t="shared" si="36"/>
        <v>0</v>
      </c>
      <c r="AS34" s="227">
        <f t="shared" si="36"/>
        <v>0</v>
      </c>
      <c r="AT34" s="227">
        <f t="shared" si="36"/>
        <v>0</v>
      </c>
      <c r="AU34" s="83">
        <f t="shared" si="21"/>
        <v>0</v>
      </c>
      <c r="AV34" s="83">
        <f t="shared" si="22"/>
        <v>0</v>
      </c>
      <c r="AW34" s="83">
        <f t="shared" si="23"/>
        <v>0</v>
      </c>
      <c r="AX34" s="83">
        <f t="shared" si="24"/>
        <v>0</v>
      </c>
      <c r="AY34" s="128">
        <f t="shared" si="25"/>
        <v>0</v>
      </c>
      <c r="AZ34" s="263"/>
      <c r="BA34" s="191"/>
      <c r="BB34" s="191"/>
      <c r="BC34" s="191"/>
      <c r="BD34" s="191"/>
      <c r="BE34" s="191"/>
      <c r="BF34" s="191"/>
      <c r="BG34" s="191"/>
    </row>
    <row r="35" spans="2:59" ht="15.75" thickBot="1" x14ac:dyDescent="0.3">
      <c r="B35" s="90">
        <f t="shared" si="35"/>
        <v>73</v>
      </c>
      <c r="C35" s="217">
        <f t="shared" ref="C35:C38" si="39">C33+9</f>
        <v>81</v>
      </c>
      <c r="D35" s="197">
        <v>173</v>
      </c>
      <c r="E35" s="202">
        <f t="shared" si="33"/>
        <v>1.56</v>
      </c>
      <c r="F35" s="92">
        <f t="shared" si="34"/>
        <v>269.88</v>
      </c>
      <c r="G35" s="101">
        <f t="shared" si="37"/>
        <v>8.7749999999999986</v>
      </c>
      <c r="I35" s="140">
        <v>30</v>
      </c>
      <c r="J35" s="103">
        <f t="shared" si="26"/>
        <v>17.100000000000005</v>
      </c>
      <c r="K35" s="103">
        <f t="shared" si="27"/>
        <v>5.6627505119764514</v>
      </c>
      <c r="L35" s="103">
        <f t="shared" si="28"/>
        <v>70</v>
      </c>
      <c r="M35" s="103">
        <f t="shared" si="29"/>
        <v>10</v>
      </c>
      <c r="N35" s="104">
        <f t="shared" si="0"/>
        <v>0</v>
      </c>
      <c r="O35" s="119">
        <f t="shared" si="1"/>
        <v>332.97845714169233</v>
      </c>
      <c r="P35" s="140">
        <v>30</v>
      </c>
      <c r="Q35" s="103">
        <f t="shared" si="15"/>
        <v>4.1971428571428575</v>
      </c>
      <c r="R35" s="104">
        <f t="shared" si="30"/>
        <v>125.91428571428582</v>
      </c>
      <c r="S35" s="103">
        <f t="shared" si="31"/>
        <v>71.77114285714292</v>
      </c>
      <c r="T35" s="104">
        <f t="shared" si="2"/>
        <v>20.112653088955291</v>
      </c>
      <c r="U35" s="104">
        <f t="shared" si="16"/>
        <v>70</v>
      </c>
      <c r="V35" s="103">
        <f t="shared" si="3"/>
        <v>10</v>
      </c>
      <c r="W35" s="104">
        <v>0</v>
      </c>
      <c r="X35" s="119">
        <f t="shared" si="4"/>
        <v>453.36427793945433</v>
      </c>
      <c r="Y35" s="115">
        <f t="shared" si="5"/>
        <v>120.38582079776199</v>
      </c>
      <c r="AA35" s="124">
        <v>30</v>
      </c>
      <c r="AB35" s="20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205">
        <f t="shared" si="17"/>
        <v>0</v>
      </c>
      <c r="AG35" s="103">
        <f t="shared" si="18"/>
        <v>0</v>
      </c>
      <c r="AH35" s="123">
        <f t="shared" si="19"/>
        <v>0</v>
      </c>
      <c r="AI35" s="130">
        <f t="shared" si="32"/>
        <v>0</v>
      </c>
      <c r="AK35" s="124">
        <v>30</v>
      </c>
      <c r="AL35" s="204">
        <f t="shared" si="10"/>
        <v>0</v>
      </c>
      <c r="AM35" s="85">
        <f t="shared" si="11"/>
        <v>0</v>
      </c>
      <c r="AN35" s="85">
        <f t="shared" si="12"/>
        <v>0</v>
      </c>
      <c r="AO35" s="85">
        <f t="shared" si="13"/>
        <v>0</v>
      </c>
      <c r="AP35" s="85">
        <f t="shared" si="14"/>
        <v>0</v>
      </c>
      <c r="AQ35" s="228">
        <f t="shared" si="36"/>
        <v>0</v>
      </c>
      <c r="AR35" s="228">
        <f t="shared" si="36"/>
        <v>0</v>
      </c>
      <c r="AS35" s="228">
        <f t="shared" si="36"/>
        <v>0</v>
      </c>
      <c r="AT35" s="228">
        <f t="shared" si="36"/>
        <v>0</v>
      </c>
      <c r="AU35" s="103">
        <f t="shared" si="21"/>
        <v>0</v>
      </c>
      <c r="AV35" s="103">
        <f t="shared" si="22"/>
        <v>0</v>
      </c>
      <c r="AW35" s="103">
        <f t="shared" si="23"/>
        <v>0</v>
      </c>
      <c r="AX35" s="103">
        <f t="shared" si="24"/>
        <v>0</v>
      </c>
      <c r="AY35" s="125">
        <f t="shared" si="25"/>
        <v>0</v>
      </c>
      <c r="AZ35" s="263"/>
      <c r="BA35" s="191"/>
      <c r="BB35" s="191"/>
      <c r="BC35" s="191"/>
      <c r="BD35" s="191"/>
      <c r="BE35" s="191"/>
      <c r="BF35" s="191"/>
      <c r="BG35" s="191"/>
    </row>
    <row r="36" spans="2:59" x14ac:dyDescent="0.25">
      <c r="B36" s="90">
        <f t="shared" si="35"/>
        <v>81</v>
      </c>
      <c r="C36" s="217">
        <f t="shared" si="39"/>
        <v>82</v>
      </c>
      <c r="D36" s="197">
        <v>141</v>
      </c>
      <c r="E36" s="202">
        <f t="shared" si="33"/>
        <v>1.56</v>
      </c>
      <c r="F36" s="92">
        <f t="shared" si="34"/>
        <v>219.96</v>
      </c>
      <c r="G36" s="101">
        <f t="shared" si="37"/>
        <v>-49.919999999999987</v>
      </c>
      <c r="I36" s="105">
        <v>31</v>
      </c>
      <c r="J36" s="83">
        <f t="shared" si="26"/>
        <v>17.670000000000005</v>
      </c>
      <c r="K36" s="83">
        <f t="shared" si="27"/>
        <v>5.8292177681585073</v>
      </c>
      <c r="L36" s="83">
        <f t="shared" si="28"/>
        <v>70</v>
      </c>
      <c r="M36" s="83">
        <f t="shared" si="29"/>
        <v>10</v>
      </c>
      <c r="N36" s="83">
        <f t="shared" si="0"/>
        <v>0</v>
      </c>
      <c r="O36" s="84">
        <f t="shared" si="1"/>
        <v>334.2611376128761</v>
      </c>
      <c r="P36" s="105">
        <v>31</v>
      </c>
      <c r="Q36" s="83">
        <f t="shared" si="15"/>
        <v>4.1971428571428575</v>
      </c>
      <c r="R36" s="83">
        <f t="shared" si="30"/>
        <v>130.11142857142869</v>
      </c>
      <c r="S36" s="83">
        <f t="shared" si="31"/>
        <v>74.163514285714342</v>
      </c>
      <c r="T36" s="83">
        <f t="shared" si="2"/>
        <v>20.703902547531793</v>
      </c>
      <c r="U36" s="83">
        <f t="shared" si="16"/>
        <v>70</v>
      </c>
      <c r="V36" s="83">
        <f t="shared" si="3"/>
        <v>10</v>
      </c>
      <c r="W36" s="83">
        <v>0</v>
      </c>
      <c r="X36" s="83">
        <f t="shared" si="4"/>
        <v>458.5607509845704</v>
      </c>
      <c r="Y36" s="88">
        <f t="shared" si="5"/>
        <v>124.29961337169431</v>
      </c>
      <c r="AA36" s="121">
        <v>31</v>
      </c>
      <c r="AB36" s="83">
        <f t="shared" si="6"/>
        <v>0</v>
      </c>
      <c r="AC36" s="154">
        <f t="shared" si="7"/>
        <v>0</v>
      </c>
      <c r="AD36" s="154">
        <f t="shared" si="8"/>
        <v>0</v>
      </c>
      <c r="AE36" s="154">
        <f t="shared" si="9"/>
        <v>0</v>
      </c>
      <c r="AF36" s="83">
        <f t="shared" si="17"/>
        <v>0</v>
      </c>
      <c r="AG36" s="83">
        <f t="shared" si="18"/>
        <v>0</v>
      </c>
      <c r="AH36" s="83">
        <f t="shared" si="19"/>
        <v>0</v>
      </c>
      <c r="AI36" s="128">
        <f t="shared" si="32"/>
        <v>0</v>
      </c>
      <c r="AK36" s="121">
        <v>31</v>
      </c>
      <c r="AL36" s="83">
        <f t="shared" si="10"/>
        <v>0</v>
      </c>
      <c r="AM36" s="83">
        <f t="shared" si="11"/>
        <v>0</v>
      </c>
      <c r="AN36" s="83">
        <f t="shared" si="12"/>
        <v>0</v>
      </c>
      <c r="AO36" s="83">
        <f t="shared" si="13"/>
        <v>0</v>
      </c>
      <c r="AP36" s="83">
        <f t="shared" si="14"/>
        <v>0</v>
      </c>
      <c r="AQ36" s="227">
        <f t="shared" si="36"/>
        <v>0</v>
      </c>
      <c r="AR36" s="227">
        <f t="shared" si="36"/>
        <v>0</v>
      </c>
      <c r="AS36" s="227">
        <f t="shared" si="36"/>
        <v>0</v>
      </c>
      <c r="AT36" s="227">
        <f t="shared" si="36"/>
        <v>0</v>
      </c>
      <c r="AU36" s="83">
        <f t="shared" si="21"/>
        <v>0</v>
      </c>
      <c r="AV36" s="83">
        <f t="shared" si="22"/>
        <v>0</v>
      </c>
      <c r="AW36" s="83">
        <f t="shared" si="23"/>
        <v>0</v>
      </c>
      <c r="AX36" s="83">
        <f t="shared" si="24"/>
        <v>0</v>
      </c>
      <c r="AY36" s="128">
        <f t="shared" si="25"/>
        <v>0</v>
      </c>
      <c r="AZ36" s="230"/>
      <c r="BA36" s="191"/>
      <c r="BB36" s="191"/>
      <c r="BC36" s="191"/>
      <c r="BD36" s="191"/>
      <c r="BE36" s="191"/>
      <c r="BF36" s="191"/>
      <c r="BG36" s="191"/>
    </row>
    <row r="37" spans="2:59" x14ac:dyDescent="0.25">
      <c r="B37" s="90">
        <f t="shared" si="35"/>
        <v>82</v>
      </c>
      <c r="C37" s="217">
        <f t="shared" si="39"/>
        <v>90</v>
      </c>
      <c r="D37" s="197">
        <v>184</v>
      </c>
      <c r="E37" s="202">
        <f t="shared" si="33"/>
        <v>1.56</v>
      </c>
      <c r="F37" s="92">
        <f t="shared" si="34"/>
        <v>287.04000000000002</v>
      </c>
      <c r="G37" s="101">
        <f t="shared" si="37"/>
        <v>8.3850000000000016</v>
      </c>
      <c r="I37" s="105">
        <v>32</v>
      </c>
      <c r="J37" s="83">
        <f t="shared" si="26"/>
        <v>18.240000000000006</v>
      </c>
      <c r="K37" s="83">
        <f t="shared" si="27"/>
        <v>5.9950610243381712</v>
      </c>
      <c r="L37" s="83">
        <f t="shared" si="28"/>
        <v>70</v>
      </c>
      <c r="M37" s="83">
        <f t="shared" si="29"/>
        <v>10</v>
      </c>
      <c r="N37" s="83">
        <f t="shared" si="0"/>
        <v>0</v>
      </c>
      <c r="O37" s="84">
        <f t="shared" si="1"/>
        <v>335.54273128405566</v>
      </c>
      <c r="P37" s="105">
        <v>32</v>
      </c>
      <c r="Q37" s="83">
        <f t="shared" si="15"/>
        <v>4.1971428571428575</v>
      </c>
      <c r="R37" s="83">
        <f t="shared" si="30"/>
        <v>134.30857142857155</v>
      </c>
      <c r="S37" s="83">
        <f t="shared" si="31"/>
        <v>76.555885714285779</v>
      </c>
      <c r="T37" s="83">
        <f t="shared" si="2"/>
        <v>21.292935716418512</v>
      </c>
      <c r="U37" s="83">
        <f t="shared" si="16"/>
        <v>70</v>
      </c>
      <c r="V37" s="83">
        <f t="shared" si="3"/>
        <v>10</v>
      </c>
      <c r="W37" s="83">
        <v>0</v>
      </c>
      <c r="X37" s="83">
        <f t="shared" si="4"/>
        <v>463.75336399180998</v>
      </c>
      <c r="Y37" s="88">
        <f t="shared" si="5"/>
        <v>128.21063270775431</v>
      </c>
      <c r="AA37" s="121">
        <v>32</v>
      </c>
      <c r="AB37" s="83">
        <f t="shared" si="6"/>
        <v>0</v>
      </c>
      <c r="AC37" s="154">
        <f t="shared" si="7"/>
        <v>0</v>
      </c>
      <c r="AD37" s="154">
        <f t="shared" si="8"/>
        <v>0</v>
      </c>
      <c r="AE37" s="154">
        <f t="shared" si="9"/>
        <v>0</v>
      </c>
      <c r="AF37" s="83">
        <f t="shared" si="17"/>
        <v>0</v>
      </c>
      <c r="AG37" s="83">
        <f t="shared" si="18"/>
        <v>0</v>
      </c>
      <c r="AH37" s="83">
        <f t="shared" si="19"/>
        <v>0</v>
      </c>
      <c r="AI37" s="128">
        <f t="shared" si="32"/>
        <v>0</v>
      </c>
      <c r="AK37" s="121">
        <v>32</v>
      </c>
      <c r="AL37" s="83">
        <f t="shared" si="10"/>
        <v>0</v>
      </c>
      <c r="AM37" s="83">
        <f t="shared" si="11"/>
        <v>0</v>
      </c>
      <c r="AN37" s="83">
        <f t="shared" si="12"/>
        <v>0</v>
      </c>
      <c r="AO37" s="83">
        <f t="shared" si="13"/>
        <v>0</v>
      </c>
      <c r="AP37" s="83">
        <f t="shared" si="14"/>
        <v>0</v>
      </c>
      <c r="AQ37" s="227">
        <f t="shared" si="36"/>
        <v>0</v>
      </c>
      <c r="AR37" s="227">
        <f t="shared" si="36"/>
        <v>0</v>
      </c>
      <c r="AS37" s="227">
        <f t="shared" si="36"/>
        <v>0</v>
      </c>
      <c r="AT37" s="227">
        <f t="shared" si="36"/>
        <v>0</v>
      </c>
      <c r="AU37" s="83">
        <f t="shared" si="21"/>
        <v>0</v>
      </c>
      <c r="AV37" s="83">
        <f t="shared" si="22"/>
        <v>0</v>
      </c>
      <c r="AW37" s="83">
        <f t="shared" si="23"/>
        <v>0</v>
      </c>
      <c r="AX37" s="83">
        <f t="shared" si="24"/>
        <v>0</v>
      </c>
      <c r="AY37" s="128">
        <f t="shared" si="25"/>
        <v>0</v>
      </c>
      <c r="AZ37" s="230"/>
      <c r="BA37" s="191"/>
      <c r="BB37" s="191"/>
      <c r="BC37" s="191"/>
      <c r="BD37" s="191"/>
      <c r="BE37" s="191"/>
      <c r="BF37" s="191"/>
      <c r="BG37" s="191"/>
    </row>
    <row r="38" spans="2:59" x14ac:dyDescent="0.25">
      <c r="B38" s="90">
        <f t="shared" si="35"/>
        <v>90</v>
      </c>
      <c r="C38" s="217">
        <f t="shared" si="39"/>
        <v>91</v>
      </c>
      <c r="D38" s="197">
        <v>154</v>
      </c>
      <c r="E38" s="202">
        <f t="shared" si="33"/>
        <v>1.56</v>
      </c>
      <c r="F38" s="92">
        <f t="shared" si="34"/>
        <v>240.24</v>
      </c>
      <c r="G38" s="101">
        <f t="shared" si="37"/>
        <v>-46.800000000000011</v>
      </c>
      <c r="I38" s="105">
        <v>33</v>
      </c>
      <c r="J38" s="83">
        <f t="shared" si="26"/>
        <v>18.810000000000006</v>
      </c>
      <c r="K38" s="83">
        <f t="shared" si="27"/>
        <v>6.1603020179486103</v>
      </c>
      <c r="L38" s="83">
        <f t="shared" si="28"/>
        <v>70</v>
      </c>
      <c r="M38" s="83">
        <f t="shared" si="29"/>
        <v>10</v>
      </c>
      <c r="N38" s="83">
        <f t="shared" si="0"/>
        <v>0</v>
      </c>
      <c r="O38" s="84">
        <f t="shared" si="1"/>
        <v>336.82327601459383</v>
      </c>
      <c r="P38" s="105">
        <v>33</v>
      </c>
      <c r="Q38" s="83">
        <f t="shared" si="15"/>
        <v>4.1971428571428575</v>
      </c>
      <c r="R38" s="83">
        <f t="shared" si="30"/>
        <v>138.50571428571442</v>
      </c>
      <c r="S38" s="83">
        <f t="shared" si="31"/>
        <v>78.948257142857216</v>
      </c>
      <c r="T38" s="83">
        <f t="shared" si="2"/>
        <v>21.879829801462893</v>
      </c>
      <c r="U38" s="83">
        <f t="shared" si="16"/>
        <v>70</v>
      </c>
      <c r="V38" s="83">
        <f t="shared" si="3"/>
        <v>10</v>
      </c>
      <c r="W38" s="83">
        <v>0</v>
      </c>
      <c r="X38" s="83">
        <f t="shared" si="4"/>
        <v>468.94225142802412</v>
      </c>
      <c r="Y38" s="88">
        <f t="shared" si="5"/>
        <v>132.11897541343029</v>
      </c>
      <c r="AA38" s="121">
        <v>33</v>
      </c>
      <c r="AB38" s="83">
        <f t="shared" si="6"/>
        <v>0</v>
      </c>
      <c r="AC38" s="154">
        <f t="shared" si="7"/>
        <v>0</v>
      </c>
      <c r="AD38" s="154">
        <f t="shared" si="8"/>
        <v>0</v>
      </c>
      <c r="AE38" s="154">
        <f t="shared" si="9"/>
        <v>0</v>
      </c>
      <c r="AF38" s="83">
        <f t="shared" si="17"/>
        <v>0</v>
      </c>
      <c r="AG38" s="83">
        <f t="shared" si="18"/>
        <v>0</v>
      </c>
      <c r="AH38" s="83">
        <f t="shared" si="19"/>
        <v>0</v>
      </c>
      <c r="AI38" s="128">
        <f t="shared" si="32"/>
        <v>0</v>
      </c>
      <c r="AK38" s="121">
        <v>33</v>
      </c>
      <c r="AL38" s="83">
        <f t="shared" si="10"/>
        <v>0</v>
      </c>
      <c r="AM38" s="83">
        <f t="shared" si="11"/>
        <v>0</v>
      </c>
      <c r="AN38" s="83">
        <f t="shared" si="12"/>
        <v>0</v>
      </c>
      <c r="AO38" s="83">
        <f t="shared" si="13"/>
        <v>0</v>
      </c>
      <c r="AP38" s="83">
        <f t="shared" si="14"/>
        <v>0</v>
      </c>
      <c r="AQ38" s="227">
        <f t="shared" si="36"/>
        <v>0</v>
      </c>
      <c r="AR38" s="227">
        <f t="shared" si="36"/>
        <v>0</v>
      </c>
      <c r="AS38" s="227">
        <f t="shared" si="36"/>
        <v>0</v>
      </c>
      <c r="AT38" s="227">
        <f t="shared" si="36"/>
        <v>0</v>
      </c>
      <c r="AU38" s="83">
        <f t="shared" si="21"/>
        <v>0</v>
      </c>
      <c r="AV38" s="83">
        <f t="shared" si="22"/>
        <v>0</v>
      </c>
      <c r="AW38" s="83">
        <f t="shared" si="23"/>
        <v>0</v>
      </c>
      <c r="AX38" s="83">
        <f t="shared" si="24"/>
        <v>0</v>
      </c>
      <c r="AY38" s="128">
        <f t="shared" si="25"/>
        <v>0</v>
      </c>
    </row>
    <row r="39" spans="2:59" x14ac:dyDescent="0.25">
      <c r="B39" s="90">
        <f t="shared" si="35"/>
        <v>91</v>
      </c>
      <c r="C39" s="217">
        <f>C37+12</f>
        <v>102</v>
      </c>
      <c r="D39" s="197">
        <v>211</v>
      </c>
      <c r="E39" s="202">
        <f t="shared" si="33"/>
        <v>1.56</v>
      </c>
      <c r="F39" s="92">
        <f t="shared" si="34"/>
        <v>329.16</v>
      </c>
      <c r="G39" s="101">
        <f t="shared" si="37"/>
        <v>8.0836363636363657</v>
      </c>
      <c r="I39" s="105">
        <v>34</v>
      </c>
      <c r="J39" s="83">
        <f t="shared" si="26"/>
        <v>19.380000000000006</v>
      </c>
      <c r="K39" s="83">
        <f t="shared" si="27"/>
        <v>6.3249610941388408</v>
      </c>
      <c r="L39" s="83">
        <f t="shared" si="28"/>
        <v>70</v>
      </c>
      <c r="M39" s="83">
        <f t="shared" si="29"/>
        <v>10</v>
      </c>
      <c r="N39" s="83">
        <f t="shared" si="0"/>
        <v>0</v>
      </c>
      <c r="O39" s="84">
        <f t="shared" si="1"/>
        <v>338.10280723895852</v>
      </c>
      <c r="P39" s="105">
        <v>34</v>
      </c>
      <c r="Q39" s="83">
        <f t="shared" si="15"/>
        <v>4.1971428571428575</v>
      </c>
      <c r="R39" s="83">
        <f t="shared" si="30"/>
        <v>142.70285714285728</v>
      </c>
      <c r="S39" s="83">
        <f t="shared" si="31"/>
        <v>81.340628571428638</v>
      </c>
      <c r="T39" s="83">
        <f t="shared" si="2"/>
        <v>22.464657063472362</v>
      </c>
      <c r="U39" s="83">
        <f t="shared" si="16"/>
        <v>70</v>
      </c>
      <c r="V39" s="83">
        <f t="shared" si="3"/>
        <v>10</v>
      </c>
      <c r="W39" s="83">
        <v>0</v>
      </c>
      <c r="X39" s="83">
        <f t="shared" si="4"/>
        <v>474.12753914745258</v>
      </c>
      <c r="Y39" s="88">
        <f t="shared" si="5"/>
        <v>136.02473190849406</v>
      </c>
      <c r="AA39" s="121">
        <v>34</v>
      </c>
      <c r="AB39" s="83">
        <f t="shared" si="6"/>
        <v>0</v>
      </c>
      <c r="AC39" s="154">
        <f t="shared" si="7"/>
        <v>0</v>
      </c>
      <c r="AD39" s="154">
        <f t="shared" si="8"/>
        <v>0</v>
      </c>
      <c r="AE39" s="154">
        <f t="shared" si="9"/>
        <v>0</v>
      </c>
      <c r="AF39" s="83">
        <f t="shared" si="17"/>
        <v>0</v>
      </c>
      <c r="AG39" s="83">
        <f t="shared" si="18"/>
        <v>0</v>
      </c>
      <c r="AH39" s="83">
        <f t="shared" si="19"/>
        <v>0</v>
      </c>
      <c r="AI39" s="128">
        <f t="shared" si="32"/>
        <v>0</v>
      </c>
      <c r="AK39" s="121">
        <v>34</v>
      </c>
      <c r="AL39" s="83">
        <f t="shared" si="10"/>
        <v>0</v>
      </c>
      <c r="AM39" s="83">
        <f t="shared" si="11"/>
        <v>0</v>
      </c>
      <c r="AN39" s="83">
        <f t="shared" si="12"/>
        <v>0</v>
      </c>
      <c r="AO39" s="83">
        <f t="shared" si="13"/>
        <v>0</v>
      </c>
      <c r="AP39" s="83">
        <f t="shared" si="14"/>
        <v>0</v>
      </c>
      <c r="AQ39" s="227">
        <f t="shared" si="36"/>
        <v>0</v>
      </c>
      <c r="AR39" s="227">
        <f t="shared" si="36"/>
        <v>0</v>
      </c>
      <c r="AS39" s="227">
        <f t="shared" si="36"/>
        <v>0</v>
      </c>
      <c r="AT39" s="227">
        <f t="shared" si="36"/>
        <v>0</v>
      </c>
      <c r="AU39" s="83">
        <f t="shared" si="21"/>
        <v>0</v>
      </c>
      <c r="AV39" s="83">
        <f t="shared" si="22"/>
        <v>0</v>
      </c>
      <c r="AW39" s="83">
        <f t="shared" si="23"/>
        <v>0</v>
      </c>
      <c r="AX39" s="83">
        <f t="shared" si="24"/>
        <v>0</v>
      </c>
      <c r="AY39" s="128">
        <f t="shared" si="25"/>
        <v>0</v>
      </c>
    </row>
    <row r="40" spans="2:59" x14ac:dyDescent="0.25">
      <c r="B40" s="90">
        <f t="shared" si="35"/>
        <v>102</v>
      </c>
      <c r="C40" s="217">
        <f t="shared" ref="C40:C46" si="40">C38+12</f>
        <v>103</v>
      </c>
      <c r="D40" s="197">
        <v>170</v>
      </c>
      <c r="E40" s="202">
        <f t="shared" si="33"/>
        <v>1.56</v>
      </c>
      <c r="F40" s="92">
        <f t="shared" si="34"/>
        <v>265.2</v>
      </c>
      <c r="G40" s="101">
        <f t="shared" si="37"/>
        <v>-63.960000000000036</v>
      </c>
      <c r="I40" s="105">
        <v>35</v>
      </c>
      <c r="J40" s="83">
        <f t="shared" si="26"/>
        <v>19.950000000000006</v>
      </c>
      <c r="K40" s="83">
        <f t="shared" si="27"/>
        <v>6.4890573332452925</v>
      </c>
      <c r="L40" s="83">
        <f t="shared" si="28"/>
        <v>70</v>
      </c>
      <c r="M40" s="83">
        <f t="shared" si="29"/>
        <v>10</v>
      </c>
      <c r="N40" s="83">
        <f t="shared" si="0"/>
        <v>0</v>
      </c>
      <c r="O40" s="84">
        <f t="shared" si="1"/>
        <v>339.38135818873559</v>
      </c>
      <c r="P40" s="105">
        <v>35</v>
      </c>
      <c r="Q40" s="83">
        <f t="shared" si="15"/>
        <v>4.1971428571428575</v>
      </c>
      <c r="R40" s="83">
        <f t="shared" si="30"/>
        <v>146.90000000000015</v>
      </c>
      <c r="S40" s="83">
        <f t="shared" si="31"/>
        <v>83.733000000000075</v>
      </c>
      <c r="T40" s="83">
        <f t="shared" si="2"/>
        <v>23.047485270960951</v>
      </c>
      <c r="U40" s="83">
        <f t="shared" si="16"/>
        <v>70</v>
      </c>
      <c r="V40" s="83">
        <f t="shared" si="3"/>
        <v>10</v>
      </c>
      <c r="W40" s="83">
        <v>0</v>
      </c>
      <c r="X40" s="83">
        <f t="shared" si="4"/>
        <v>479.30934518025714</v>
      </c>
      <c r="Y40" s="88">
        <f t="shared" si="5"/>
        <v>139.92798699152155</v>
      </c>
      <c r="AA40" s="121">
        <v>35</v>
      </c>
      <c r="AB40" s="83">
        <f t="shared" si="6"/>
        <v>0</v>
      </c>
      <c r="AC40" s="154">
        <f t="shared" si="7"/>
        <v>0</v>
      </c>
      <c r="AD40" s="154">
        <f t="shared" si="8"/>
        <v>0</v>
      </c>
      <c r="AE40" s="154">
        <f t="shared" si="9"/>
        <v>0</v>
      </c>
      <c r="AF40" s="83">
        <f t="shared" si="17"/>
        <v>0</v>
      </c>
      <c r="AG40" s="83">
        <f t="shared" si="18"/>
        <v>0</v>
      </c>
      <c r="AH40" s="83">
        <f t="shared" si="19"/>
        <v>0</v>
      </c>
      <c r="AI40" s="128">
        <f t="shared" si="32"/>
        <v>0</v>
      </c>
      <c r="AK40" s="121">
        <v>35</v>
      </c>
      <c r="AL40" s="83">
        <f t="shared" si="10"/>
        <v>0</v>
      </c>
      <c r="AM40" s="83">
        <f t="shared" si="11"/>
        <v>0</v>
      </c>
      <c r="AN40" s="83">
        <f t="shared" si="12"/>
        <v>0</v>
      </c>
      <c r="AO40" s="83">
        <f t="shared" si="13"/>
        <v>0</v>
      </c>
      <c r="AP40" s="83">
        <f t="shared" si="14"/>
        <v>0</v>
      </c>
      <c r="AQ40" s="227">
        <f t="shared" si="36"/>
        <v>0</v>
      </c>
      <c r="AR40" s="227">
        <f t="shared" si="36"/>
        <v>0</v>
      </c>
      <c r="AS40" s="227">
        <f t="shared" si="36"/>
        <v>0</v>
      </c>
      <c r="AT40" s="227">
        <f t="shared" si="36"/>
        <v>0</v>
      </c>
      <c r="AU40" s="83">
        <f t="shared" si="21"/>
        <v>0</v>
      </c>
      <c r="AV40" s="83">
        <f t="shared" si="22"/>
        <v>0</v>
      </c>
      <c r="AW40" s="83">
        <f t="shared" si="23"/>
        <v>0</v>
      </c>
      <c r="AX40" s="83">
        <f t="shared" si="24"/>
        <v>0</v>
      </c>
      <c r="AY40" s="128">
        <f t="shared" si="25"/>
        <v>0</v>
      </c>
    </row>
    <row r="41" spans="2:59" x14ac:dyDescent="0.25">
      <c r="B41" s="90">
        <f t="shared" si="35"/>
        <v>103</v>
      </c>
      <c r="C41" s="217">
        <f t="shared" si="40"/>
        <v>114</v>
      </c>
      <c r="D41" s="197">
        <v>225</v>
      </c>
      <c r="E41" s="202">
        <f t="shared" si="33"/>
        <v>1.56</v>
      </c>
      <c r="F41" s="92">
        <f t="shared" si="34"/>
        <v>351</v>
      </c>
      <c r="G41" s="101">
        <f t="shared" si="37"/>
        <v>7.8000000000000007</v>
      </c>
      <c r="I41" s="105">
        <v>36</v>
      </c>
      <c r="J41" s="83">
        <f t="shared" si="26"/>
        <v>20.520000000000007</v>
      </c>
      <c r="K41" s="83">
        <f t="shared" si="27"/>
        <v>6.652608663285756</v>
      </c>
      <c r="L41" s="83">
        <f t="shared" si="28"/>
        <v>70</v>
      </c>
      <c r="M41" s="83">
        <f t="shared" si="29"/>
        <v>10</v>
      </c>
      <c r="N41" s="83">
        <f t="shared" si="0"/>
        <v>0</v>
      </c>
      <c r="O41" s="84">
        <f t="shared" si="1"/>
        <v>340.65896008855606</v>
      </c>
      <c r="P41" s="105">
        <v>36</v>
      </c>
      <c r="Q41" s="83">
        <f t="shared" si="15"/>
        <v>4.1971428571428575</v>
      </c>
      <c r="R41" s="83">
        <f t="shared" si="30"/>
        <v>151.09714285714301</v>
      </c>
      <c r="S41" s="83">
        <f t="shared" si="31"/>
        <v>86.125371428571512</v>
      </c>
      <c r="T41" s="83">
        <f t="shared" si="2"/>
        <v>23.628378099699209</v>
      </c>
      <c r="U41" s="83">
        <f t="shared" si="16"/>
        <v>70</v>
      </c>
      <c r="V41" s="83">
        <f t="shared" si="3"/>
        <v>10</v>
      </c>
      <c r="W41" s="83">
        <v>0</v>
      </c>
      <c r="X41" s="83">
        <f t="shared" si="4"/>
        <v>484.48778042840473</v>
      </c>
      <c r="Y41" s="88">
        <f t="shared" si="5"/>
        <v>143.82882033984868</v>
      </c>
      <c r="AA41" s="121">
        <v>36</v>
      </c>
      <c r="AB41" s="83">
        <f t="shared" si="6"/>
        <v>0</v>
      </c>
      <c r="AC41" s="154">
        <f t="shared" si="7"/>
        <v>0</v>
      </c>
      <c r="AD41" s="154">
        <f t="shared" si="8"/>
        <v>0</v>
      </c>
      <c r="AE41" s="154">
        <f t="shared" si="9"/>
        <v>0</v>
      </c>
      <c r="AF41" s="83">
        <f t="shared" si="17"/>
        <v>0</v>
      </c>
      <c r="AG41" s="83">
        <f t="shared" si="18"/>
        <v>0</v>
      </c>
      <c r="AH41" s="83">
        <f t="shared" si="19"/>
        <v>0</v>
      </c>
      <c r="AI41" s="128">
        <f t="shared" si="32"/>
        <v>0</v>
      </c>
      <c r="AK41" s="121">
        <v>36</v>
      </c>
      <c r="AL41" s="83">
        <f t="shared" si="10"/>
        <v>0</v>
      </c>
      <c r="AM41" s="83">
        <f t="shared" si="11"/>
        <v>0</v>
      </c>
      <c r="AN41" s="83">
        <f t="shared" si="12"/>
        <v>0</v>
      </c>
      <c r="AO41" s="83">
        <f t="shared" si="13"/>
        <v>0</v>
      </c>
      <c r="AP41" s="83">
        <f t="shared" si="14"/>
        <v>0</v>
      </c>
      <c r="AQ41" s="227">
        <f t="shared" si="36"/>
        <v>0</v>
      </c>
      <c r="AR41" s="227">
        <f t="shared" si="36"/>
        <v>0</v>
      </c>
      <c r="AS41" s="227">
        <f t="shared" si="36"/>
        <v>0</v>
      </c>
      <c r="AT41" s="227">
        <f t="shared" si="36"/>
        <v>0</v>
      </c>
      <c r="AU41" s="83">
        <f t="shared" si="21"/>
        <v>0</v>
      </c>
      <c r="AV41" s="83">
        <f t="shared" si="22"/>
        <v>0</v>
      </c>
      <c r="AW41" s="83">
        <f t="shared" si="23"/>
        <v>0</v>
      </c>
      <c r="AX41" s="83">
        <f t="shared" si="24"/>
        <v>0</v>
      </c>
      <c r="AY41" s="128">
        <f t="shared" si="25"/>
        <v>0</v>
      </c>
    </row>
    <row r="42" spans="2:59" x14ac:dyDescent="0.25">
      <c r="B42" s="90">
        <f t="shared" si="35"/>
        <v>114</v>
      </c>
      <c r="C42" s="217">
        <f t="shared" si="40"/>
        <v>115</v>
      </c>
      <c r="D42" s="197">
        <v>188</v>
      </c>
      <c r="E42" s="202">
        <f t="shared" si="33"/>
        <v>1.56</v>
      </c>
      <c r="F42" s="92">
        <f t="shared" si="34"/>
        <v>293.28000000000003</v>
      </c>
      <c r="G42" s="101">
        <f t="shared" si="37"/>
        <v>-57.71999999999997</v>
      </c>
      <c r="I42" s="105">
        <v>37</v>
      </c>
      <c r="J42" s="83">
        <f t="shared" si="26"/>
        <v>21.090000000000007</v>
      </c>
      <c r="K42" s="83">
        <f t="shared" si="27"/>
        <v>6.8156319596025767</v>
      </c>
      <c r="L42" s="83">
        <f t="shared" si="28"/>
        <v>70</v>
      </c>
      <c r="M42" s="83">
        <f t="shared" si="29"/>
        <v>10</v>
      </c>
      <c r="N42" s="83">
        <f t="shared" si="0"/>
        <v>0</v>
      </c>
      <c r="O42" s="84">
        <f t="shared" si="1"/>
        <v>341.9356423296411</v>
      </c>
      <c r="P42" s="105">
        <v>37</v>
      </c>
      <c r="Q42" s="83">
        <f t="shared" si="15"/>
        <v>4.1971428571428575</v>
      </c>
      <c r="R42" s="83">
        <f t="shared" si="30"/>
        <v>155.29428571428588</v>
      </c>
      <c r="S42" s="83">
        <f t="shared" si="31"/>
        <v>88.517742857142949</v>
      </c>
      <c r="T42" s="83">
        <f t="shared" si="2"/>
        <v>24.207395486621635</v>
      </c>
      <c r="U42" s="83">
        <f t="shared" si="16"/>
        <v>70</v>
      </c>
      <c r="V42" s="83">
        <f t="shared" si="3"/>
        <v>10</v>
      </c>
      <c r="W42" s="83">
        <v>0</v>
      </c>
      <c r="X42" s="83">
        <f t="shared" si="4"/>
        <v>489.66294928205662</v>
      </c>
      <c r="Y42" s="88">
        <f t="shared" si="5"/>
        <v>147.72730695241552</v>
      </c>
      <c r="AA42" s="121">
        <v>37</v>
      </c>
      <c r="AB42" s="83">
        <f t="shared" si="6"/>
        <v>0</v>
      </c>
      <c r="AC42" s="154">
        <f t="shared" si="7"/>
        <v>0</v>
      </c>
      <c r="AD42" s="154">
        <f t="shared" si="8"/>
        <v>0</v>
      </c>
      <c r="AE42" s="154">
        <f t="shared" si="9"/>
        <v>0</v>
      </c>
      <c r="AF42" s="83">
        <f t="shared" si="17"/>
        <v>0</v>
      </c>
      <c r="AG42" s="83">
        <f t="shared" si="18"/>
        <v>0</v>
      </c>
      <c r="AH42" s="83">
        <f t="shared" si="19"/>
        <v>0</v>
      </c>
      <c r="AI42" s="128">
        <f t="shared" si="32"/>
        <v>0</v>
      </c>
      <c r="AK42" s="121">
        <v>37</v>
      </c>
      <c r="AL42" s="83">
        <f t="shared" si="10"/>
        <v>0</v>
      </c>
      <c r="AM42" s="83">
        <f t="shared" si="11"/>
        <v>0</v>
      </c>
      <c r="AN42" s="83">
        <f t="shared" si="12"/>
        <v>0</v>
      </c>
      <c r="AO42" s="83">
        <f t="shared" si="13"/>
        <v>0</v>
      </c>
      <c r="AP42" s="83">
        <f t="shared" si="14"/>
        <v>0</v>
      </c>
      <c r="AQ42" s="227">
        <f t="shared" ref="AQ42:AT105" si="41">IF($AK42&lt;=$F$18,$AL42*AM42,)</f>
        <v>0</v>
      </c>
      <c r="AR42" s="227">
        <f t="shared" si="41"/>
        <v>0</v>
      </c>
      <c r="AS42" s="227">
        <f t="shared" si="41"/>
        <v>0</v>
      </c>
      <c r="AT42" s="227">
        <f t="shared" si="41"/>
        <v>0</v>
      </c>
      <c r="AU42" s="83">
        <f t="shared" si="21"/>
        <v>0</v>
      </c>
      <c r="AV42" s="83">
        <f t="shared" si="22"/>
        <v>0</v>
      </c>
      <c r="AW42" s="83">
        <f t="shared" si="23"/>
        <v>0</v>
      </c>
      <c r="AX42" s="83">
        <f t="shared" si="24"/>
        <v>0</v>
      </c>
      <c r="AY42" s="128">
        <f t="shared" si="25"/>
        <v>0</v>
      </c>
    </row>
    <row r="43" spans="2:59" x14ac:dyDescent="0.25">
      <c r="B43" s="90">
        <f t="shared" si="35"/>
        <v>115</v>
      </c>
      <c r="C43" s="217">
        <f>C41+12</f>
        <v>126</v>
      </c>
      <c r="D43" s="197">
        <v>244</v>
      </c>
      <c r="E43" s="202">
        <f t="shared" si="33"/>
        <v>1.56</v>
      </c>
      <c r="F43" s="92">
        <f t="shared" si="34"/>
        <v>380.64</v>
      </c>
      <c r="G43" s="101">
        <f t="shared" si="37"/>
        <v>7.9418181818181779</v>
      </c>
      <c r="I43" s="105">
        <v>38</v>
      </c>
      <c r="J43" s="83">
        <f t="shared" si="26"/>
        <v>21.660000000000007</v>
      </c>
      <c r="K43" s="83">
        <f t="shared" si="27"/>
        <v>6.9781431334306872</v>
      </c>
      <c r="L43" s="83">
        <f t="shared" si="28"/>
        <v>70</v>
      </c>
      <c r="M43" s="83">
        <f t="shared" si="29"/>
        <v>10</v>
      </c>
      <c r="N43" s="83">
        <f t="shared" si="0"/>
        <v>0</v>
      </c>
      <c r="O43" s="84">
        <f t="shared" si="1"/>
        <v>343.21143262405849</v>
      </c>
      <c r="P43" s="105">
        <v>38</v>
      </c>
      <c r="Q43" s="83">
        <f t="shared" si="15"/>
        <v>4.1971428571428575</v>
      </c>
      <c r="R43" s="83">
        <f t="shared" si="30"/>
        <v>159.49142857142874</v>
      </c>
      <c r="S43" s="83">
        <f t="shared" si="31"/>
        <v>90.910114285714371</v>
      </c>
      <c r="T43" s="83">
        <f t="shared" si="2"/>
        <v>24.784593944397745</v>
      </c>
      <c r="U43" s="83">
        <f t="shared" si="16"/>
        <v>70</v>
      </c>
      <c r="V43" s="83">
        <f t="shared" si="3"/>
        <v>10</v>
      </c>
      <c r="W43" s="83">
        <v>0</v>
      </c>
      <c r="X43" s="83">
        <f t="shared" si="4"/>
        <v>494.83495016744524</v>
      </c>
      <c r="Y43" s="88">
        <f t="shared" si="5"/>
        <v>151.62351754338675</v>
      </c>
      <c r="AA43" s="121">
        <v>38</v>
      </c>
      <c r="AB43" s="83">
        <f t="shared" si="6"/>
        <v>0</v>
      </c>
      <c r="AC43" s="154">
        <f t="shared" si="7"/>
        <v>0</v>
      </c>
      <c r="AD43" s="154">
        <f t="shared" si="8"/>
        <v>0</v>
      </c>
      <c r="AE43" s="154">
        <f t="shared" si="9"/>
        <v>0</v>
      </c>
      <c r="AF43" s="83">
        <f t="shared" si="17"/>
        <v>0</v>
      </c>
      <c r="AG43" s="83">
        <f t="shared" si="18"/>
        <v>0</v>
      </c>
      <c r="AH43" s="83">
        <f t="shared" si="19"/>
        <v>0</v>
      </c>
      <c r="AI43" s="128">
        <f t="shared" si="32"/>
        <v>0</v>
      </c>
      <c r="AK43" s="121">
        <v>38</v>
      </c>
      <c r="AL43" s="83">
        <f t="shared" si="10"/>
        <v>0</v>
      </c>
      <c r="AM43" s="83">
        <f t="shared" si="11"/>
        <v>0</v>
      </c>
      <c r="AN43" s="83">
        <f t="shared" si="12"/>
        <v>0</v>
      </c>
      <c r="AO43" s="83">
        <f t="shared" si="13"/>
        <v>0</v>
      </c>
      <c r="AP43" s="83">
        <f t="shared" si="14"/>
        <v>0</v>
      </c>
      <c r="AQ43" s="227">
        <f t="shared" si="41"/>
        <v>0</v>
      </c>
      <c r="AR43" s="227">
        <f t="shared" si="41"/>
        <v>0</v>
      </c>
      <c r="AS43" s="227">
        <f t="shared" si="41"/>
        <v>0</v>
      </c>
      <c r="AT43" s="227">
        <f t="shared" si="41"/>
        <v>0</v>
      </c>
      <c r="AU43" s="83">
        <f t="shared" si="21"/>
        <v>0</v>
      </c>
      <c r="AV43" s="83">
        <f t="shared" si="22"/>
        <v>0</v>
      </c>
      <c r="AW43" s="83">
        <f t="shared" si="23"/>
        <v>0</v>
      </c>
      <c r="AX43" s="83">
        <f t="shared" si="24"/>
        <v>0</v>
      </c>
      <c r="AY43" s="128">
        <f t="shared" si="25"/>
        <v>0</v>
      </c>
    </row>
    <row r="44" spans="2:59" x14ac:dyDescent="0.25">
      <c r="B44" s="90">
        <f t="shared" si="35"/>
        <v>126</v>
      </c>
      <c r="C44" s="217">
        <f t="shared" si="40"/>
        <v>127</v>
      </c>
      <c r="D44" s="197">
        <v>205</v>
      </c>
      <c r="E44" s="202">
        <f t="shared" si="33"/>
        <v>1.56</v>
      </c>
      <c r="F44" s="92">
        <f t="shared" si="34"/>
        <v>319.8</v>
      </c>
      <c r="G44" s="101">
        <f t="shared" si="37"/>
        <v>-60.839999999999975</v>
      </c>
      <c r="I44" s="105">
        <v>39</v>
      </c>
      <c r="J44" s="83">
        <f t="shared" si="26"/>
        <v>22.230000000000008</v>
      </c>
      <c r="K44" s="83">
        <f t="shared" si="27"/>
        <v>7.1401572108804405</v>
      </c>
      <c r="L44" s="83">
        <f t="shared" si="28"/>
        <v>70</v>
      </c>
      <c r="M44" s="83">
        <f t="shared" si="29"/>
        <v>10</v>
      </c>
      <c r="N44" s="83">
        <f t="shared" si="0"/>
        <v>0</v>
      </c>
      <c r="O44" s="84">
        <f t="shared" si="1"/>
        <v>344.4863571422834</v>
      </c>
      <c r="P44" s="105">
        <v>39</v>
      </c>
      <c r="Q44" s="83">
        <f t="shared" si="15"/>
        <v>4.1971428571428575</v>
      </c>
      <c r="R44" s="83">
        <f t="shared" si="30"/>
        <v>163.68857142857161</v>
      </c>
      <c r="S44" s="83">
        <f t="shared" si="31"/>
        <v>93.302485714285808</v>
      </c>
      <c r="T44" s="83">
        <f t="shared" si="2"/>
        <v>25.360026841959154</v>
      </c>
      <c r="U44" s="83">
        <f t="shared" si="16"/>
        <v>70</v>
      </c>
      <c r="V44" s="83">
        <f t="shared" si="3"/>
        <v>10</v>
      </c>
      <c r="W44" s="83">
        <v>0</v>
      </c>
      <c r="X44" s="83">
        <f t="shared" si="4"/>
        <v>500.00387603545988</v>
      </c>
      <c r="Y44" s="88">
        <f t="shared" si="5"/>
        <v>155.51751889317649</v>
      </c>
      <c r="AA44" s="121">
        <v>39</v>
      </c>
      <c r="AB44" s="83">
        <f t="shared" si="6"/>
        <v>0</v>
      </c>
      <c r="AC44" s="154">
        <f t="shared" si="7"/>
        <v>0</v>
      </c>
      <c r="AD44" s="154">
        <f t="shared" si="8"/>
        <v>0</v>
      </c>
      <c r="AE44" s="154">
        <f t="shared" si="9"/>
        <v>0</v>
      </c>
      <c r="AF44" s="83">
        <f t="shared" si="17"/>
        <v>0</v>
      </c>
      <c r="AG44" s="83">
        <f t="shared" si="18"/>
        <v>0</v>
      </c>
      <c r="AH44" s="83">
        <f t="shared" si="19"/>
        <v>0</v>
      </c>
      <c r="AI44" s="128">
        <f t="shared" si="32"/>
        <v>0</v>
      </c>
      <c r="AK44" s="121">
        <v>39</v>
      </c>
      <c r="AL44" s="83">
        <f t="shared" si="10"/>
        <v>0</v>
      </c>
      <c r="AM44" s="83">
        <f t="shared" si="11"/>
        <v>0</v>
      </c>
      <c r="AN44" s="83">
        <f t="shared" si="12"/>
        <v>0</v>
      </c>
      <c r="AO44" s="83">
        <f t="shared" si="13"/>
        <v>0</v>
      </c>
      <c r="AP44" s="83">
        <f t="shared" si="14"/>
        <v>0</v>
      </c>
      <c r="AQ44" s="227">
        <f t="shared" si="41"/>
        <v>0</v>
      </c>
      <c r="AR44" s="227">
        <f t="shared" si="41"/>
        <v>0</v>
      </c>
      <c r="AS44" s="227">
        <f t="shared" si="41"/>
        <v>0</v>
      </c>
      <c r="AT44" s="227">
        <f t="shared" si="41"/>
        <v>0</v>
      </c>
      <c r="AU44" s="83">
        <f t="shared" si="21"/>
        <v>0</v>
      </c>
      <c r="AV44" s="83">
        <f t="shared" si="22"/>
        <v>0</v>
      </c>
      <c r="AW44" s="83">
        <f t="shared" si="23"/>
        <v>0</v>
      </c>
      <c r="AX44" s="83">
        <f t="shared" si="24"/>
        <v>0</v>
      </c>
      <c r="AY44" s="128">
        <f t="shared" si="25"/>
        <v>0</v>
      </c>
    </row>
    <row r="45" spans="2:59" x14ac:dyDescent="0.25">
      <c r="B45" s="90">
        <f t="shared" si="35"/>
        <v>127</v>
      </c>
      <c r="C45" s="217">
        <f>C43+12</f>
        <v>138</v>
      </c>
      <c r="D45" s="197">
        <v>262</v>
      </c>
      <c r="E45" s="202">
        <f t="shared" si="33"/>
        <v>1.56</v>
      </c>
      <c r="F45" s="92">
        <f t="shared" si="34"/>
        <v>408.72</v>
      </c>
      <c r="G45" s="101">
        <f t="shared" si="37"/>
        <v>8.0836363636363657</v>
      </c>
      <c r="I45" s="105">
        <v>40</v>
      </c>
      <c r="J45" s="83">
        <f t="shared" si="26"/>
        <v>22.800000000000008</v>
      </c>
      <c r="K45" s="83">
        <f t="shared" si="27"/>
        <v>7.3016884035916814</v>
      </c>
      <c r="L45" s="83">
        <f t="shared" si="28"/>
        <v>70</v>
      </c>
      <c r="M45" s="83">
        <f t="shared" si="29"/>
        <v>10</v>
      </c>
      <c r="N45" s="83">
        <f t="shared" si="0"/>
        <v>0</v>
      </c>
      <c r="O45" s="84">
        <f t="shared" si="1"/>
        <v>345.76044063625551</v>
      </c>
      <c r="P45" s="105">
        <v>40</v>
      </c>
      <c r="Q45" s="83">
        <f t="shared" si="15"/>
        <v>4.1971428571428575</v>
      </c>
      <c r="R45" s="83">
        <f t="shared" si="30"/>
        <v>167.88571428571447</v>
      </c>
      <c r="S45" s="83">
        <f t="shared" si="31"/>
        <v>95.694857142857245</v>
      </c>
      <c r="T45" s="83">
        <f t="shared" si="2"/>
        <v>25.933744655444901</v>
      </c>
      <c r="U45" s="83">
        <f t="shared" si="16"/>
        <v>70</v>
      </c>
      <c r="V45" s="83">
        <f t="shared" si="3"/>
        <v>10</v>
      </c>
      <c r="W45" s="83">
        <v>0</v>
      </c>
      <c r="X45" s="83">
        <f t="shared" si="4"/>
        <v>505.16981479870964</v>
      </c>
      <c r="Y45" s="88">
        <f t="shared" si="5"/>
        <v>159.40937416245413</v>
      </c>
      <c r="AA45" s="121">
        <v>40</v>
      </c>
      <c r="AB45" s="83">
        <f t="shared" si="6"/>
        <v>0</v>
      </c>
      <c r="AC45" s="154">
        <f t="shared" si="7"/>
        <v>0</v>
      </c>
      <c r="AD45" s="154">
        <f t="shared" si="8"/>
        <v>0</v>
      </c>
      <c r="AE45" s="154">
        <f t="shared" si="9"/>
        <v>0</v>
      </c>
      <c r="AF45" s="83">
        <f t="shared" si="17"/>
        <v>0</v>
      </c>
      <c r="AG45" s="83">
        <f t="shared" si="18"/>
        <v>0</v>
      </c>
      <c r="AH45" s="83">
        <f t="shared" si="19"/>
        <v>0</v>
      </c>
      <c r="AI45" s="128">
        <f t="shared" si="32"/>
        <v>0</v>
      </c>
      <c r="AK45" s="121">
        <v>40</v>
      </c>
      <c r="AL45" s="83">
        <f t="shared" si="10"/>
        <v>0</v>
      </c>
      <c r="AM45" s="83">
        <f t="shared" si="11"/>
        <v>0</v>
      </c>
      <c r="AN45" s="83">
        <f t="shared" si="12"/>
        <v>0</v>
      </c>
      <c r="AO45" s="83">
        <f t="shared" si="13"/>
        <v>0</v>
      </c>
      <c r="AP45" s="83">
        <f t="shared" si="14"/>
        <v>0</v>
      </c>
      <c r="AQ45" s="227">
        <f t="shared" si="41"/>
        <v>0</v>
      </c>
      <c r="AR45" s="227">
        <f t="shared" si="41"/>
        <v>0</v>
      </c>
      <c r="AS45" s="227">
        <f t="shared" si="41"/>
        <v>0</v>
      </c>
      <c r="AT45" s="227">
        <f t="shared" si="41"/>
        <v>0</v>
      </c>
      <c r="AU45" s="83">
        <f t="shared" si="21"/>
        <v>0</v>
      </c>
      <c r="AV45" s="83">
        <f t="shared" si="22"/>
        <v>0</v>
      </c>
      <c r="AW45" s="83">
        <f t="shared" si="23"/>
        <v>0</v>
      </c>
      <c r="AX45" s="83">
        <f t="shared" si="24"/>
        <v>0</v>
      </c>
      <c r="AY45" s="128">
        <f t="shared" si="25"/>
        <v>0</v>
      </c>
    </row>
    <row r="46" spans="2:59" x14ac:dyDescent="0.25">
      <c r="B46" s="90">
        <f t="shared" si="35"/>
        <v>138</v>
      </c>
      <c r="C46" s="217">
        <f t="shared" si="40"/>
        <v>139</v>
      </c>
      <c r="D46" s="197">
        <v>223</v>
      </c>
      <c r="E46" s="202">
        <f t="shared" si="33"/>
        <v>1.56</v>
      </c>
      <c r="F46" s="92">
        <f t="shared" si="34"/>
        <v>347.88</v>
      </c>
      <c r="G46" s="101">
        <f t="shared" si="37"/>
        <v>-60.840000000000032</v>
      </c>
      <c r="I46" s="105">
        <v>41</v>
      </c>
      <c r="J46" s="83">
        <f t="shared" si="26"/>
        <v>23.370000000000008</v>
      </c>
      <c r="K46" s="83">
        <f t="shared" si="27"/>
        <v>7.4627501721235312</v>
      </c>
      <c r="L46" s="83">
        <f t="shared" si="28"/>
        <v>70</v>
      </c>
      <c r="M46" s="83">
        <f t="shared" si="29"/>
        <v>10</v>
      </c>
      <c r="N46" s="83">
        <f t="shared" si="0"/>
        <v>0</v>
      </c>
      <c r="O46" s="84">
        <f t="shared" si="1"/>
        <v>347.03370654978181</v>
      </c>
      <c r="P46" s="105">
        <v>41</v>
      </c>
      <c r="Q46" s="83">
        <f t="shared" si="15"/>
        <v>4.1971428571428575</v>
      </c>
      <c r="R46" s="83">
        <f t="shared" si="30"/>
        <v>172.08285714285734</v>
      </c>
      <c r="S46" s="83">
        <f t="shared" si="31"/>
        <v>98.087228571428668</v>
      </c>
      <c r="T46" s="83">
        <f t="shared" si="2"/>
        <v>26.505795193345808</v>
      </c>
      <c r="U46" s="83">
        <f t="shared" si="16"/>
        <v>70</v>
      </c>
      <c r="V46" s="83">
        <f t="shared" si="3"/>
        <v>10</v>
      </c>
      <c r="W46" s="83">
        <v>0</v>
      </c>
      <c r="X46" s="83">
        <f t="shared" si="4"/>
        <v>510.33284972364891</v>
      </c>
      <c r="Y46" s="88">
        <f t="shared" si="5"/>
        <v>163.29914317386709</v>
      </c>
      <c r="AA46" s="121">
        <v>41</v>
      </c>
      <c r="AB46" s="83">
        <f t="shared" si="6"/>
        <v>0</v>
      </c>
      <c r="AC46" s="154">
        <f t="shared" si="7"/>
        <v>0</v>
      </c>
      <c r="AD46" s="154">
        <f t="shared" si="8"/>
        <v>0</v>
      </c>
      <c r="AE46" s="154">
        <f t="shared" si="9"/>
        <v>0</v>
      </c>
      <c r="AF46" s="83">
        <f t="shared" si="17"/>
        <v>0</v>
      </c>
      <c r="AG46" s="83">
        <f t="shared" si="18"/>
        <v>0</v>
      </c>
      <c r="AH46" s="83">
        <f t="shared" si="19"/>
        <v>0</v>
      </c>
      <c r="AI46" s="128">
        <f t="shared" si="32"/>
        <v>0</v>
      </c>
      <c r="AK46" s="121">
        <v>41</v>
      </c>
      <c r="AL46" s="83">
        <f t="shared" si="10"/>
        <v>0</v>
      </c>
      <c r="AM46" s="83">
        <f t="shared" si="11"/>
        <v>0</v>
      </c>
      <c r="AN46" s="83">
        <f t="shared" si="12"/>
        <v>0</v>
      </c>
      <c r="AO46" s="83">
        <f t="shared" si="13"/>
        <v>0</v>
      </c>
      <c r="AP46" s="83">
        <f t="shared" si="14"/>
        <v>0</v>
      </c>
      <c r="AQ46" s="227">
        <f t="shared" si="41"/>
        <v>0</v>
      </c>
      <c r="AR46" s="227">
        <f t="shared" si="41"/>
        <v>0</v>
      </c>
      <c r="AS46" s="227">
        <f t="shared" si="41"/>
        <v>0</v>
      </c>
      <c r="AT46" s="227">
        <f t="shared" si="41"/>
        <v>0</v>
      </c>
      <c r="AU46" s="83">
        <f t="shared" si="21"/>
        <v>0</v>
      </c>
      <c r="AV46" s="83">
        <f t="shared" si="22"/>
        <v>0</v>
      </c>
      <c r="AW46" s="83">
        <f t="shared" si="23"/>
        <v>0</v>
      </c>
      <c r="AX46" s="83">
        <f t="shared" si="24"/>
        <v>0</v>
      </c>
      <c r="AY46" s="128">
        <f t="shared" si="25"/>
        <v>0</v>
      </c>
    </row>
    <row r="47" spans="2:59" x14ac:dyDescent="0.25">
      <c r="B47" s="90">
        <f t="shared" si="35"/>
        <v>139</v>
      </c>
      <c r="C47" s="217">
        <f>C45+15</f>
        <v>153</v>
      </c>
      <c r="D47" s="197">
        <v>296</v>
      </c>
      <c r="E47" s="202">
        <f t="shared" si="33"/>
        <v>1.56</v>
      </c>
      <c r="F47" s="92">
        <f t="shared" si="34"/>
        <v>461.76</v>
      </c>
      <c r="G47" s="101">
        <f t="shared" si="37"/>
        <v>8.1342857142857135</v>
      </c>
      <c r="I47" s="105">
        <v>42</v>
      </c>
      <c r="J47" s="83">
        <f t="shared" si="26"/>
        <v>23.940000000000008</v>
      </c>
      <c r="K47" s="83">
        <f t="shared" si="27"/>
        <v>7.623355282985683</v>
      </c>
      <c r="L47" s="83">
        <f t="shared" si="28"/>
        <v>70</v>
      </c>
      <c r="M47" s="83">
        <f t="shared" si="29"/>
        <v>10</v>
      </c>
      <c r="N47" s="83">
        <f t="shared" si="0"/>
        <v>0</v>
      </c>
      <c r="O47" s="84">
        <f t="shared" si="1"/>
        <v>348.30617711786675</v>
      </c>
      <c r="P47" s="105">
        <v>42</v>
      </c>
      <c r="Q47" s="83">
        <f t="shared" si="15"/>
        <v>4.1971428571428575</v>
      </c>
      <c r="R47" s="83">
        <f t="shared" si="30"/>
        <v>176.2800000000002</v>
      </c>
      <c r="S47" s="83">
        <f t="shared" si="31"/>
        <v>100.4796000000001</v>
      </c>
      <c r="T47" s="83">
        <f t="shared" si="2"/>
        <v>27.076223799065254</v>
      </c>
      <c r="U47" s="83">
        <f t="shared" si="16"/>
        <v>70</v>
      </c>
      <c r="V47" s="83">
        <f t="shared" si="3"/>
        <v>10</v>
      </c>
      <c r="W47" s="83">
        <v>0</v>
      </c>
      <c r="X47" s="83">
        <f t="shared" si="4"/>
        <v>515.49305978337213</v>
      </c>
      <c r="Y47" s="88">
        <f t="shared" si="5"/>
        <v>167.18688266550538</v>
      </c>
      <c r="AA47" s="121">
        <v>42</v>
      </c>
      <c r="AB47" s="83">
        <f t="shared" si="6"/>
        <v>30</v>
      </c>
      <c r="AC47" s="154">
        <f t="shared" si="7"/>
        <v>0</v>
      </c>
      <c r="AD47" s="154">
        <f t="shared" si="8"/>
        <v>0</v>
      </c>
      <c r="AE47" s="154">
        <f t="shared" si="9"/>
        <v>0</v>
      </c>
      <c r="AF47" s="83">
        <f t="shared" si="17"/>
        <v>0</v>
      </c>
      <c r="AG47" s="83">
        <f t="shared" si="18"/>
        <v>0</v>
      </c>
      <c r="AH47" s="83">
        <f t="shared" si="19"/>
        <v>0</v>
      </c>
      <c r="AI47" s="128">
        <f t="shared" si="32"/>
        <v>0</v>
      </c>
      <c r="AK47" s="121">
        <v>42</v>
      </c>
      <c r="AL47" s="83">
        <f t="shared" si="10"/>
        <v>30</v>
      </c>
      <c r="AM47" s="83">
        <f t="shared" si="11"/>
        <v>0</v>
      </c>
      <c r="AN47" s="83">
        <f t="shared" si="12"/>
        <v>0</v>
      </c>
      <c r="AO47" s="83">
        <f t="shared" si="13"/>
        <v>0</v>
      </c>
      <c r="AP47" s="83">
        <f t="shared" si="14"/>
        <v>1</v>
      </c>
      <c r="AQ47" s="227">
        <f t="shared" si="41"/>
        <v>0</v>
      </c>
      <c r="AR47" s="227">
        <f t="shared" si="41"/>
        <v>0</v>
      </c>
      <c r="AS47" s="227">
        <f t="shared" si="41"/>
        <v>0</v>
      </c>
      <c r="AT47" s="227">
        <f t="shared" si="41"/>
        <v>30</v>
      </c>
      <c r="AU47" s="83">
        <f t="shared" si="21"/>
        <v>0</v>
      </c>
      <c r="AV47" s="83">
        <f t="shared" si="22"/>
        <v>0</v>
      </c>
      <c r="AW47" s="83">
        <f t="shared" si="23"/>
        <v>0</v>
      </c>
      <c r="AX47" s="83">
        <f t="shared" si="24"/>
        <v>7.5</v>
      </c>
      <c r="AY47" s="128">
        <f t="shared" si="25"/>
        <v>7.5</v>
      </c>
    </row>
    <row r="48" spans="2:59" x14ac:dyDescent="0.25">
      <c r="B48" s="90"/>
      <c r="C48" s="217"/>
      <c r="D48" s="197"/>
      <c r="E48" s="202"/>
      <c r="F48" s="92"/>
      <c r="G48" s="101"/>
      <c r="I48" s="105">
        <v>43</v>
      </c>
      <c r="J48" s="83">
        <f t="shared" si="26"/>
        <v>24.510000000000009</v>
      </c>
      <c r="K48" s="83">
        <f t="shared" si="27"/>
        <v>7.7835158600851422</v>
      </c>
      <c r="L48" s="83">
        <f t="shared" si="28"/>
        <v>70</v>
      </c>
      <c r="M48" s="83">
        <f t="shared" si="29"/>
        <v>10</v>
      </c>
      <c r="N48" s="83">
        <f t="shared" si="0"/>
        <v>0</v>
      </c>
      <c r="O48" s="84">
        <f t="shared" si="1"/>
        <v>349.57787345631499</v>
      </c>
      <c r="P48" s="105">
        <v>43</v>
      </c>
      <c r="Q48" s="83">
        <f t="shared" si="15"/>
        <v>-46.799999999999983</v>
      </c>
      <c r="R48" s="83">
        <f t="shared" si="30"/>
        <v>129.48000000000022</v>
      </c>
      <c r="S48" s="83">
        <f t="shared" si="31"/>
        <v>73.803600000000117</v>
      </c>
      <c r="T48" s="83">
        <f t="shared" si="2"/>
        <v>20.615097106698798</v>
      </c>
      <c r="U48" s="83">
        <f t="shared" si="16"/>
        <v>70</v>
      </c>
      <c r="V48" s="83">
        <f t="shared" si="3"/>
        <v>10</v>
      </c>
      <c r="W48" s="83">
        <v>0</v>
      </c>
      <c r="X48" s="83">
        <f t="shared" si="4"/>
        <v>457.77923079416729</v>
      </c>
      <c r="Y48" s="88">
        <f t="shared" si="5"/>
        <v>108.2013573378523</v>
      </c>
      <c r="AA48" s="121">
        <v>43</v>
      </c>
      <c r="AB48" s="83">
        <f t="shared" si="6"/>
        <v>0</v>
      </c>
      <c r="AC48" s="154">
        <f t="shared" si="7"/>
        <v>0</v>
      </c>
      <c r="AD48" s="154">
        <f t="shared" si="8"/>
        <v>0</v>
      </c>
      <c r="AE48" s="154">
        <f t="shared" si="9"/>
        <v>0</v>
      </c>
      <c r="AF48" s="83">
        <f t="shared" si="17"/>
        <v>0</v>
      </c>
      <c r="AG48" s="83">
        <f t="shared" si="18"/>
        <v>0</v>
      </c>
      <c r="AH48" s="83">
        <f t="shared" si="19"/>
        <v>0</v>
      </c>
      <c r="AI48" s="128">
        <f t="shared" si="32"/>
        <v>0</v>
      </c>
      <c r="AK48" s="121">
        <v>43</v>
      </c>
      <c r="AL48" s="83">
        <f t="shared" si="10"/>
        <v>0</v>
      </c>
      <c r="AM48" s="83">
        <f t="shared" si="11"/>
        <v>0</v>
      </c>
      <c r="AN48" s="83">
        <f t="shared" si="12"/>
        <v>0</v>
      </c>
      <c r="AO48" s="83">
        <f t="shared" si="13"/>
        <v>0</v>
      </c>
      <c r="AP48" s="83">
        <f t="shared" si="14"/>
        <v>0</v>
      </c>
      <c r="AQ48" s="227">
        <f t="shared" si="41"/>
        <v>0</v>
      </c>
      <c r="AR48" s="227">
        <f t="shared" si="41"/>
        <v>0</v>
      </c>
      <c r="AS48" s="227">
        <f t="shared" si="41"/>
        <v>0</v>
      </c>
      <c r="AT48" s="227">
        <f t="shared" si="41"/>
        <v>0</v>
      </c>
      <c r="AU48" s="83">
        <f t="shared" si="21"/>
        <v>0</v>
      </c>
      <c r="AV48" s="83">
        <f t="shared" si="22"/>
        <v>0</v>
      </c>
      <c r="AW48" s="83">
        <f t="shared" si="23"/>
        <v>0</v>
      </c>
      <c r="AX48" s="83">
        <f t="shared" si="24"/>
        <v>0</v>
      </c>
      <c r="AY48" s="128">
        <f t="shared" si="25"/>
        <v>7.5</v>
      </c>
    </row>
    <row r="49" spans="2:51" x14ac:dyDescent="0.25">
      <c r="B49" s="90"/>
      <c r="C49" s="217"/>
      <c r="D49" s="197"/>
      <c r="E49" s="202"/>
      <c r="F49" s="92"/>
      <c r="G49" s="101"/>
      <c r="I49" s="105">
        <v>44</v>
      </c>
      <c r="J49" s="83">
        <f t="shared" si="26"/>
        <v>25.080000000000009</v>
      </c>
      <c r="K49" s="83">
        <f t="shared" si="27"/>
        <v>7.943243431252343</v>
      </c>
      <c r="L49" s="83">
        <f t="shared" si="28"/>
        <v>70</v>
      </c>
      <c r="M49" s="83">
        <f t="shared" si="29"/>
        <v>10</v>
      </c>
      <c r="N49" s="83">
        <f t="shared" si="0"/>
        <v>0</v>
      </c>
      <c r="O49" s="84">
        <f t="shared" si="1"/>
        <v>350.84881564276452</v>
      </c>
      <c r="P49" s="105">
        <v>44</v>
      </c>
      <c r="Q49" s="83">
        <f t="shared" si="15"/>
        <v>11.544</v>
      </c>
      <c r="R49" s="83">
        <f t="shared" si="30"/>
        <v>141.02400000000023</v>
      </c>
      <c r="S49" s="83">
        <f t="shared" si="31"/>
        <v>80.383680000000126</v>
      </c>
      <c r="T49" s="83">
        <f t="shared" si="2"/>
        <v>22.230969744502811</v>
      </c>
      <c r="U49" s="83">
        <f t="shared" si="16"/>
        <v>70</v>
      </c>
      <c r="V49" s="83">
        <f t="shared" si="3"/>
        <v>10</v>
      </c>
      <c r="W49" s="83">
        <v>0</v>
      </c>
      <c r="X49" s="83">
        <f t="shared" si="4"/>
        <v>472.05384830500924</v>
      </c>
      <c r="Y49" s="88">
        <f t="shared" si="5"/>
        <v>121.20503266224472</v>
      </c>
      <c r="AA49" s="121">
        <v>44</v>
      </c>
      <c r="AB49" s="83">
        <f t="shared" si="6"/>
        <v>0</v>
      </c>
      <c r="AC49" s="154">
        <f t="shared" si="7"/>
        <v>0</v>
      </c>
      <c r="AD49" s="154">
        <f t="shared" si="8"/>
        <v>0</v>
      </c>
      <c r="AE49" s="154">
        <f t="shared" si="9"/>
        <v>0</v>
      </c>
      <c r="AF49" s="83">
        <f t="shared" si="17"/>
        <v>0</v>
      </c>
      <c r="AG49" s="83">
        <f t="shared" si="18"/>
        <v>0</v>
      </c>
      <c r="AH49" s="83">
        <f t="shared" si="19"/>
        <v>0</v>
      </c>
      <c r="AI49" s="128">
        <f t="shared" si="32"/>
        <v>0</v>
      </c>
      <c r="AK49" s="121">
        <v>44</v>
      </c>
      <c r="AL49" s="83">
        <f t="shared" si="10"/>
        <v>0</v>
      </c>
      <c r="AM49" s="83">
        <f t="shared" si="11"/>
        <v>0</v>
      </c>
      <c r="AN49" s="83">
        <f t="shared" si="12"/>
        <v>0</v>
      </c>
      <c r="AO49" s="83">
        <f t="shared" si="13"/>
        <v>0</v>
      </c>
      <c r="AP49" s="83">
        <f t="shared" si="14"/>
        <v>0</v>
      </c>
      <c r="AQ49" s="227">
        <f t="shared" si="41"/>
        <v>0</v>
      </c>
      <c r="AR49" s="227">
        <f t="shared" si="41"/>
        <v>0</v>
      </c>
      <c r="AS49" s="227">
        <f t="shared" si="41"/>
        <v>0</v>
      </c>
      <c r="AT49" s="227">
        <f t="shared" si="41"/>
        <v>0</v>
      </c>
      <c r="AU49" s="83">
        <f t="shared" si="21"/>
        <v>0</v>
      </c>
      <c r="AV49" s="83">
        <f t="shared" si="22"/>
        <v>0</v>
      </c>
      <c r="AW49" s="83">
        <f t="shared" si="23"/>
        <v>0</v>
      </c>
      <c r="AX49" s="83">
        <f t="shared" si="24"/>
        <v>0</v>
      </c>
      <c r="AY49" s="128">
        <f t="shared" si="25"/>
        <v>7.5</v>
      </c>
    </row>
    <row r="50" spans="2:51" x14ac:dyDescent="0.25">
      <c r="B50" s="90"/>
      <c r="C50" s="217"/>
      <c r="D50" s="197"/>
      <c r="E50" s="202"/>
      <c r="F50" s="92"/>
      <c r="G50" s="101"/>
      <c r="I50" s="105">
        <v>45</v>
      </c>
      <c r="J50" s="83">
        <f t="shared" si="26"/>
        <v>25.650000000000009</v>
      </c>
      <c r="K50" s="83">
        <f t="shared" si="27"/>
        <v>8.1025489704184697</v>
      </c>
      <c r="L50" s="83">
        <f t="shared" si="28"/>
        <v>70</v>
      </c>
      <c r="M50" s="83">
        <f t="shared" si="29"/>
        <v>10</v>
      </c>
      <c r="N50" s="83">
        <f t="shared" si="0"/>
        <v>0</v>
      </c>
      <c r="O50" s="84">
        <f t="shared" si="1"/>
        <v>352.11902279014549</v>
      </c>
      <c r="P50" s="105">
        <v>45</v>
      </c>
      <c r="Q50" s="83">
        <f t="shared" si="15"/>
        <v>11.544</v>
      </c>
      <c r="R50" s="83">
        <f t="shared" si="30"/>
        <v>152.56800000000024</v>
      </c>
      <c r="S50" s="83">
        <f t="shared" si="31"/>
        <v>86.963760000000136</v>
      </c>
      <c r="T50" s="83">
        <f t="shared" si="2"/>
        <v>23.831500878504745</v>
      </c>
      <c r="U50" s="83">
        <f t="shared" si="16"/>
        <v>70</v>
      </c>
      <c r="V50" s="83">
        <f t="shared" si="3"/>
        <v>10</v>
      </c>
      <c r="W50" s="83">
        <v>0</v>
      </c>
      <c r="X50" s="83">
        <f t="shared" si="4"/>
        <v>486.30174603006259</v>
      </c>
      <c r="Y50" s="88">
        <f t="shared" si="5"/>
        <v>134.1827232399171</v>
      </c>
      <c r="AA50" s="121">
        <v>45</v>
      </c>
      <c r="AB50" s="83">
        <f t="shared" si="6"/>
        <v>0</v>
      </c>
      <c r="AC50" s="154">
        <f t="shared" si="7"/>
        <v>0</v>
      </c>
      <c r="AD50" s="154">
        <f t="shared" si="8"/>
        <v>0</v>
      </c>
      <c r="AE50" s="154">
        <f t="shared" si="9"/>
        <v>0</v>
      </c>
      <c r="AF50" s="83">
        <f t="shared" si="17"/>
        <v>0</v>
      </c>
      <c r="AG50" s="83">
        <f t="shared" si="18"/>
        <v>0</v>
      </c>
      <c r="AH50" s="83">
        <f t="shared" si="19"/>
        <v>0</v>
      </c>
      <c r="AI50" s="128">
        <f t="shared" si="32"/>
        <v>0</v>
      </c>
      <c r="AK50" s="121">
        <v>45</v>
      </c>
      <c r="AL50" s="83">
        <f t="shared" si="10"/>
        <v>0</v>
      </c>
      <c r="AM50" s="83">
        <f t="shared" si="11"/>
        <v>0</v>
      </c>
      <c r="AN50" s="83">
        <f t="shared" si="12"/>
        <v>0</v>
      </c>
      <c r="AO50" s="83">
        <f t="shared" si="13"/>
        <v>0</v>
      </c>
      <c r="AP50" s="83">
        <f t="shared" si="14"/>
        <v>0</v>
      </c>
      <c r="AQ50" s="227">
        <f t="shared" si="41"/>
        <v>0</v>
      </c>
      <c r="AR50" s="227">
        <f t="shared" si="41"/>
        <v>0</v>
      </c>
      <c r="AS50" s="227">
        <f t="shared" si="41"/>
        <v>0</v>
      </c>
      <c r="AT50" s="227">
        <f t="shared" si="41"/>
        <v>0</v>
      </c>
      <c r="AU50" s="83">
        <f t="shared" si="21"/>
        <v>0</v>
      </c>
      <c r="AV50" s="83">
        <f t="shared" si="22"/>
        <v>0</v>
      </c>
      <c r="AW50" s="83">
        <f t="shared" si="23"/>
        <v>0</v>
      </c>
      <c r="AX50" s="83">
        <f t="shared" si="24"/>
        <v>0</v>
      </c>
      <c r="AY50" s="128">
        <f t="shared" si="25"/>
        <v>7.5</v>
      </c>
    </row>
    <row r="51" spans="2:51" x14ac:dyDescent="0.25">
      <c r="B51" s="90"/>
      <c r="C51" s="217"/>
      <c r="D51" s="197"/>
      <c r="E51" s="202"/>
      <c r="F51" s="92"/>
      <c r="G51" s="101"/>
      <c r="I51" s="105">
        <v>46</v>
      </c>
      <c r="J51" s="83">
        <f t="shared" si="26"/>
        <v>26.22000000000001</v>
      </c>
      <c r="K51" s="83">
        <f t="shared" si="27"/>
        <v>8.2614429359378772</v>
      </c>
      <c r="L51" s="83">
        <f t="shared" si="28"/>
        <v>70</v>
      </c>
      <c r="M51" s="83">
        <f t="shared" si="29"/>
        <v>10</v>
      </c>
      <c r="N51" s="83">
        <f t="shared" si="0"/>
        <v>0</v>
      </c>
      <c r="O51" s="84">
        <f t="shared" si="1"/>
        <v>353.38851311342518</v>
      </c>
      <c r="P51" s="105">
        <v>46</v>
      </c>
      <c r="Q51" s="83">
        <f t="shared" si="15"/>
        <v>11.544</v>
      </c>
      <c r="R51" s="83">
        <f t="shared" si="30"/>
        <v>164.11200000000025</v>
      </c>
      <c r="S51" s="83">
        <f t="shared" si="31"/>
        <v>93.543840000000131</v>
      </c>
      <c r="T51" s="83">
        <f t="shared" si="2"/>
        <v>25.417983307357638</v>
      </c>
      <c r="U51" s="83">
        <f t="shared" si="16"/>
        <v>70</v>
      </c>
      <c r="V51" s="83">
        <f t="shared" si="3"/>
        <v>10</v>
      </c>
      <c r="W51" s="83">
        <v>0</v>
      </c>
      <c r="X51" s="83">
        <f t="shared" si="4"/>
        <v>500.5251755936481</v>
      </c>
      <c r="Y51" s="88">
        <f t="shared" si="5"/>
        <v>147.13666248022292</v>
      </c>
      <c r="AA51" s="121">
        <v>46</v>
      </c>
      <c r="AB51" s="83">
        <f t="shared" si="6"/>
        <v>0</v>
      </c>
      <c r="AC51" s="154">
        <f t="shared" si="7"/>
        <v>0</v>
      </c>
      <c r="AD51" s="154">
        <f t="shared" si="8"/>
        <v>0</v>
      </c>
      <c r="AE51" s="154">
        <f t="shared" si="9"/>
        <v>0</v>
      </c>
      <c r="AF51" s="83">
        <f t="shared" si="17"/>
        <v>0</v>
      </c>
      <c r="AG51" s="83">
        <f t="shared" si="18"/>
        <v>0</v>
      </c>
      <c r="AH51" s="83">
        <f t="shared" si="19"/>
        <v>0</v>
      </c>
      <c r="AI51" s="128">
        <f t="shared" si="32"/>
        <v>0</v>
      </c>
      <c r="AK51" s="121">
        <v>46</v>
      </c>
      <c r="AL51" s="83">
        <f t="shared" si="10"/>
        <v>0</v>
      </c>
      <c r="AM51" s="83">
        <f t="shared" si="11"/>
        <v>0</v>
      </c>
      <c r="AN51" s="83">
        <f t="shared" si="12"/>
        <v>0</v>
      </c>
      <c r="AO51" s="83">
        <f t="shared" si="13"/>
        <v>0</v>
      </c>
      <c r="AP51" s="83">
        <f t="shared" si="14"/>
        <v>0</v>
      </c>
      <c r="AQ51" s="227">
        <f t="shared" si="41"/>
        <v>0</v>
      </c>
      <c r="AR51" s="227">
        <f t="shared" si="41"/>
        <v>0</v>
      </c>
      <c r="AS51" s="227">
        <f t="shared" si="41"/>
        <v>0</v>
      </c>
      <c r="AT51" s="227">
        <f t="shared" si="41"/>
        <v>0</v>
      </c>
      <c r="AU51" s="83">
        <f t="shared" si="21"/>
        <v>0</v>
      </c>
      <c r="AV51" s="83">
        <f t="shared" si="22"/>
        <v>0</v>
      </c>
      <c r="AW51" s="83">
        <f t="shared" si="23"/>
        <v>0</v>
      </c>
      <c r="AX51" s="83">
        <f t="shared" si="24"/>
        <v>0</v>
      </c>
      <c r="AY51" s="128">
        <f t="shared" si="25"/>
        <v>7.5</v>
      </c>
    </row>
    <row r="52" spans="2:51" x14ac:dyDescent="0.25">
      <c r="B52" s="90"/>
      <c r="C52" s="217"/>
      <c r="D52" s="197"/>
      <c r="E52" s="202"/>
      <c r="F52" s="92"/>
      <c r="G52" s="101"/>
      <c r="I52" s="105">
        <v>47</v>
      </c>
      <c r="J52" s="83">
        <f t="shared" si="26"/>
        <v>26.79000000000001</v>
      </c>
      <c r="K52" s="83">
        <f t="shared" si="27"/>
        <v>8.4199353054842181</v>
      </c>
      <c r="L52" s="83">
        <f t="shared" si="28"/>
        <v>70</v>
      </c>
      <c r="M52" s="83">
        <f t="shared" si="29"/>
        <v>10</v>
      </c>
      <c r="N52" s="83">
        <f t="shared" si="0"/>
        <v>0</v>
      </c>
      <c r="O52" s="84">
        <f t="shared" si="1"/>
        <v>354.65730399038506</v>
      </c>
      <c r="P52" s="105">
        <v>47</v>
      </c>
      <c r="Q52" s="83">
        <f t="shared" si="15"/>
        <v>11.544</v>
      </c>
      <c r="R52" s="83">
        <f t="shared" si="30"/>
        <v>175.65600000000026</v>
      </c>
      <c r="S52" s="83">
        <f t="shared" si="31"/>
        <v>100.12392000000014</v>
      </c>
      <c r="T52" s="83">
        <f t="shared" si="2"/>
        <v>26.991517651331392</v>
      </c>
      <c r="U52" s="83">
        <f t="shared" si="16"/>
        <v>70</v>
      </c>
      <c r="V52" s="83">
        <f t="shared" si="3"/>
        <v>10</v>
      </c>
      <c r="W52" s="83">
        <v>0</v>
      </c>
      <c r="X52" s="83">
        <f t="shared" si="4"/>
        <v>514.72605390940237</v>
      </c>
      <c r="Y52" s="88">
        <f t="shared" si="5"/>
        <v>160.06874991901731</v>
      </c>
      <c r="AA52" s="121">
        <v>47</v>
      </c>
      <c r="AB52" s="83">
        <f t="shared" si="6"/>
        <v>0</v>
      </c>
      <c r="AC52" s="154">
        <f t="shared" si="7"/>
        <v>0</v>
      </c>
      <c r="AD52" s="154">
        <f t="shared" si="8"/>
        <v>0</v>
      </c>
      <c r="AE52" s="154">
        <f t="shared" si="9"/>
        <v>0</v>
      </c>
      <c r="AF52" s="83">
        <f t="shared" si="17"/>
        <v>0</v>
      </c>
      <c r="AG52" s="83">
        <f t="shared" si="18"/>
        <v>0</v>
      </c>
      <c r="AH52" s="83">
        <f t="shared" si="19"/>
        <v>0</v>
      </c>
      <c r="AI52" s="128">
        <f t="shared" si="32"/>
        <v>0</v>
      </c>
      <c r="AK52" s="121">
        <v>47</v>
      </c>
      <c r="AL52" s="83">
        <f t="shared" si="10"/>
        <v>0</v>
      </c>
      <c r="AM52" s="83">
        <f t="shared" si="11"/>
        <v>0</v>
      </c>
      <c r="AN52" s="83">
        <f t="shared" si="12"/>
        <v>0</v>
      </c>
      <c r="AO52" s="83">
        <f t="shared" si="13"/>
        <v>0</v>
      </c>
      <c r="AP52" s="83">
        <f t="shared" si="14"/>
        <v>0</v>
      </c>
      <c r="AQ52" s="227">
        <f t="shared" si="41"/>
        <v>0</v>
      </c>
      <c r="AR52" s="227">
        <f t="shared" si="41"/>
        <v>0</v>
      </c>
      <c r="AS52" s="227">
        <f t="shared" si="41"/>
        <v>0</v>
      </c>
      <c r="AT52" s="227">
        <f t="shared" si="41"/>
        <v>0</v>
      </c>
      <c r="AU52" s="83">
        <f t="shared" si="21"/>
        <v>0</v>
      </c>
      <c r="AV52" s="83">
        <f t="shared" si="22"/>
        <v>0</v>
      </c>
      <c r="AW52" s="83">
        <f t="shared" si="23"/>
        <v>0</v>
      </c>
      <c r="AX52" s="83">
        <f t="shared" si="24"/>
        <v>0</v>
      </c>
      <c r="AY52" s="128">
        <f t="shared" si="25"/>
        <v>7.5</v>
      </c>
    </row>
    <row r="53" spans="2:51" x14ac:dyDescent="0.25">
      <c r="B53" s="90"/>
      <c r="C53" s="217"/>
      <c r="D53" s="197"/>
      <c r="E53" s="202"/>
      <c r="F53" s="92"/>
      <c r="G53" s="101"/>
      <c r="I53" s="105">
        <v>48</v>
      </c>
      <c r="J53" s="83">
        <f t="shared" si="26"/>
        <v>27.36000000000001</v>
      </c>
      <c r="K53" s="83">
        <f t="shared" si="27"/>
        <v>8.5780356078927902</v>
      </c>
      <c r="L53" s="83">
        <f t="shared" si="28"/>
        <v>70</v>
      </c>
      <c r="M53" s="83">
        <f t="shared" si="29"/>
        <v>10</v>
      </c>
      <c r="N53" s="83">
        <f t="shared" si="0"/>
        <v>0</v>
      </c>
      <c r="O53" s="84">
        <f t="shared" si="1"/>
        <v>355.92541201707991</v>
      </c>
      <c r="P53" s="105">
        <v>48</v>
      </c>
      <c r="Q53" s="83">
        <f t="shared" si="15"/>
        <v>11.544</v>
      </c>
      <c r="R53" s="83">
        <f t="shared" si="30"/>
        <v>187.20000000000027</v>
      </c>
      <c r="S53" s="83">
        <f t="shared" si="31"/>
        <v>106.70400000000015</v>
      </c>
      <c r="T53" s="83">
        <f t="shared" si="2"/>
        <v>28.553051684335379</v>
      </c>
      <c r="U53" s="83">
        <f t="shared" si="16"/>
        <v>70</v>
      </c>
      <c r="V53" s="83">
        <f t="shared" si="3"/>
        <v>10</v>
      </c>
      <c r="W53" s="83">
        <v>0</v>
      </c>
      <c r="X53" s="83">
        <f t="shared" si="4"/>
        <v>528.90603168355108</v>
      </c>
      <c r="Y53" s="88">
        <f t="shared" si="5"/>
        <v>172.98061966647117</v>
      </c>
      <c r="AA53" s="121">
        <v>48</v>
      </c>
      <c r="AB53" s="83">
        <f t="shared" si="6"/>
        <v>28</v>
      </c>
      <c r="AC53" s="154">
        <f t="shared" si="7"/>
        <v>0.1</v>
      </c>
      <c r="AD53" s="154">
        <f t="shared" si="8"/>
        <v>0</v>
      </c>
      <c r="AE53" s="154">
        <f t="shared" si="9"/>
        <v>0</v>
      </c>
      <c r="AF53" s="83">
        <f t="shared" si="17"/>
        <v>2.752355932145957</v>
      </c>
      <c r="AG53" s="83">
        <f t="shared" si="18"/>
        <v>0</v>
      </c>
      <c r="AH53" s="83">
        <f t="shared" si="19"/>
        <v>0</v>
      </c>
      <c r="AI53" s="128">
        <f t="shared" si="32"/>
        <v>2.752355932145957</v>
      </c>
      <c r="AK53" s="121">
        <v>48</v>
      </c>
      <c r="AL53" s="83">
        <f t="shared" si="10"/>
        <v>28</v>
      </c>
      <c r="AM53" s="83">
        <f t="shared" si="11"/>
        <v>0.1</v>
      </c>
      <c r="AN53" s="83">
        <f t="shared" si="12"/>
        <v>0</v>
      </c>
      <c r="AO53" s="83">
        <f t="shared" si="13"/>
        <v>0</v>
      </c>
      <c r="AP53" s="83">
        <f t="shared" si="14"/>
        <v>0.9</v>
      </c>
      <c r="AQ53" s="227">
        <f t="shared" si="41"/>
        <v>2.8000000000000003</v>
      </c>
      <c r="AR53" s="227">
        <f t="shared" si="41"/>
        <v>0</v>
      </c>
      <c r="AS53" s="227">
        <f t="shared" si="41"/>
        <v>0</v>
      </c>
      <c r="AT53" s="227">
        <f t="shared" si="41"/>
        <v>25.2</v>
      </c>
      <c r="AU53" s="83">
        <f t="shared" si="21"/>
        <v>4.2560000000000002</v>
      </c>
      <c r="AV53" s="83">
        <f t="shared" si="22"/>
        <v>0</v>
      </c>
      <c r="AW53" s="83">
        <f t="shared" si="23"/>
        <v>0</v>
      </c>
      <c r="AX53" s="83">
        <f t="shared" si="24"/>
        <v>6.3</v>
      </c>
      <c r="AY53" s="128">
        <f t="shared" si="25"/>
        <v>18.056000000000001</v>
      </c>
    </row>
    <row r="54" spans="2:51" x14ac:dyDescent="0.25">
      <c r="B54" s="90"/>
      <c r="C54" s="217"/>
      <c r="D54" s="197"/>
      <c r="E54" s="202"/>
      <c r="F54" s="92"/>
      <c r="G54" s="101"/>
      <c r="I54" s="105">
        <v>49</v>
      </c>
      <c r="J54" s="83">
        <f t="shared" si="26"/>
        <v>27.93000000000001</v>
      </c>
      <c r="K54" s="83">
        <f t="shared" si="27"/>
        <v>8.735752952274547</v>
      </c>
      <c r="L54" s="83">
        <f t="shared" si="28"/>
        <v>70</v>
      </c>
      <c r="M54" s="83">
        <f t="shared" si="29"/>
        <v>10</v>
      </c>
      <c r="N54" s="83">
        <f t="shared" si="0"/>
        <v>0</v>
      </c>
      <c r="O54" s="84">
        <f t="shared" si="1"/>
        <v>357.19285305854487</v>
      </c>
      <c r="P54" s="105">
        <v>49</v>
      </c>
      <c r="Q54" s="83">
        <f t="shared" si="15"/>
        <v>-43.680000000000007</v>
      </c>
      <c r="R54" s="83">
        <f t="shared" si="30"/>
        <v>143.52000000000027</v>
      </c>
      <c r="S54" s="83">
        <f t="shared" si="31"/>
        <v>81.806400000000139</v>
      </c>
      <c r="T54" s="83">
        <f t="shared" si="2"/>
        <v>22.578282710556064</v>
      </c>
      <c r="U54" s="83">
        <f t="shared" si="16"/>
        <v>70</v>
      </c>
      <c r="V54" s="83">
        <f t="shared" si="3"/>
        <v>10</v>
      </c>
      <c r="W54" s="83">
        <v>0</v>
      </c>
      <c r="X54" s="83">
        <f t="shared" si="4"/>
        <v>475.13665572088536</v>
      </c>
      <c r="Y54" s="88">
        <f t="shared" si="5"/>
        <v>117.94380266234049</v>
      </c>
      <c r="AA54" s="121">
        <v>49</v>
      </c>
      <c r="AB54" s="83">
        <f t="shared" si="6"/>
        <v>0</v>
      </c>
      <c r="AC54" s="154">
        <f t="shared" si="7"/>
        <v>0</v>
      </c>
      <c r="AD54" s="154">
        <f t="shared" si="8"/>
        <v>0</v>
      </c>
      <c r="AE54" s="154">
        <f t="shared" si="9"/>
        <v>0</v>
      </c>
      <c r="AF54" s="83">
        <f t="shared" si="17"/>
        <v>2.6983839110879284</v>
      </c>
      <c r="AG54" s="83">
        <f t="shared" si="18"/>
        <v>0</v>
      </c>
      <c r="AH54" s="83">
        <f t="shared" si="19"/>
        <v>0</v>
      </c>
      <c r="AI54" s="128">
        <f t="shared" si="32"/>
        <v>2.6983839110879284</v>
      </c>
      <c r="AK54" s="121">
        <v>49</v>
      </c>
      <c r="AL54" s="83">
        <f t="shared" si="10"/>
        <v>0</v>
      </c>
      <c r="AM54" s="83">
        <f t="shared" si="11"/>
        <v>0</v>
      </c>
      <c r="AN54" s="83">
        <f t="shared" si="12"/>
        <v>0</v>
      </c>
      <c r="AO54" s="83">
        <f t="shared" si="13"/>
        <v>0</v>
      </c>
      <c r="AP54" s="83">
        <f t="shared" si="14"/>
        <v>0</v>
      </c>
      <c r="AQ54" s="227">
        <f t="shared" si="41"/>
        <v>0</v>
      </c>
      <c r="AR54" s="227">
        <f t="shared" si="41"/>
        <v>0</v>
      </c>
      <c r="AS54" s="227">
        <f t="shared" si="41"/>
        <v>0</v>
      </c>
      <c r="AT54" s="227">
        <f t="shared" si="41"/>
        <v>0</v>
      </c>
      <c r="AU54" s="83">
        <f t="shared" si="21"/>
        <v>0</v>
      </c>
      <c r="AV54" s="83">
        <f t="shared" si="22"/>
        <v>0</v>
      </c>
      <c r="AW54" s="83">
        <f t="shared" si="23"/>
        <v>0</v>
      </c>
      <c r="AX54" s="83">
        <f t="shared" si="24"/>
        <v>0</v>
      </c>
      <c r="AY54" s="128">
        <f t="shared" si="25"/>
        <v>18.056000000000001</v>
      </c>
    </row>
    <row r="55" spans="2:51" x14ac:dyDescent="0.25">
      <c r="B55" s="90"/>
      <c r="C55" s="217"/>
      <c r="D55" s="197"/>
      <c r="E55" s="202"/>
      <c r="F55" s="92"/>
      <c r="G55" s="101"/>
      <c r="I55" s="105">
        <v>50</v>
      </c>
      <c r="J55" s="83">
        <f t="shared" si="26"/>
        <v>28.500000000000011</v>
      </c>
      <c r="K55" s="83">
        <f t="shared" si="27"/>
        <v>8.8930960546862696</v>
      </c>
      <c r="L55" s="83">
        <f t="shared" si="28"/>
        <v>70</v>
      </c>
      <c r="M55" s="83">
        <f t="shared" si="29"/>
        <v>10</v>
      </c>
      <c r="N55" s="83">
        <f t="shared" si="0"/>
        <v>0</v>
      </c>
      <c r="O55" s="84">
        <f t="shared" si="1"/>
        <v>358.45964229524526</v>
      </c>
      <c r="P55" s="105">
        <v>50</v>
      </c>
      <c r="Q55" s="83">
        <f t="shared" si="15"/>
        <v>10.251428571428571</v>
      </c>
      <c r="R55" s="83">
        <f t="shared" si="30"/>
        <v>153.77142857142883</v>
      </c>
      <c r="S55" s="83">
        <f t="shared" si="31"/>
        <v>87.649714285714424</v>
      </c>
      <c r="T55" s="83">
        <f t="shared" si="2"/>
        <v>23.997522683815411</v>
      </c>
      <c r="U55" s="83">
        <f t="shared" si="16"/>
        <v>70</v>
      </c>
      <c r="V55" s="83">
        <f t="shared" si="3"/>
        <v>10</v>
      </c>
      <c r="W55" s="83">
        <v>0</v>
      </c>
      <c r="X55" s="83">
        <f t="shared" si="4"/>
        <v>487.78560438859773</v>
      </c>
      <c r="Y55" s="88">
        <f t="shared" si="5"/>
        <v>129.32596209335247</v>
      </c>
      <c r="AA55" s="121">
        <v>50</v>
      </c>
      <c r="AB55" s="83">
        <f t="shared" si="6"/>
        <v>0</v>
      </c>
      <c r="AC55" s="154">
        <f t="shared" si="7"/>
        <v>0</v>
      </c>
      <c r="AD55" s="154">
        <f t="shared" si="8"/>
        <v>0</v>
      </c>
      <c r="AE55" s="154">
        <f t="shared" si="9"/>
        <v>0</v>
      </c>
      <c r="AF55" s="83">
        <f t="shared" si="17"/>
        <v>2.6454702484431656</v>
      </c>
      <c r="AG55" s="83">
        <f t="shared" si="18"/>
        <v>0</v>
      </c>
      <c r="AH55" s="83">
        <f t="shared" si="19"/>
        <v>0</v>
      </c>
      <c r="AI55" s="128">
        <f t="shared" si="32"/>
        <v>2.6454702484431656</v>
      </c>
      <c r="AK55" s="121">
        <v>50</v>
      </c>
      <c r="AL55" s="83">
        <f t="shared" si="10"/>
        <v>0</v>
      </c>
      <c r="AM55" s="83">
        <f t="shared" si="11"/>
        <v>0</v>
      </c>
      <c r="AN55" s="83">
        <f t="shared" si="12"/>
        <v>0</v>
      </c>
      <c r="AO55" s="83">
        <f t="shared" si="13"/>
        <v>0</v>
      </c>
      <c r="AP55" s="83">
        <f t="shared" si="14"/>
        <v>0</v>
      </c>
      <c r="AQ55" s="227">
        <f t="shared" si="41"/>
        <v>0</v>
      </c>
      <c r="AR55" s="227">
        <f t="shared" si="41"/>
        <v>0</v>
      </c>
      <c r="AS55" s="227">
        <f t="shared" si="41"/>
        <v>0</v>
      </c>
      <c r="AT55" s="227">
        <f t="shared" si="41"/>
        <v>0</v>
      </c>
      <c r="AU55" s="83">
        <f t="shared" si="21"/>
        <v>0</v>
      </c>
      <c r="AV55" s="83">
        <f t="shared" si="22"/>
        <v>0</v>
      </c>
      <c r="AW55" s="83">
        <f t="shared" si="23"/>
        <v>0</v>
      </c>
      <c r="AX55" s="83">
        <f t="shared" si="24"/>
        <v>0</v>
      </c>
      <c r="AY55" s="128">
        <f t="shared" si="25"/>
        <v>18.056000000000001</v>
      </c>
    </row>
    <row r="56" spans="2:51" x14ac:dyDescent="0.25">
      <c r="B56" s="90"/>
      <c r="C56" s="217"/>
      <c r="D56" s="197"/>
      <c r="E56" s="202"/>
      <c r="F56" s="92"/>
      <c r="G56" s="101"/>
      <c r="I56" s="105">
        <v>51</v>
      </c>
      <c r="J56" s="83">
        <f t="shared" si="26"/>
        <v>29.070000000000011</v>
      </c>
      <c r="K56" s="83">
        <f t="shared" si="27"/>
        <v>9.0500732626068867</v>
      </c>
      <c r="L56" s="83">
        <f t="shared" si="28"/>
        <v>70</v>
      </c>
      <c r="M56" s="83">
        <f t="shared" si="29"/>
        <v>10</v>
      </c>
      <c r="N56" s="83">
        <f t="shared" si="0"/>
        <v>0</v>
      </c>
      <c r="O56" s="84">
        <f t="shared" si="1"/>
        <v>359.72579426570701</v>
      </c>
      <c r="P56" s="105">
        <v>51</v>
      </c>
      <c r="Q56" s="83">
        <f t="shared" si="15"/>
        <v>10.251428571428571</v>
      </c>
      <c r="R56" s="83">
        <f t="shared" si="30"/>
        <v>164.02285714285739</v>
      </c>
      <c r="S56" s="83">
        <f t="shared" si="31"/>
        <v>93.493028571428709</v>
      </c>
      <c r="T56" s="83">
        <f t="shared" si="2"/>
        <v>25.405783394154803</v>
      </c>
      <c r="U56" s="83">
        <f t="shared" si="16"/>
        <v>70</v>
      </c>
      <c r="V56" s="83">
        <f t="shared" si="3"/>
        <v>10</v>
      </c>
      <c r="W56" s="83">
        <v>0</v>
      </c>
      <c r="X56" s="83">
        <f t="shared" si="4"/>
        <v>500.41543084005798</v>
      </c>
      <c r="Y56" s="88">
        <f t="shared" si="5"/>
        <v>140.68963657435097</v>
      </c>
      <c r="AA56" s="121">
        <v>51</v>
      </c>
      <c r="AB56" s="83">
        <f t="shared" si="6"/>
        <v>0</v>
      </c>
      <c r="AC56" s="154">
        <f t="shared" si="7"/>
        <v>0</v>
      </c>
      <c r="AD56" s="154">
        <f t="shared" si="8"/>
        <v>0</v>
      </c>
      <c r="AE56" s="154">
        <f t="shared" si="9"/>
        <v>0</v>
      </c>
      <c r="AF56" s="83">
        <f t="shared" si="17"/>
        <v>2.593594190448719</v>
      </c>
      <c r="AG56" s="83">
        <f t="shared" si="18"/>
        <v>0</v>
      </c>
      <c r="AH56" s="83">
        <f t="shared" si="19"/>
        <v>0</v>
      </c>
      <c r="AI56" s="128">
        <f t="shared" si="32"/>
        <v>2.593594190448719</v>
      </c>
      <c r="AK56" s="121">
        <v>51</v>
      </c>
      <c r="AL56" s="83">
        <f t="shared" si="10"/>
        <v>0</v>
      </c>
      <c r="AM56" s="83">
        <f t="shared" si="11"/>
        <v>0</v>
      </c>
      <c r="AN56" s="83">
        <f t="shared" si="12"/>
        <v>0</v>
      </c>
      <c r="AO56" s="83">
        <f t="shared" si="13"/>
        <v>0</v>
      </c>
      <c r="AP56" s="83">
        <f t="shared" si="14"/>
        <v>0</v>
      </c>
      <c r="AQ56" s="227">
        <f t="shared" si="41"/>
        <v>0</v>
      </c>
      <c r="AR56" s="227">
        <f t="shared" si="41"/>
        <v>0</v>
      </c>
      <c r="AS56" s="227">
        <f t="shared" si="41"/>
        <v>0</v>
      </c>
      <c r="AT56" s="227">
        <f t="shared" si="41"/>
        <v>0</v>
      </c>
      <c r="AU56" s="83">
        <f t="shared" si="21"/>
        <v>0</v>
      </c>
      <c r="AV56" s="83">
        <f t="shared" si="22"/>
        <v>0</v>
      </c>
      <c r="AW56" s="83">
        <f t="shared" si="23"/>
        <v>0</v>
      </c>
      <c r="AX56" s="83">
        <f t="shared" si="24"/>
        <v>0</v>
      </c>
      <c r="AY56" s="128">
        <f t="shared" si="25"/>
        <v>18.056000000000001</v>
      </c>
    </row>
    <row r="57" spans="2:51" x14ac:dyDescent="0.25">
      <c r="B57" s="90"/>
      <c r="C57" s="217"/>
      <c r="D57" s="197"/>
      <c r="E57" s="202"/>
      <c r="F57" s="92"/>
      <c r="G57" s="101"/>
      <c r="I57" s="105">
        <v>52</v>
      </c>
      <c r="J57" s="83">
        <f t="shared" si="26"/>
        <v>29.640000000000011</v>
      </c>
      <c r="K57" s="83">
        <f t="shared" si="27"/>
        <v>9.2066925774398349</v>
      </c>
      <c r="L57" s="83">
        <f t="shared" si="28"/>
        <v>70</v>
      </c>
      <c r="M57" s="83">
        <f t="shared" si="29"/>
        <v>10</v>
      </c>
      <c r="N57" s="83">
        <f t="shared" si="0"/>
        <v>0</v>
      </c>
      <c r="O57" s="84">
        <f t="shared" si="1"/>
        <v>360.9913229057077</v>
      </c>
      <c r="P57" s="105">
        <v>52</v>
      </c>
      <c r="Q57" s="83">
        <f t="shared" si="15"/>
        <v>10.251428571428571</v>
      </c>
      <c r="R57" s="83">
        <f t="shared" si="30"/>
        <v>174.27428571428595</v>
      </c>
      <c r="S57" s="83">
        <f t="shared" si="31"/>
        <v>99.336342857142981</v>
      </c>
      <c r="T57" s="83">
        <f t="shared" si="2"/>
        <v>26.80382916567347</v>
      </c>
      <c r="U57" s="83">
        <f t="shared" si="16"/>
        <v>70</v>
      </c>
      <c r="V57" s="83">
        <f t="shared" si="3"/>
        <v>10</v>
      </c>
      <c r="W57" s="83">
        <v>0</v>
      </c>
      <c r="X57" s="83">
        <f t="shared" si="4"/>
        <v>513.02746627307204</v>
      </c>
      <c r="Y57" s="88">
        <f t="shared" si="5"/>
        <v>152.03614336736433</v>
      </c>
      <c r="AA57" s="121">
        <v>52</v>
      </c>
      <c r="AB57" s="83">
        <f t="shared" si="6"/>
        <v>0</v>
      </c>
      <c r="AC57" s="154">
        <f t="shared" si="7"/>
        <v>0</v>
      </c>
      <c r="AD57" s="154">
        <f t="shared" si="8"/>
        <v>0</v>
      </c>
      <c r="AE57" s="154">
        <f t="shared" si="9"/>
        <v>0</v>
      </c>
      <c r="AF57" s="83">
        <f t="shared" si="17"/>
        <v>2.5427353903102725</v>
      </c>
      <c r="AG57" s="83">
        <f t="shared" si="18"/>
        <v>0</v>
      </c>
      <c r="AH57" s="83">
        <f t="shared" si="19"/>
        <v>0</v>
      </c>
      <c r="AI57" s="128">
        <f t="shared" si="32"/>
        <v>2.5427353903102725</v>
      </c>
      <c r="AK57" s="121">
        <v>52</v>
      </c>
      <c r="AL57" s="83">
        <f t="shared" si="10"/>
        <v>0</v>
      </c>
      <c r="AM57" s="83">
        <f t="shared" si="11"/>
        <v>0</v>
      </c>
      <c r="AN57" s="83">
        <f t="shared" si="12"/>
        <v>0</v>
      </c>
      <c r="AO57" s="83">
        <f t="shared" si="13"/>
        <v>0</v>
      </c>
      <c r="AP57" s="83">
        <f t="shared" si="14"/>
        <v>0</v>
      </c>
      <c r="AQ57" s="227">
        <f t="shared" si="41"/>
        <v>0</v>
      </c>
      <c r="AR57" s="227">
        <f t="shared" si="41"/>
        <v>0</v>
      </c>
      <c r="AS57" s="227">
        <f t="shared" si="41"/>
        <v>0</v>
      </c>
      <c r="AT57" s="227">
        <f t="shared" si="41"/>
        <v>0</v>
      </c>
      <c r="AU57" s="83">
        <f t="shared" si="21"/>
        <v>0</v>
      </c>
      <c r="AV57" s="83">
        <f t="shared" si="22"/>
        <v>0</v>
      </c>
      <c r="AW57" s="83">
        <f t="shared" si="23"/>
        <v>0</v>
      </c>
      <c r="AX57" s="83">
        <f t="shared" si="24"/>
        <v>0</v>
      </c>
      <c r="AY57" s="128">
        <f t="shared" si="25"/>
        <v>18.056000000000001</v>
      </c>
    </row>
    <row r="58" spans="2:51" x14ac:dyDescent="0.25">
      <c r="B58" s="90"/>
      <c r="C58" s="217"/>
      <c r="D58" s="197"/>
      <c r="E58" s="202"/>
      <c r="F58" s="92"/>
      <c r="G58" s="101"/>
      <c r="I58" s="105">
        <v>53</v>
      </c>
      <c r="J58" s="83">
        <f t="shared" si="26"/>
        <v>30.210000000000012</v>
      </c>
      <c r="K58" s="83">
        <f t="shared" si="27"/>
        <v>9.3629616752355478</v>
      </c>
      <c r="L58" s="83">
        <f t="shared" si="28"/>
        <v>70</v>
      </c>
      <c r="M58" s="83">
        <f t="shared" si="29"/>
        <v>10</v>
      </c>
      <c r="N58" s="83">
        <f t="shared" si="0"/>
        <v>0</v>
      </c>
      <c r="O58" s="84">
        <f t="shared" si="1"/>
        <v>362.25624158436858</v>
      </c>
      <c r="P58" s="105">
        <v>53</v>
      </c>
      <c r="Q58" s="83">
        <f t="shared" si="15"/>
        <v>10.251428571428571</v>
      </c>
      <c r="R58" s="83">
        <f t="shared" si="30"/>
        <v>184.52571428571451</v>
      </c>
      <c r="S58" s="83">
        <f t="shared" si="31"/>
        <v>105.17965714285727</v>
      </c>
      <c r="T58" s="83">
        <f t="shared" si="2"/>
        <v>28.192329322314784</v>
      </c>
      <c r="U58" s="83">
        <f t="shared" si="16"/>
        <v>70</v>
      </c>
      <c r="V58" s="83">
        <f t="shared" si="3"/>
        <v>10</v>
      </c>
      <c r="W58" s="83">
        <v>0</v>
      </c>
      <c r="X58" s="83">
        <f t="shared" si="4"/>
        <v>525.62287642684134</v>
      </c>
      <c r="Y58" s="88">
        <f t="shared" si="5"/>
        <v>163.36663484247276</v>
      </c>
      <c r="AA58" s="121">
        <v>53</v>
      </c>
      <c r="AB58" s="83">
        <f t="shared" si="6"/>
        <v>0</v>
      </c>
      <c r="AC58" s="154">
        <f t="shared" si="7"/>
        <v>0</v>
      </c>
      <c r="AD58" s="154">
        <f t="shared" si="8"/>
        <v>0</v>
      </c>
      <c r="AE58" s="154">
        <f t="shared" si="9"/>
        <v>0</v>
      </c>
      <c r="AF58" s="83">
        <f t="shared" si="17"/>
        <v>2.4928739002217362</v>
      </c>
      <c r="AG58" s="83">
        <f t="shared" si="18"/>
        <v>0</v>
      </c>
      <c r="AH58" s="83">
        <f t="shared" si="19"/>
        <v>0</v>
      </c>
      <c r="AI58" s="128">
        <f t="shared" si="32"/>
        <v>2.4928739002217362</v>
      </c>
      <c r="AK58" s="121">
        <v>53</v>
      </c>
      <c r="AL58" s="83">
        <f t="shared" si="10"/>
        <v>0</v>
      </c>
      <c r="AM58" s="83">
        <f t="shared" si="11"/>
        <v>0</v>
      </c>
      <c r="AN58" s="83">
        <f t="shared" si="12"/>
        <v>0</v>
      </c>
      <c r="AO58" s="83">
        <f t="shared" si="13"/>
        <v>0</v>
      </c>
      <c r="AP58" s="83">
        <f t="shared" si="14"/>
        <v>0</v>
      </c>
      <c r="AQ58" s="227">
        <f t="shared" si="41"/>
        <v>0</v>
      </c>
      <c r="AR58" s="227">
        <f t="shared" si="41"/>
        <v>0</v>
      </c>
      <c r="AS58" s="227">
        <f t="shared" si="41"/>
        <v>0</v>
      </c>
      <c r="AT58" s="227">
        <f t="shared" si="41"/>
        <v>0</v>
      </c>
      <c r="AU58" s="83">
        <f t="shared" si="21"/>
        <v>0</v>
      </c>
      <c r="AV58" s="83">
        <f t="shared" si="22"/>
        <v>0</v>
      </c>
      <c r="AW58" s="83">
        <f t="shared" si="23"/>
        <v>0</v>
      </c>
      <c r="AX58" s="83">
        <f t="shared" si="24"/>
        <v>0</v>
      </c>
      <c r="AY58" s="128">
        <f t="shared" si="25"/>
        <v>18.056000000000001</v>
      </c>
    </row>
    <row r="59" spans="2:51" x14ac:dyDescent="0.25">
      <c r="B59" s="90"/>
      <c r="C59" s="217"/>
      <c r="D59" s="197"/>
      <c r="E59" s="202"/>
      <c r="F59" s="92"/>
      <c r="G59" s="101"/>
      <c r="I59" s="105">
        <v>54</v>
      </c>
      <c r="J59" s="83">
        <f t="shared" si="26"/>
        <v>30.780000000000012</v>
      </c>
      <c r="K59" s="83">
        <f t="shared" si="27"/>
        <v>9.5188879258057479</v>
      </c>
      <c r="L59" s="83">
        <f t="shared" si="28"/>
        <v>70</v>
      </c>
      <c r="M59" s="83">
        <f t="shared" si="29"/>
        <v>10</v>
      </c>
      <c r="N59" s="83">
        <f t="shared" si="0"/>
        <v>0</v>
      </c>
      <c r="O59" s="84">
        <f t="shared" si="1"/>
        <v>363.52056313744498</v>
      </c>
      <c r="P59" s="105">
        <v>54</v>
      </c>
      <c r="Q59" s="83">
        <f t="shared" si="15"/>
        <v>10.251428571428571</v>
      </c>
      <c r="R59" s="83">
        <f t="shared" si="30"/>
        <v>194.77714285714308</v>
      </c>
      <c r="S59" s="83">
        <f t="shared" si="31"/>
        <v>111.02297142857154</v>
      </c>
      <c r="T59" s="83">
        <f t="shared" si="2"/>
        <v>29.571874618393917</v>
      </c>
      <c r="U59" s="83">
        <f t="shared" si="16"/>
        <v>70</v>
      </c>
      <c r="V59" s="83">
        <f t="shared" si="3"/>
        <v>10</v>
      </c>
      <c r="W59" s="83">
        <v>0</v>
      </c>
      <c r="X59" s="83">
        <f t="shared" si="4"/>
        <v>538.20269019846489</v>
      </c>
      <c r="Y59" s="88">
        <f t="shared" si="5"/>
        <v>174.68212706101991</v>
      </c>
      <c r="AA59" s="121">
        <v>54</v>
      </c>
      <c r="AB59" s="83">
        <f t="shared" si="6"/>
        <v>0</v>
      </c>
      <c r="AC59" s="154">
        <f t="shared" si="7"/>
        <v>0</v>
      </c>
      <c r="AD59" s="154">
        <f t="shared" si="8"/>
        <v>0</v>
      </c>
      <c r="AE59" s="154">
        <f t="shared" si="9"/>
        <v>0</v>
      </c>
      <c r="AF59" s="83">
        <f t="shared" si="17"/>
        <v>2.4439901635413297</v>
      </c>
      <c r="AG59" s="83">
        <f t="shared" si="18"/>
        <v>0</v>
      </c>
      <c r="AH59" s="83">
        <f t="shared" si="19"/>
        <v>0</v>
      </c>
      <c r="AI59" s="128">
        <f t="shared" si="32"/>
        <v>2.4439901635413297</v>
      </c>
      <c r="AK59" s="121">
        <v>54</v>
      </c>
      <c r="AL59" s="83">
        <f t="shared" si="10"/>
        <v>0</v>
      </c>
      <c r="AM59" s="83">
        <f t="shared" si="11"/>
        <v>0</v>
      </c>
      <c r="AN59" s="83">
        <f t="shared" si="12"/>
        <v>0</v>
      </c>
      <c r="AO59" s="83">
        <f t="shared" si="13"/>
        <v>0</v>
      </c>
      <c r="AP59" s="83">
        <f t="shared" si="14"/>
        <v>0</v>
      </c>
      <c r="AQ59" s="227">
        <f t="shared" si="41"/>
        <v>0</v>
      </c>
      <c r="AR59" s="227">
        <f t="shared" si="41"/>
        <v>0</v>
      </c>
      <c r="AS59" s="227">
        <f t="shared" si="41"/>
        <v>0</v>
      </c>
      <c r="AT59" s="227">
        <f t="shared" si="41"/>
        <v>0</v>
      </c>
      <c r="AU59" s="83">
        <f t="shared" si="21"/>
        <v>0</v>
      </c>
      <c r="AV59" s="83">
        <f t="shared" si="22"/>
        <v>0</v>
      </c>
      <c r="AW59" s="83">
        <f t="shared" si="23"/>
        <v>0</v>
      </c>
      <c r="AX59" s="83">
        <f t="shared" si="24"/>
        <v>0</v>
      </c>
      <c r="AY59" s="128">
        <f t="shared" si="25"/>
        <v>18.056000000000001</v>
      </c>
    </row>
    <row r="60" spans="2:51" x14ac:dyDescent="0.25">
      <c r="B60" s="90"/>
      <c r="C60" s="217"/>
      <c r="D60" s="197"/>
      <c r="E60" s="202"/>
      <c r="F60" s="92"/>
      <c r="G60" s="101"/>
      <c r="I60" s="105">
        <v>55</v>
      </c>
      <c r="J60" s="83">
        <f t="shared" si="26"/>
        <v>31.350000000000012</v>
      </c>
      <c r="K60" s="83">
        <f t="shared" si="27"/>
        <v>9.6744784103817985</v>
      </c>
      <c r="L60" s="83">
        <f t="shared" si="28"/>
        <v>70</v>
      </c>
      <c r="M60" s="83">
        <f t="shared" si="29"/>
        <v>10</v>
      </c>
      <c r="N60" s="83">
        <f t="shared" si="0"/>
        <v>0</v>
      </c>
      <c r="O60" s="84">
        <f t="shared" si="1"/>
        <v>364.78429989808166</v>
      </c>
      <c r="P60" s="105">
        <v>55</v>
      </c>
      <c r="Q60" s="83">
        <f t="shared" si="15"/>
        <v>10.251428571428571</v>
      </c>
      <c r="R60" s="83">
        <f t="shared" si="30"/>
        <v>205.02857142857164</v>
      </c>
      <c r="S60" s="83">
        <f t="shared" si="31"/>
        <v>116.86628571428582</v>
      </c>
      <c r="T60" s="83">
        <f t="shared" si="2"/>
        <v>30.942990111387758</v>
      </c>
      <c r="U60" s="83">
        <f t="shared" si="16"/>
        <v>70</v>
      </c>
      <c r="V60" s="83">
        <f t="shared" si="3"/>
        <v>10</v>
      </c>
      <c r="W60" s="83">
        <v>0</v>
      </c>
      <c r="X60" s="83">
        <f t="shared" si="4"/>
        <v>550.76782206304824</v>
      </c>
      <c r="Y60" s="88">
        <f t="shared" si="5"/>
        <v>185.98352216496659</v>
      </c>
      <c r="AA60" s="121">
        <v>55</v>
      </c>
      <c r="AB60" s="83">
        <f t="shared" si="6"/>
        <v>0</v>
      </c>
      <c r="AC60" s="154">
        <f t="shared" si="7"/>
        <v>0</v>
      </c>
      <c r="AD60" s="154">
        <f t="shared" si="8"/>
        <v>0</v>
      </c>
      <c r="AE60" s="154">
        <f t="shared" si="9"/>
        <v>0</v>
      </c>
      <c r="AF60" s="83">
        <f t="shared" si="17"/>
        <v>2.3960650071210909</v>
      </c>
      <c r="AG60" s="83">
        <f t="shared" si="18"/>
        <v>0</v>
      </c>
      <c r="AH60" s="83">
        <f t="shared" si="19"/>
        <v>0</v>
      </c>
      <c r="AI60" s="128">
        <f t="shared" si="32"/>
        <v>2.3960650071210909</v>
      </c>
      <c r="AK60" s="121">
        <v>55</v>
      </c>
      <c r="AL60" s="83">
        <f t="shared" si="10"/>
        <v>0</v>
      </c>
      <c r="AM60" s="83">
        <f t="shared" si="11"/>
        <v>0</v>
      </c>
      <c r="AN60" s="83">
        <f t="shared" si="12"/>
        <v>0</v>
      </c>
      <c r="AO60" s="83">
        <f t="shared" si="13"/>
        <v>0</v>
      </c>
      <c r="AP60" s="83">
        <f t="shared" si="14"/>
        <v>0</v>
      </c>
      <c r="AQ60" s="227">
        <f t="shared" si="41"/>
        <v>0</v>
      </c>
      <c r="AR60" s="227">
        <f t="shared" si="41"/>
        <v>0</v>
      </c>
      <c r="AS60" s="227">
        <f t="shared" si="41"/>
        <v>0</v>
      </c>
      <c r="AT60" s="227">
        <f t="shared" si="41"/>
        <v>0</v>
      </c>
      <c r="AU60" s="83">
        <f t="shared" si="21"/>
        <v>0</v>
      </c>
      <c r="AV60" s="83">
        <f t="shared" si="22"/>
        <v>0</v>
      </c>
      <c r="AW60" s="83">
        <f t="shared" si="23"/>
        <v>0</v>
      </c>
      <c r="AX60" s="83">
        <f t="shared" si="24"/>
        <v>0</v>
      </c>
      <c r="AY60" s="128">
        <f t="shared" si="25"/>
        <v>18.056000000000001</v>
      </c>
    </row>
    <row r="61" spans="2:51" x14ac:dyDescent="0.25">
      <c r="B61" s="90"/>
      <c r="C61" s="217"/>
      <c r="D61" s="197"/>
      <c r="E61" s="202"/>
      <c r="F61" s="92"/>
      <c r="G61" s="101"/>
      <c r="I61" s="105">
        <v>56</v>
      </c>
      <c r="J61" s="83">
        <f t="shared" si="26"/>
        <v>31.920000000000012</v>
      </c>
      <c r="K61" s="83">
        <f t="shared" si="27"/>
        <v>9.8297399379525139</v>
      </c>
      <c r="L61" s="83">
        <f t="shared" si="28"/>
        <v>70</v>
      </c>
      <c r="M61" s="83">
        <f t="shared" si="29"/>
        <v>10</v>
      </c>
      <c r="N61" s="83">
        <f t="shared" si="0"/>
        <v>0</v>
      </c>
      <c r="O61" s="84">
        <f t="shared" si="1"/>
        <v>366.04746372526733</v>
      </c>
      <c r="P61" s="105">
        <v>56</v>
      </c>
      <c r="Q61" s="83">
        <f t="shared" si="15"/>
        <v>10.251428571428571</v>
      </c>
      <c r="R61" s="83">
        <f t="shared" si="30"/>
        <v>215.2800000000002</v>
      </c>
      <c r="S61" s="83">
        <f t="shared" si="31"/>
        <v>122.70960000000011</v>
      </c>
      <c r="T61" s="83">
        <f t="shared" si="2"/>
        <v>32.306145387002289</v>
      </c>
      <c r="U61" s="83">
        <f t="shared" si="16"/>
        <v>70</v>
      </c>
      <c r="V61" s="83">
        <f t="shared" si="3"/>
        <v>10</v>
      </c>
      <c r="W61" s="83">
        <v>0</v>
      </c>
      <c r="X61" s="83">
        <f t="shared" si="4"/>
        <v>563.3190898823625</v>
      </c>
      <c r="Y61" s="88">
        <f t="shared" si="5"/>
        <v>197.27162615709517</v>
      </c>
      <c r="AA61" s="121">
        <v>56</v>
      </c>
      <c r="AB61" s="83">
        <f t="shared" si="6"/>
        <v>36</v>
      </c>
      <c r="AC61" s="154">
        <f t="shared" si="7"/>
        <v>0.2</v>
      </c>
      <c r="AD61" s="154">
        <f t="shared" si="8"/>
        <v>0</v>
      </c>
      <c r="AE61" s="154">
        <f t="shared" si="9"/>
        <v>0</v>
      </c>
      <c r="AF61" s="83">
        <f t="shared" si="17"/>
        <v>9.4265663164478291</v>
      </c>
      <c r="AG61" s="83">
        <f t="shared" si="18"/>
        <v>0</v>
      </c>
      <c r="AH61" s="83">
        <f t="shared" si="19"/>
        <v>0</v>
      </c>
      <c r="AI61" s="128">
        <f t="shared" si="32"/>
        <v>9.4265663164478291</v>
      </c>
      <c r="AK61" s="121">
        <v>56</v>
      </c>
      <c r="AL61" s="83">
        <f t="shared" si="10"/>
        <v>36</v>
      </c>
      <c r="AM61" s="83">
        <f t="shared" si="11"/>
        <v>0.2</v>
      </c>
      <c r="AN61" s="83">
        <f t="shared" si="12"/>
        <v>0</v>
      </c>
      <c r="AO61" s="83">
        <f t="shared" si="13"/>
        <v>0</v>
      </c>
      <c r="AP61" s="83">
        <f t="shared" si="14"/>
        <v>0.8</v>
      </c>
      <c r="AQ61" s="227">
        <f t="shared" si="41"/>
        <v>7.2</v>
      </c>
      <c r="AR61" s="227">
        <f t="shared" si="41"/>
        <v>0</v>
      </c>
      <c r="AS61" s="227">
        <f t="shared" si="41"/>
        <v>0</v>
      </c>
      <c r="AT61" s="227">
        <f t="shared" si="41"/>
        <v>28.8</v>
      </c>
      <c r="AU61" s="83">
        <f t="shared" si="21"/>
        <v>10.944000000000001</v>
      </c>
      <c r="AV61" s="83">
        <f t="shared" si="22"/>
        <v>0</v>
      </c>
      <c r="AW61" s="83">
        <f t="shared" si="23"/>
        <v>0</v>
      </c>
      <c r="AX61" s="83">
        <f t="shared" si="24"/>
        <v>7.2</v>
      </c>
      <c r="AY61" s="128">
        <f t="shared" si="25"/>
        <v>36.200000000000003</v>
      </c>
    </row>
    <row r="62" spans="2:51" x14ac:dyDescent="0.25">
      <c r="B62" s="90"/>
      <c r="C62" s="217"/>
      <c r="D62" s="197"/>
      <c r="E62" s="202"/>
      <c r="F62" s="92"/>
      <c r="G62" s="101"/>
      <c r="I62" s="105">
        <v>57</v>
      </c>
      <c r="J62" s="83">
        <f t="shared" si="26"/>
        <v>32.490000000000009</v>
      </c>
      <c r="K62" s="83">
        <f t="shared" si="27"/>
        <v>9.9846790604019144</v>
      </c>
      <c r="L62" s="83">
        <f t="shared" si="28"/>
        <v>70</v>
      </c>
      <c r="M62" s="83">
        <f t="shared" si="29"/>
        <v>10</v>
      </c>
      <c r="N62" s="83">
        <f t="shared" si="0"/>
        <v>0</v>
      </c>
      <c r="O62" s="84">
        <f t="shared" si="1"/>
        <v>367.31006603020001</v>
      </c>
      <c r="P62" s="105">
        <v>57</v>
      </c>
      <c r="Q62" s="83">
        <f t="shared" si="15"/>
        <v>-56.16</v>
      </c>
      <c r="R62" s="83">
        <f t="shared" si="30"/>
        <v>159.1200000000002</v>
      </c>
      <c r="S62" s="83">
        <f t="shared" si="31"/>
        <v>90.698400000000106</v>
      </c>
      <c r="T62" s="83">
        <f t="shared" si="2"/>
        <v>24.733586403594217</v>
      </c>
      <c r="U62" s="83">
        <f t="shared" si="16"/>
        <v>70</v>
      </c>
      <c r="V62" s="83">
        <f t="shared" si="3"/>
        <v>10</v>
      </c>
      <c r="W62" s="83">
        <v>0</v>
      </c>
      <c r="X62" s="83">
        <f t="shared" si="4"/>
        <v>494.37737631959345</v>
      </c>
      <c r="Y62" s="88">
        <f t="shared" si="5"/>
        <v>127.06731028939345</v>
      </c>
      <c r="AA62" s="121">
        <v>57</v>
      </c>
      <c r="AB62" s="83">
        <f t="shared" si="6"/>
        <v>0</v>
      </c>
      <c r="AC62" s="154">
        <f t="shared" si="7"/>
        <v>0</v>
      </c>
      <c r="AD62" s="154">
        <f t="shared" si="8"/>
        <v>0</v>
      </c>
      <c r="AE62" s="154">
        <f t="shared" si="9"/>
        <v>0</v>
      </c>
      <c r="AF62" s="83">
        <f t="shared" si="17"/>
        <v>9.2417171006200114</v>
      </c>
      <c r="AG62" s="83">
        <f t="shared" si="18"/>
        <v>0</v>
      </c>
      <c r="AH62" s="83">
        <f t="shared" si="19"/>
        <v>0</v>
      </c>
      <c r="AI62" s="128">
        <f t="shared" si="32"/>
        <v>9.2417171006200114</v>
      </c>
      <c r="AK62" s="121">
        <v>57</v>
      </c>
      <c r="AL62" s="83">
        <f t="shared" si="10"/>
        <v>0</v>
      </c>
      <c r="AM62" s="83">
        <f t="shared" si="11"/>
        <v>0</v>
      </c>
      <c r="AN62" s="83">
        <f t="shared" si="12"/>
        <v>0</v>
      </c>
      <c r="AO62" s="83">
        <f t="shared" si="13"/>
        <v>0</v>
      </c>
      <c r="AP62" s="83">
        <f t="shared" si="14"/>
        <v>0</v>
      </c>
      <c r="AQ62" s="227">
        <f t="shared" si="41"/>
        <v>0</v>
      </c>
      <c r="AR62" s="227">
        <f t="shared" si="41"/>
        <v>0</v>
      </c>
      <c r="AS62" s="227">
        <f t="shared" si="41"/>
        <v>0</v>
      </c>
      <c r="AT62" s="227">
        <f t="shared" si="41"/>
        <v>0</v>
      </c>
      <c r="AU62" s="83">
        <f t="shared" si="21"/>
        <v>0</v>
      </c>
      <c r="AV62" s="83">
        <f t="shared" si="22"/>
        <v>0</v>
      </c>
      <c r="AW62" s="83">
        <f t="shared" si="23"/>
        <v>0</v>
      </c>
      <c r="AX62" s="83">
        <f t="shared" si="24"/>
        <v>0</v>
      </c>
      <c r="AY62" s="128">
        <f t="shared" si="25"/>
        <v>36.200000000000003</v>
      </c>
    </row>
    <row r="63" spans="2:51" x14ac:dyDescent="0.25">
      <c r="B63" s="90"/>
      <c r="C63" s="217"/>
      <c r="D63" s="197"/>
      <c r="E63" s="202"/>
      <c r="F63" s="92"/>
      <c r="G63" s="101"/>
      <c r="I63" s="105">
        <v>58</v>
      </c>
      <c r="J63" s="83">
        <f t="shared" si="26"/>
        <v>33.060000000000009</v>
      </c>
      <c r="K63" s="83">
        <f t="shared" si="27"/>
        <v>10.139302086554657</v>
      </c>
      <c r="L63" s="83">
        <f t="shared" si="28"/>
        <v>70</v>
      </c>
      <c r="M63" s="83">
        <f t="shared" si="29"/>
        <v>10</v>
      </c>
      <c r="N63" s="83">
        <f t="shared" si="0"/>
        <v>0</v>
      </c>
      <c r="O63" s="84">
        <f t="shared" si="1"/>
        <v>368.57211780074937</v>
      </c>
      <c r="P63" s="105">
        <v>58</v>
      </c>
      <c r="Q63" s="83">
        <f t="shared" si="15"/>
        <v>11.811428571428573</v>
      </c>
      <c r="R63" s="83">
        <f t="shared" si="30"/>
        <v>170.93142857142877</v>
      </c>
      <c r="S63" s="83">
        <f t="shared" si="31"/>
        <v>97.430914285714394</v>
      </c>
      <c r="T63" s="83">
        <f t="shared" si="2"/>
        <v>26.349024292890387</v>
      </c>
      <c r="U63" s="83">
        <f t="shared" si="16"/>
        <v>70</v>
      </c>
      <c r="V63" s="83">
        <f t="shared" si="3"/>
        <v>10</v>
      </c>
      <c r="W63" s="83">
        <v>0</v>
      </c>
      <c r="X63" s="83">
        <f t="shared" si="4"/>
        <v>508.91672635773665</v>
      </c>
      <c r="Y63" s="88">
        <f t="shared" si="5"/>
        <v>140.34460855698728</v>
      </c>
      <c r="AA63" s="121">
        <v>58</v>
      </c>
      <c r="AB63" s="83">
        <f t="shared" si="6"/>
        <v>0</v>
      </c>
      <c r="AC63" s="154">
        <f t="shared" si="7"/>
        <v>0</v>
      </c>
      <c r="AD63" s="154">
        <f t="shared" si="8"/>
        <v>0</v>
      </c>
      <c r="AE63" s="154">
        <f t="shared" si="9"/>
        <v>0</v>
      </c>
      <c r="AF63" s="83">
        <f t="shared" si="17"/>
        <v>9.060492665167688</v>
      </c>
      <c r="AG63" s="83">
        <f t="shared" si="18"/>
        <v>0</v>
      </c>
      <c r="AH63" s="83">
        <f t="shared" si="19"/>
        <v>0</v>
      </c>
      <c r="AI63" s="128">
        <f t="shared" si="32"/>
        <v>9.060492665167688</v>
      </c>
      <c r="AK63" s="121">
        <v>58</v>
      </c>
      <c r="AL63" s="83">
        <f t="shared" si="10"/>
        <v>0</v>
      </c>
      <c r="AM63" s="83">
        <f t="shared" si="11"/>
        <v>0</v>
      </c>
      <c r="AN63" s="83">
        <f t="shared" si="12"/>
        <v>0</v>
      </c>
      <c r="AO63" s="83">
        <f t="shared" si="13"/>
        <v>0</v>
      </c>
      <c r="AP63" s="83">
        <f t="shared" si="14"/>
        <v>0</v>
      </c>
      <c r="AQ63" s="227">
        <f t="shared" si="41"/>
        <v>0</v>
      </c>
      <c r="AR63" s="227">
        <f t="shared" si="41"/>
        <v>0</v>
      </c>
      <c r="AS63" s="227">
        <f t="shared" si="41"/>
        <v>0</v>
      </c>
      <c r="AT63" s="227">
        <f t="shared" si="41"/>
        <v>0</v>
      </c>
      <c r="AU63" s="83">
        <f t="shared" si="21"/>
        <v>0</v>
      </c>
      <c r="AV63" s="83">
        <f t="shared" si="22"/>
        <v>0</v>
      </c>
      <c r="AW63" s="83">
        <f t="shared" si="23"/>
        <v>0</v>
      </c>
      <c r="AX63" s="83">
        <f t="shared" si="24"/>
        <v>0</v>
      </c>
      <c r="AY63" s="128">
        <f t="shared" si="25"/>
        <v>36.200000000000003</v>
      </c>
    </row>
    <row r="64" spans="2:51" x14ac:dyDescent="0.25">
      <c r="B64" s="90"/>
      <c r="C64" s="217"/>
      <c r="D64" s="197"/>
      <c r="E64" s="202"/>
      <c r="F64" s="92"/>
      <c r="G64" s="101"/>
      <c r="I64" s="105">
        <v>59</v>
      </c>
      <c r="J64" s="83">
        <f t="shared" si="26"/>
        <v>33.63000000000001</v>
      </c>
      <c r="K64" s="83">
        <f t="shared" si="27"/>
        <v>10.293615095225295</v>
      </c>
      <c r="L64" s="83">
        <f t="shared" si="28"/>
        <v>70</v>
      </c>
      <c r="M64" s="83">
        <f t="shared" si="29"/>
        <v>10</v>
      </c>
      <c r="N64" s="83">
        <f t="shared" si="0"/>
        <v>0</v>
      </c>
      <c r="O64" s="84">
        <f t="shared" si="1"/>
        <v>369.83362962418408</v>
      </c>
      <c r="P64" s="105">
        <v>59</v>
      </c>
      <c r="Q64" s="83">
        <f t="shared" si="15"/>
        <v>11.811428571428573</v>
      </c>
      <c r="R64" s="83">
        <f t="shared" si="30"/>
        <v>182.74285714285733</v>
      </c>
      <c r="S64" s="83">
        <f t="shared" si="31"/>
        <v>104.16342857142867</v>
      </c>
      <c r="T64" s="83">
        <f t="shared" si="2"/>
        <v>27.951509992916321</v>
      </c>
      <c r="U64" s="83">
        <f t="shared" si="16"/>
        <v>70</v>
      </c>
      <c r="V64" s="83">
        <f t="shared" si="3"/>
        <v>10</v>
      </c>
      <c r="W64" s="83">
        <v>0</v>
      </c>
      <c r="X64" s="83">
        <f t="shared" si="4"/>
        <v>523.43351799956747</v>
      </c>
      <c r="Y64" s="88">
        <f t="shared" si="5"/>
        <v>153.59988837538339</v>
      </c>
      <c r="AA64" s="121">
        <v>59</v>
      </c>
      <c r="AB64" s="83">
        <f t="shared" si="6"/>
        <v>0</v>
      </c>
      <c r="AC64" s="154">
        <f t="shared" si="7"/>
        <v>0</v>
      </c>
      <c r="AD64" s="154">
        <f t="shared" si="8"/>
        <v>0</v>
      </c>
      <c r="AE64" s="154">
        <f t="shared" si="9"/>
        <v>0</v>
      </c>
      <c r="AF64" s="83">
        <f t="shared" si="17"/>
        <v>8.8828219303585936</v>
      </c>
      <c r="AG64" s="83">
        <f t="shared" si="18"/>
        <v>0</v>
      </c>
      <c r="AH64" s="83">
        <f t="shared" si="19"/>
        <v>0</v>
      </c>
      <c r="AI64" s="128">
        <f t="shared" si="32"/>
        <v>8.8828219303585936</v>
      </c>
      <c r="AK64" s="121">
        <v>59</v>
      </c>
      <c r="AL64" s="83">
        <f t="shared" si="10"/>
        <v>0</v>
      </c>
      <c r="AM64" s="83">
        <f t="shared" si="11"/>
        <v>0</v>
      </c>
      <c r="AN64" s="83">
        <f t="shared" si="12"/>
        <v>0</v>
      </c>
      <c r="AO64" s="83">
        <f t="shared" si="13"/>
        <v>0</v>
      </c>
      <c r="AP64" s="83">
        <f t="shared" si="14"/>
        <v>0</v>
      </c>
      <c r="AQ64" s="227">
        <f t="shared" si="41"/>
        <v>0</v>
      </c>
      <c r="AR64" s="227">
        <f t="shared" si="41"/>
        <v>0</v>
      </c>
      <c r="AS64" s="227">
        <f t="shared" si="41"/>
        <v>0</v>
      </c>
      <c r="AT64" s="227">
        <f t="shared" si="41"/>
        <v>0</v>
      </c>
      <c r="AU64" s="83">
        <f t="shared" si="21"/>
        <v>0</v>
      </c>
      <c r="AV64" s="83">
        <f t="shared" si="22"/>
        <v>0</v>
      </c>
      <c r="AW64" s="83">
        <f t="shared" si="23"/>
        <v>0</v>
      </c>
      <c r="AX64" s="83">
        <f t="shared" si="24"/>
        <v>0</v>
      </c>
      <c r="AY64" s="128">
        <f t="shared" si="25"/>
        <v>36.200000000000003</v>
      </c>
    </row>
    <row r="65" spans="2:51" x14ac:dyDescent="0.25">
      <c r="B65" s="90"/>
      <c r="C65" s="217"/>
      <c r="D65" s="197"/>
      <c r="E65" s="202"/>
      <c r="F65" s="92"/>
      <c r="G65" s="101"/>
      <c r="I65" s="105">
        <v>60</v>
      </c>
      <c r="J65" s="83">
        <f t="shared" si="26"/>
        <v>34.20000000000001</v>
      </c>
      <c r="K65" s="83">
        <f t="shared" si="27"/>
        <v>10.447623947357872</v>
      </c>
      <c r="L65" s="83">
        <f t="shared" si="28"/>
        <v>70</v>
      </c>
      <c r="M65" s="83">
        <f t="shared" si="29"/>
        <v>10</v>
      </c>
      <c r="N65" s="83">
        <f t="shared" si="0"/>
        <v>0</v>
      </c>
      <c r="O65" s="84">
        <f t="shared" si="1"/>
        <v>371.09461170831497</v>
      </c>
      <c r="P65" s="105">
        <v>60</v>
      </c>
      <c r="Q65" s="83">
        <f t="shared" si="15"/>
        <v>11.811428571428573</v>
      </c>
      <c r="R65" s="83">
        <f t="shared" si="30"/>
        <v>194.5542857142859</v>
      </c>
      <c r="S65" s="83">
        <f t="shared" si="31"/>
        <v>110.89594285714296</v>
      </c>
      <c r="T65" s="83">
        <f t="shared" si="2"/>
        <v>29.541975935165564</v>
      </c>
      <c r="U65" s="83">
        <f t="shared" si="16"/>
        <v>70</v>
      </c>
      <c r="V65" s="83">
        <f t="shared" si="3"/>
        <v>10</v>
      </c>
      <c r="W65" s="83">
        <v>0</v>
      </c>
      <c r="X65" s="83">
        <f t="shared" si="4"/>
        <v>537.92937522993736</v>
      </c>
      <c r="Y65" s="88">
        <f t="shared" si="5"/>
        <v>166.83476352162239</v>
      </c>
      <c r="AA65" s="121">
        <v>60</v>
      </c>
      <c r="AB65" s="83">
        <f t="shared" si="6"/>
        <v>0</v>
      </c>
      <c r="AC65" s="154">
        <f t="shared" si="7"/>
        <v>0</v>
      </c>
      <c r="AD65" s="154">
        <f t="shared" si="8"/>
        <v>0</v>
      </c>
      <c r="AE65" s="154">
        <f t="shared" si="9"/>
        <v>0</v>
      </c>
      <c r="AF65" s="83">
        <f t="shared" si="17"/>
        <v>8.708635210290657</v>
      </c>
      <c r="AG65" s="83">
        <f t="shared" si="18"/>
        <v>0</v>
      </c>
      <c r="AH65" s="83">
        <f t="shared" si="19"/>
        <v>0</v>
      </c>
      <c r="AI65" s="128">
        <f t="shared" si="32"/>
        <v>8.708635210290657</v>
      </c>
      <c r="AK65" s="121">
        <v>60</v>
      </c>
      <c r="AL65" s="83">
        <f t="shared" si="10"/>
        <v>0</v>
      </c>
      <c r="AM65" s="83">
        <f t="shared" si="11"/>
        <v>0</v>
      </c>
      <c r="AN65" s="83">
        <f t="shared" si="12"/>
        <v>0</v>
      </c>
      <c r="AO65" s="83">
        <f t="shared" si="13"/>
        <v>0</v>
      </c>
      <c r="AP65" s="83">
        <f t="shared" si="14"/>
        <v>0</v>
      </c>
      <c r="AQ65" s="227">
        <f t="shared" si="41"/>
        <v>0</v>
      </c>
      <c r="AR65" s="227">
        <f t="shared" si="41"/>
        <v>0</v>
      </c>
      <c r="AS65" s="227">
        <f t="shared" si="41"/>
        <v>0</v>
      </c>
      <c r="AT65" s="227">
        <f t="shared" si="41"/>
        <v>0</v>
      </c>
      <c r="AU65" s="83">
        <f t="shared" si="21"/>
        <v>0</v>
      </c>
      <c r="AV65" s="83">
        <f t="shared" si="22"/>
        <v>0</v>
      </c>
      <c r="AW65" s="83">
        <f t="shared" si="23"/>
        <v>0</v>
      </c>
      <c r="AX65" s="83">
        <f t="shared" si="24"/>
        <v>0</v>
      </c>
      <c r="AY65" s="128">
        <f t="shared" si="25"/>
        <v>36.200000000000003</v>
      </c>
    </row>
    <row r="66" spans="2:51" x14ac:dyDescent="0.25">
      <c r="B66" s="90"/>
      <c r="C66" s="217"/>
      <c r="D66" s="197"/>
      <c r="E66" s="202"/>
      <c r="F66" s="92"/>
      <c r="G66" s="101"/>
      <c r="I66" s="105">
        <v>61</v>
      </c>
      <c r="J66" s="83">
        <f t="shared" si="26"/>
        <v>34.77000000000001</v>
      </c>
      <c r="K66" s="83">
        <f t="shared" si="27"/>
        <v>10.601334297333203</v>
      </c>
      <c r="L66" s="83">
        <f t="shared" si="28"/>
        <v>70</v>
      </c>
      <c r="M66" s="83">
        <f t="shared" si="29"/>
        <v>10</v>
      </c>
      <c r="N66" s="83">
        <f t="shared" si="0"/>
        <v>0</v>
      </c>
      <c r="O66" s="84">
        <f t="shared" si="1"/>
        <v>372.35507390118869</v>
      </c>
      <c r="P66" s="105">
        <v>61</v>
      </c>
      <c r="Q66" s="83">
        <f t="shared" si="15"/>
        <v>11.811428571428573</v>
      </c>
      <c r="R66" s="83">
        <f t="shared" si="30"/>
        <v>206.36571428571446</v>
      </c>
      <c r="S66" s="83">
        <f t="shared" si="31"/>
        <v>117.62845714285723</v>
      </c>
      <c r="T66" s="83">
        <f t="shared" si="2"/>
        <v>31.121234937804275</v>
      </c>
      <c r="U66" s="83">
        <f t="shared" si="16"/>
        <v>70</v>
      </c>
      <c r="V66" s="83">
        <f t="shared" si="3"/>
        <v>10</v>
      </c>
      <c r="W66" s="83">
        <v>0</v>
      </c>
      <c r="X66" s="83">
        <f t="shared" si="4"/>
        <v>552.40571370715213</v>
      </c>
      <c r="Y66" s="88">
        <f t="shared" si="5"/>
        <v>180.05063980596344</v>
      </c>
      <c r="AA66" s="121">
        <v>61</v>
      </c>
      <c r="AB66" s="83">
        <f t="shared" si="6"/>
        <v>0</v>
      </c>
      <c r="AC66" s="154">
        <f t="shared" si="7"/>
        <v>0</v>
      </c>
      <c r="AD66" s="154">
        <f t="shared" si="8"/>
        <v>0</v>
      </c>
      <c r="AE66" s="154">
        <f t="shared" si="9"/>
        <v>0</v>
      </c>
      <c r="AF66" s="83">
        <f t="shared" si="17"/>
        <v>8.5378641855598438</v>
      </c>
      <c r="AG66" s="83">
        <f t="shared" si="18"/>
        <v>0</v>
      </c>
      <c r="AH66" s="83">
        <f t="shared" si="19"/>
        <v>0</v>
      </c>
      <c r="AI66" s="128">
        <f t="shared" si="32"/>
        <v>8.5378641855598438</v>
      </c>
      <c r="AK66" s="121">
        <v>61</v>
      </c>
      <c r="AL66" s="83">
        <f t="shared" si="10"/>
        <v>0</v>
      </c>
      <c r="AM66" s="83">
        <f t="shared" si="11"/>
        <v>0</v>
      </c>
      <c r="AN66" s="83">
        <f t="shared" si="12"/>
        <v>0</v>
      </c>
      <c r="AO66" s="83">
        <f t="shared" si="13"/>
        <v>0</v>
      </c>
      <c r="AP66" s="83">
        <f t="shared" si="14"/>
        <v>0</v>
      </c>
      <c r="AQ66" s="227">
        <f t="shared" si="41"/>
        <v>0</v>
      </c>
      <c r="AR66" s="227">
        <f t="shared" si="41"/>
        <v>0</v>
      </c>
      <c r="AS66" s="227">
        <f t="shared" si="41"/>
        <v>0</v>
      </c>
      <c r="AT66" s="227">
        <f t="shared" si="41"/>
        <v>0</v>
      </c>
      <c r="AU66" s="83">
        <f t="shared" si="21"/>
        <v>0</v>
      </c>
      <c r="AV66" s="83">
        <f t="shared" si="22"/>
        <v>0</v>
      </c>
      <c r="AW66" s="83">
        <f t="shared" si="23"/>
        <v>0</v>
      </c>
      <c r="AX66" s="83">
        <f t="shared" si="24"/>
        <v>0</v>
      </c>
      <c r="AY66" s="128">
        <f t="shared" si="25"/>
        <v>36.200000000000003</v>
      </c>
    </row>
    <row r="67" spans="2:51" x14ac:dyDescent="0.25">
      <c r="B67" s="90"/>
      <c r="C67" s="217"/>
      <c r="D67" s="197"/>
      <c r="E67" s="202"/>
      <c r="F67" s="92"/>
      <c r="G67" s="101"/>
      <c r="I67" s="105">
        <v>62</v>
      </c>
      <c r="J67" s="83">
        <f t="shared" si="26"/>
        <v>35.340000000000011</v>
      </c>
      <c r="K67" s="83">
        <f t="shared" si="27"/>
        <v>10.754751603513711</v>
      </c>
      <c r="L67" s="83">
        <f t="shared" si="28"/>
        <v>70</v>
      </c>
      <c r="M67" s="83">
        <f t="shared" si="29"/>
        <v>10</v>
      </c>
      <c r="N67" s="83">
        <f t="shared" si="0"/>
        <v>0</v>
      </c>
      <c r="O67" s="84">
        <f t="shared" si="1"/>
        <v>373.61502570945305</v>
      </c>
      <c r="P67" s="105">
        <v>62</v>
      </c>
      <c r="Q67" s="83">
        <f t="shared" si="15"/>
        <v>11.811428571428573</v>
      </c>
      <c r="R67" s="83">
        <f t="shared" si="30"/>
        <v>218.17714285714302</v>
      </c>
      <c r="S67" s="83">
        <f t="shared" si="31"/>
        <v>124.36097142857152</v>
      </c>
      <c r="T67" s="83">
        <f t="shared" si="2"/>
        <v>32.690001519585209</v>
      </c>
      <c r="U67" s="83">
        <f t="shared" si="16"/>
        <v>70</v>
      </c>
      <c r="V67" s="83">
        <f t="shared" si="3"/>
        <v>10</v>
      </c>
      <c r="W67" s="83">
        <v>0</v>
      </c>
      <c r="X67" s="83">
        <f t="shared" si="4"/>
        <v>566.86377788470634</v>
      </c>
      <c r="Y67" s="88">
        <f t="shared" si="5"/>
        <v>193.24875217525329</v>
      </c>
      <c r="AA67" s="121">
        <v>62</v>
      </c>
      <c r="AB67" s="83">
        <f t="shared" si="6"/>
        <v>0</v>
      </c>
      <c r="AC67" s="154">
        <f t="shared" si="7"/>
        <v>0</v>
      </c>
      <c r="AD67" s="154">
        <f t="shared" si="8"/>
        <v>0</v>
      </c>
      <c r="AE67" s="154">
        <f t="shared" si="9"/>
        <v>0</v>
      </c>
      <c r="AF67" s="83">
        <f t="shared" si="17"/>
        <v>8.3704418764639623</v>
      </c>
      <c r="AG67" s="83">
        <f t="shared" si="18"/>
        <v>0</v>
      </c>
      <c r="AH67" s="83">
        <f t="shared" si="19"/>
        <v>0</v>
      </c>
      <c r="AI67" s="128">
        <f t="shared" si="32"/>
        <v>8.3704418764639623</v>
      </c>
      <c r="AK67" s="121">
        <v>62</v>
      </c>
      <c r="AL67" s="83">
        <f t="shared" si="10"/>
        <v>0</v>
      </c>
      <c r="AM67" s="83">
        <f t="shared" si="11"/>
        <v>0</v>
      </c>
      <c r="AN67" s="83">
        <f t="shared" si="12"/>
        <v>0</v>
      </c>
      <c r="AO67" s="83">
        <f t="shared" si="13"/>
        <v>0</v>
      </c>
      <c r="AP67" s="83">
        <f t="shared" si="14"/>
        <v>0</v>
      </c>
      <c r="AQ67" s="227">
        <f t="shared" si="41"/>
        <v>0</v>
      </c>
      <c r="AR67" s="227">
        <f t="shared" si="41"/>
        <v>0</v>
      </c>
      <c r="AS67" s="227">
        <f t="shared" si="41"/>
        <v>0</v>
      </c>
      <c r="AT67" s="227">
        <f t="shared" si="41"/>
        <v>0</v>
      </c>
      <c r="AU67" s="83">
        <f t="shared" si="21"/>
        <v>0</v>
      </c>
      <c r="AV67" s="83">
        <f t="shared" si="22"/>
        <v>0</v>
      </c>
      <c r="AW67" s="83">
        <f t="shared" si="23"/>
        <v>0</v>
      </c>
      <c r="AX67" s="83">
        <f t="shared" si="24"/>
        <v>0</v>
      </c>
      <c r="AY67" s="128">
        <f t="shared" si="25"/>
        <v>36.200000000000003</v>
      </c>
    </row>
    <row r="68" spans="2:51" x14ac:dyDescent="0.25">
      <c r="B68" s="90"/>
      <c r="C68" s="217"/>
      <c r="D68" s="197"/>
      <c r="E68" s="202"/>
      <c r="F68" s="92"/>
      <c r="G68" s="101"/>
      <c r="I68" s="105">
        <v>63</v>
      </c>
      <c r="J68" s="83">
        <f t="shared" si="26"/>
        <v>35.910000000000011</v>
      </c>
      <c r="K68" s="83">
        <f t="shared" si="27"/>
        <v>10.907881138088664</v>
      </c>
      <c r="L68" s="83">
        <f t="shared" si="28"/>
        <v>70</v>
      </c>
      <c r="M68" s="83">
        <f t="shared" si="29"/>
        <v>10</v>
      </c>
      <c r="N68" s="83">
        <f t="shared" si="0"/>
        <v>0</v>
      </c>
      <c r="O68" s="84">
        <f t="shared" si="1"/>
        <v>374.87447631550441</v>
      </c>
      <c r="P68" s="105">
        <v>63</v>
      </c>
      <c r="Q68" s="83">
        <f t="shared" si="15"/>
        <v>11.811428571428573</v>
      </c>
      <c r="R68" s="83">
        <f t="shared" si="30"/>
        <v>229.98857142857159</v>
      </c>
      <c r="S68" s="83">
        <f t="shared" si="31"/>
        <v>131.0934857142858</v>
      </c>
      <c r="T68" s="83">
        <f t="shared" si="2"/>
        <v>34.248908466294495</v>
      </c>
      <c r="U68" s="83">
        <f t="shared" si="16"/>
        <v>70</v>
      </c>
      <c r="V68" s="83">
        <f t="shared" si="3"/>
        <v>10</v>
      </c>
      <c r="W68" s="83">
        <v>0</v>
      </c>
      <c r="X68" s="83">
        <f t="shared" si="4"/>
        <v>581.30466986451063</v>
      </c>
      <c r="Y68" s="88">
        <f t="shared" si="5"/>
        <v>206.43019354900622</v>
      </c>
      <c r="AA68" s="121">
        <v>63</v>
      </c>
      <c r="AB68" s="83">
        <f t="shared" si="6"/>
        <v>0</v>
      </c>
      <c r="AC68" s="154">
        <f t="shared" si="7"/>
        <v>0</v>
      </c>
      <c r="AD68" s="154">
        <f t="shared" si="8"/>
        <v>0</v>
      </c>
      <c r="AE68" s="154">
        <f t="shared" si="9"/>
        <v>0</v>
      </c>
      <c r="AF68" s="83">
        <f t="shared" si="17"/>
        <v>8.2063026167319251</v>
      </c>
      <c r="AG68" s="83">
        <f t="shared" si="18"/>
        <v>0</v>
      </c>
      <c r="AH68" s="83">
        <f t="shared" si="19"/>
        <v>0</v>
      </c>
      <c r="AI68" s="128">
        <f t="shared" si="32"/>
        <v>8.2063026167319251</v>
      </c>
      <c r="AK68" s="121">
        <v>63</v>
      </c>
      <c r="AL68" s="83">
        <f t="shared" si="10"/>
        <v>0</v>
      </c>
      <c r="AM68" s="83">
        <f t="shared" si="11"/>
        <v>0</v>
      </c>
      <c r="AN68" s="83">
        <f t="shared" si="12"/>
        <v>0</v>
      </c>
      <c r="AO68" s="83">
        <f t="shared" si="13"/>
        <v>0</v>
      </c>
      <c r="AP68" s="83">
        <f t="shared" si="14"/>
        <v>0</v>
      </c>
      <c r="AQ68" s="227">
        <f t="shared" si="41"/>
        <v>0</v>
      </c>
      <c r="AR68" s="227">
        <f t="shared" si="41"/>
        <v>0</v>
      </c>
      <c r="AS68" s="227">
        <f t="shared" si="41"/>
        <v>0</v>
      </c>
      <c r="AT68" s="227">
        <f t="shared" si="41"/>
        <v>0</v>
      </c>
      <c r="AU68" s="83">
        <f t="shared" si="21"/>
        <v>0</v>
      </c>
      <c r="AV68" s="83">
        <f t="shared" si="22"/>
        <v>0</v>
      </c>
      <c r="AW68" s="83">
        <f t="shared" si="23"/>
        <v>0</v>
      </c>
      <c r="AX68" s="83">
        <f t="shared" si="24"/>
        <v>0</v>
      </c>
      <c r="AY68" s="128">
        <f t="shared" si="25"/>
        <v>36.200000000000003</v>
      </c>
    </row>
    <row r="69" spans="2:51" x14ac:dyDescent="0.25">
      <c r="B69" s="90"/>
      <c r="C69" s="217"/>
      <c r="D69" s="197"/>
      <c r="E69" s="202"/>
      <c r="F69" s="92"/>
      <c r="G69" s="101"/>
      <c r="I69" s="105">
        <v>64</v>
      </c>
      <c r="J69" s="83">
        <f t="shared" si="26"/>
        <v>36.480000000000011</v>
      </c>
      <c r="K69" s="83">
        <f t="shared" si="27"/>
        <v>11.060727996276549</v>
      </c>
      <c r="L69" s="83">
        <f t="shared" si="28"/>
        <v>70</v>
      </c>
      <c r="M69" s="83">
        <f t="shared" si="29"/>
        <v>10</v>
      </c>
      <c r="N69" s="83">
        <f t="shared" ref="N69:N132" si="42">IF(P70&lt;=$F$18,0,)</f>
        <v>0</v>
      </c>
      <c r="O69" s="84">
        <f t="shared" ref="O69:O132" si="43">((J69+K69)*0.475+L69+M69+N69)*44/12</f>
        <v>376.13343459351501</v>
      </c>
      <c r="P69" s="105">
        <v>64</v>
      </c>
      <c r="Q69" s="83">
        <f t="shared" si="15"/>
        <v>11.811428571428573</v>
      </c>
      <c r="R69" s="83">
        <f t="shared" si="30"/>
        <v>241.80000000000015</v>
      </c>
      <c r="S69" s="83">
        <f t="shared" si="31"/>
        <v>137.82600000000008</v>
      </c>
      <c r="T69" s="83">
        <f t="shared" ref="T69:T132" si="44">IF(S69=0,0,EXP(-1.0587+0.8836*LN(S69)+0.284))</f>
        <v>35.798519897115533</v>
      </c>
      <c r="U69" s="83">
        <f t="shared" si="16"/>
        <v>70</v>
      </c>
      <c r="V69" s="83">
        <f t="shared" ref="V69:V132" si="45">IF(P69&lt;=$F$18,IF(P69&lt;=30,P69*($F$16-$F$6)/30,$F$16-$F$6),)</f>
        <v>10</v>
      </c>
      <c r="W69" s="83">
        <v>0</v>
      </c>
      <c r="X69" s="83">
        <f t="shared" ref="X69:X132" si="46">((S69+T69)*0.475+U69+V69+W69)*44/12</f>
        <v>595.72937215414299</v>
      </c>
      <c r="Y69" s="88">
        <f t="shared" ref="Y69:Y132" si="47">IF(P69&lt;=$F$18,X69-O69,)</f>
        <v>219.59593756062799</v>
      </c>
      <c r="AA69" s="121">
        <v>64</v>
      </c>
      <c r="AB69" s="83">
        <f t="shared" ref="AB69:AB132" si="48">IF(AA69&lt;=$F$18,IFERROR(VLOOKUP($AA69,$B$82:$G$94,2,FALSE),0),)</f>
        <v>41</v>
      </c>
      <c r="AC69" s="154">
        <f t="shared" ref="AC69:AC132" si="49">IF(AA69&lt;=$F$18,IFERROR(VLOOKUP($AA69,$B$82:$G$94,3,FALSE),0),)</f>
        <v>0.3</v>
      </c>
      <c r="AD69" s="154">
        <f t="shared" ref="AD69:AD132" si="50">IF(AA69&lt;=$F$18,IFERROR(VLOOKUP($AA69,$B$82:$G$94,4,FALSE),0),)</f>
        <v>0</v>
      </c>
      <c r="AE69" s="154">
        <f t="shared" ref="AE69:AE132" si="51">IF(AA69&lt;=$F$18,IFERROR(VLOOKUP($AA69,$B$82:$G$94,5,FALSE),0),)</f>
        <v>0</v>
      </c>
      <c r="AF69" s="83">
        <f t="shared" si="17"/>
        <v>20.136088443980775</v>
      </c>
      <c r="AG69" s="83">
        <f t="shared" si="18"/>
        <v>0</v>
      </c>
      <c r="AH69" s="83">
        <f t="shared" si="19"/>
        <v>0</v>
      </c>
      <c r="AI69" s="128">
        <f t="shared" si="32"/>
        <v>20.136088443980775</v>
      </c>
      <c r="AK69" s="121">
        <v>64</v>
      </c>
      <c r="AL69" s="83">
        <f t="shared" ref="AL69:AL132" si="52">IF(AK69&lt;=$F$18,IFERROR(VLOOKUP($AA69,$B$82:$G$94,2,FALSE),0),)</f>
        <v>41</v>
      </c>
      <c r="AM69" s="83">
        <f t="shared" ref="AM69:AM132" si="53">IF(AK69&lt;=$F$18,IFERROR(VLOOKUP($AA69,$B$82:$G$94,3,FALSE),0),)</f>
        <v>0.3</v>
      </c>
      <c r="AN69" s="83">
        <f t="shared" ref="AN69:AN132" si="54">IF(AK69&lt;=$F$18,IFERROR(VLOOKUP($AA69,$B$82:$G$94,4,FALSE),0),)</f>
        <v>0</v>
      </c>
      <c r="AO69" s="83">
        <f t="shared" ref="AO69:AO132" si="55">IF(AK69&lt;=$F$18,IFERROR(VLOOKUP($AA69,$B$82:$G$94,5,FALSE),0),)</f>
        <v>0</v>
      </c>
      <c r="AP69" s="83">
        <f t="shared" ref="AP69:AP132" si="56">IF(AK69&lt;=$F$18,IFERROR(VLOOKUP($AA69,$B$82:$G$94,6,FALSE),0),)</f>
        <v>0.7</v>
      </c>
      <c r="AQ69" s="227">
        <f t="shared" si="41"/>
        <v>12.299999999999999</v>
      </c>
      <c r="AR69" s="227">
        <f t="shared" si="41"/>
        <v>0</v>
      </c>
      <c r="AS69" s="227">
        <f t="shared" si="41"/>
        <v>0</v>
      </c>
      <c r="AT69" s="227">
        <f t="shared" si="41"/>
        <v>28.7</v>
      </c>
      <c r="AU69" s="83">
        <f t="shared" si="21"/>
        <v>18.695999999999998</v>
      </c>
      <c r="AV69" s="83">
        <f t="shared" si="22"/>
        <v>0</v>
      </c>
      <c r="AW69" s="83">
        <f t="shared" si="23"/>
        <v>0</v>
      </c>
      <c r="AX69" s="83">
        <f t="shared" si="24"/>
        <v>7.1749999999999998</v>
      </c>
      <c r="AY69" s="128">
        <f t="shared" si="25"/>
        <v>62.070999999999998</v>
      </c>
    </row>
    <row r="70" spans="2:51" x14ac:dyDescent="0.25">
      <c r="B70" s="90"/>
      <c r="C70" s="217"/>
      <c r="D70" s="197"/>
      <c r="E70" s="202"/>
      <c r="F70" s="92"/>
      <c r="G70" s="101"/>
      <c r="I70" s="105">
        <v>65</v>
      </c>
      <c r="J70" s="83">
        <f t="shared" si="26"/>
        <v>37.050000000000011</v>
      </c>
      <c r="K70" s="83">
        <f t="shared" si="27"/>
        <v>11.213297104936025</v>
      </c>
      <c r="L70" s="83">
        <f t="shared" si="28"/>
        <v>70</v>
      </c>
      <c r="M70" s="83">
        <f t="shared" si="29"/>
        <v>10</v>
      </c>
      <c r="N70" s="83">
        <f t="shared" si="42"/>
        <v>0</v>
      </c>
      <c r="O70" s="84">
        <f t="shared" si="43"/>
        <v>377.39190912443024</v>
      </c>
      <c r="P70" s="105">
        <v>65</v>
      </c>
      <c r="Q70" s="83">
        <f t="shared" ref="Q70:Q133" si="57">IF(P70&lt;=$F$18,LOOKUP(P70-1,$B$25:$B$78,$G$25:$G$78),)</f>
        <v>-63.960000000000008</v>
      </c>
      <c r="R70" s="83">
        <f t="shared" si="30"/>
        <v>177.84000000000015</v>
      </c>
      <c r="S70" s="83">
        <f t="shared" si="31"/>
        <v>101.36880000000008</v>
      </c>
      <c r="T70" s="83">
        <f t="shared" si="44"/>
        <v>27.287836803817452</v>
      </c>
      <c r="U70" s="83">
        <f t="shared" ref="U70:U133" si="58">IF(P70&lt;=$F$18,$F$5+($F$15-$F$5)*(1-EXP(-0.0175*P70)),)</f>
        <v>70</v>
      </c>
      <c r="V70" s="83">
        <f t="shared" si="45"/>
        <v>10</v>
      </c>
      <c r="W70" s="83">
        <v>0</v>
      </c>
      <c r="X70" s="83">
        <f t="shared" si="46"/>
        <v>517.41030909998221</v>
      </c>
      <c r="Y70" s="88">
        <f t="shared" si="47"/>
        <v>140.01839997555197</v>
      </c>
      <c r="AA70" s="121">
        <v>65</v>
      </c>
      <c r="AB70" s="83">
        <f t="shared" si="48"/>
        <v>0</v>
      </c>
      <c r="AC70" s="154">
        <f t="shared" si="49"/>
        <v>0</v>
      </c>
      <c r="AD70" s="154">
        <f t="shared" si="50"/>
        <v>0</v>
      </c>
      <c r="AE70" s="154">
        <f t="shared" si="51"/>
        <v>0</v>
      </c>
      <c r="AF70" s="83">
        <f t="shared" ref="AF70:AF133" si="59">IF(AA70&lt;=$F$18,EXP(-LN(2)/$D$104)*AF69+((1-EXP(-LN(2)/$D$104))/(LN(2)/$D$104))*$AB70*AC70*0.475*$F$19*44/12,)</f>
        <v>19.741232031395537</v>
      </c>
      <c r="AG70" s="83">
        <f t="shared" ref="AG70:AG133" si="60">IF(AA70&lt;=$F$18,EXP(-LN(2)/$D$106)*AG69+((1-EXP(-LN(2)/$D$106))/(LN(2)/$D$106))*$AB70*AD70*0.475*$F$19*44/12,)</f>
        <v>0</v>
      </c>
      <c r="AH70" s="83">
        <f t="shared" ref="AH70:AH133" si="61">IF(AA70&lt;=$F$18,EXP(-LN(2)/$D$105)*AH69+((1-EXP(-LN(2)/$D$105))/(LN(2)/$D$105))*$AB70*AE70*0.475*$F$19*44/12,)</f>
        <v>0</v>
      </c>
      <c r="AI70" s="128">
        <f t="shared" si="32"/>
        <v>19.741232031395537</v>
      </c>
      <c r="AK70" s="121">
        <v>65</v>
      </c>
      <c r="AL70" s="83">
        <f t="shared" si="52"/>
        <v>0</v>
      </c>
      <c r="AM70" s="83">
        <f t="shared" si="53"/>
        <v>0</v>
      </c>
      <c r="AN70" s="83">
        <f t="shared" si="54"/>
        <v>0</v>
      </c>
      <c r="AO70" s="83">
        <f t="shared" si="55"/>
        <v>0</v>
      </c>
      <c r="AP70" s="83">
        <f t="shared" si="56"/>
        <v>0</v>
      </c>
      <c r="AQ70" s="227">
        <f t="shared" si="41"/>
        <v>0</v>
      </c>
      <c r="AR70" s="227">
        <f t="shared" si="41"/>
        <v>0</v>
      </c>
      <c r="AS70" s="227">
        <f t="shared" si="41"/>
        <v>0</v>
      </c>
      <c r="AT70" s="227">
        <f t="shared" si="41"/>
        <v>0</v>
      </c>
      <c r="AU70" s="83">
        <f t="shared" ref="AU70:AU133" si="62">IF($AK70&lt;=$F$18,$C$104*$AL70*AM70,)</f>
        <v>0</v>
      </c>
      <c r="AV70" s="83">
        <f t="shared" ref="AV70:AV133" si="63">IF($AK70&lt;=$F$18,$C$106*$AL70*AN70,)</f>
        <v>0</v>
      </c>
      <c r="AW70" s="83">
        <f t="shared" ref="AW70:AW133" si="64">IF($AK70&lt;=$F$18,$C$105*$AL70*AO70,)</f>
        <v>0</v>
      </c>
      <c r="AX70" s="83">
        <f t="shared" ref="AX70:AX133" si="65">IF($AK70&lt;=$F$18,$C$108*$AL70*AP70,)</f>
        <v>0</v>
      </c>
      <c r="AY70" s="128">
        <f t="shared" ref="AY70:AY133" si="66">IF(AK70&lt;=$F$18,SUM(AU70:AX70)+AY69,)</f>
        <v>62.070999999999998</v>
      </c>
    </row>
    <row r="71" spans="2:51" x14ac:dyDescent="0.25">
      <c r="B71" s="90"/>
      <c r="C71" s="217"/>
      <c r="D71" s="197"/>
      <c r="E71" s="202"/>
      <c r="F71" s="92"/>
      <c r="G71" s="101"/>
      <c r="I71" s="105">
        <v>66</v>
      </c>
      <c r="J71" s="83">
        <f t="shared" ref="J71:J134" si="67">IF($I71&lt;=$F$10,$F$11*$F$13+J70,)</f>
        <v>37.620000000000012</v>
      </c>
      <c r="K71" s="83">
        <f t="shared" ref="K71:K134" si="68">IF(J71=0,0,EXP(-1.0587+0.8836*LN(J71)+0.284))</f>
        <v>11.365593230631907</v>
      </c>
      <c r="L71" s="83">
        <f t="shared" ref="L71:L134" si="69">IF(I71&lt;=$F$10,$F$5+($F$8-$F$5)*(1-EXP(-0.0175*I71)),)</f>
        <v>70</v>
      </c>
      <c r="M71" s="83">
        <f t="shared" ref="M71:M134" si="70">IF(I71&lt;=$F$10,IF(I71&lt;=30,I71*($F$9-$F$6)/30,$F$9-$F$6),)</f>
        <v>10</v>
      </c>
      <c r="N71" s="83">
        <f t="shared" si="42"/>
        <v>0</v>
      </c>
      <c r="O71" s="84">
        <f t="shared" si="43"/>
        <v>378.64990821001726</v>
      </c>
      <c r="P71" s="105">
        <v>66</v>
      </c>
      <c r="Q71" s="83">
        <f t="shared" si="57"/>
        <v>10.251428571428574</v>
      </c>
      <c r="R71" s="83">
        <f t="shared" ref="R71:R134" si="71">IF(P71&lt;=$F$18,Q71+R70,)</f>
        <v>188.09142857142871</v>
      </c>
      <c r="S71" s="83">
        <f t="shared" ref="S71:S134" si="72">$F$19*R71</f>
        <v>107.21211428571435</v>
      </c>
      <c r="T71" s="83">
        <f t="shared" si="44"/>
        <v>28.673158811280715</v>
      </c>
      <c r="U71" s="83">
        <f t="shared" si="58"/>
        <v>70</v>
      </c>
      <c r="V71" s="83">
        <f t="shared" si="45"/>
        <v>10</v>
      </c>
      <c r="W71" s="83">
        <v>0</v>
      </c>
      <c r="X71" s="83">
        <f t="shared" si="46"/>
        <v>530.00018397726637</v>
      </c>
      <c r="Y71" s="88">
        <f t="shared" si="47"/>
        <v>151.35027576724912</v>
      </c>
      <c r="AA71" s="121">
        <v>66</v>
      </c>
      <c r="AB71" s="83">
        <f t="shared" si="48"/>
        <v>0</v>
      </c>
      <c r="AC71" s="154">
        <f t="shared" si="49"/>
        <v>0</v>
      </c>
      <c r="AD71" s="154">
        <f t="shared" si="50"/>
        <v>0</v>
      </c>
      <c r="AE71" s="154">
        <f t="shared" si="51"/>
        <v>0</v>
      </c>
      <c r="AF71" s="83">
        <f t="shared" si="59"/>
        <v>19.354118512222463</v>
      </c>
      <c r="AG71" s="83">
        <f t="shared" si="60"/>
        <v>0</v>
      </c>
      <c r="AH71" s="83">
        <f t="shared" si="61"/>
        <v>0</v>
      </c>
      <c r="AI71" s="128">
        <f t="shared" ref="AI71:AI134" si="73">IF(AA71&lt;=$F$18,SUM(AF71:AH71),)</f>
        <v>19.354118512222463</v>
      </c>
      <c r="AK71" s="121">
        <v>66</v>
      </c>
      <c r="AL71" s="83">
        <f t="shared" si="52"/>
        <v>0</v>
      </c>
      <c r="AM71" s="83">
        <f t="shared" si="53"/>
        <v>0</v>
      </c>
      <c r="AN71" s="83">
        <f t="shared" si="54"/>
        <v>0</v>
      </c>
      <c r="AO71" s="83">
        <f t="shared" si="55"/>
        <v>0</v>
      </c>
      <c r="AP71" s="83">
        <f t="shared" si="56"/>
        <v>0</v>
      </c>
      <c r="AQ71" s="227">
        <f t="shared" si="41"/>
        <v>0</v>
      </c>
      <c r="AR71" s="227">
        <f t="shared" si="41"/>
        <v>0</v>
      </c>
      <c r="AS71" s="227">
        <f t="shared" si="41"/>
        <v>0</v>
      </c>
      <c r="AT71" s="227">
        <f t="shared" si="41"/>
        <v>0</v>
      </c>
      <c r="AU71" s="83">
        <f t="shared" si="62"/>
        <v>0</v>
      </c>
      <c r="AV71" s="83">
        <f t="shared" si="63"/>
        <v>0</v>
      </c>
      <c r="AW71" s="83">
        <f t="shared" si="64"/>
        <v>0</v>
      </c>
      <c r="AX71" s="83">
        <f t="shared" si="65"/>
        <v>0</v>
      </c>
      <c r="AY71" s="128">
        <f t="shared" si="66"/>
        <v>62.070999999999998</v>
      </c>
    </row>
    <row r="72" spans="2:51" x14ac:dyDescent="0.25">
      <c r="B72" s="90"/>
      <c r="C72" s="217"/>
      <c r="D72" s="197"/>
      <c r="E72" s="202"/>
      <c r="F72" s="92"/>
      <c r="G72" s="101"/>
      <c r="I72" s="105">
        <v>67</v>
      </c>
      <c r="J72" s="83">
        <f t="shared" si="67"/>
        <v>38.190000000000012</v>
      </c>
      <c r="K72" s="83">
        <f t="shared" si="68"/>
        <v>11.517620987198425</v>
      </c>
      <c r="L72" s="83">
        <f t="shared" si="69"/>
        <v>70</v>
      </c>
      <c r="M72" s="83">
        <f t="shared" si="70"/>
        <v>10</v>
      </c>
      <c r="N72" s="83">
        <f t="shared" si="42"/>
        <v>0</v>
      </c>
      <c r="O72" s="84">
        <f t="shared" si="43"/>
        <v>379.90743988603725</v>
      </c>
      <c r="P72" s="105">
        <v>67</v>
      </c>
      <c r="Q72" s="83">
        <f t="shared" si="57"/>
        <v>10.251428571428574</v>
      </c>
      <c r="R72" s="83">
        <f t="shared" si="71"/>
        <v>198.34285714285727</v>
      </c>
      <c r="S72" s="83">
        <f t="shared" si="72"/>
        <v>113.05542857142864</v>
      </c>
      <c r="T72" s="83">
        <f t="shared" si="44"/>
        <v>30.049715468850636</v>
      </c>
      <c r="U72" s="83">
        <f t="shared" si="58"/>
        <v>70</v>
      </c>
      <c r="V72" s="83">
        <f t="shared" si="45"/>
        <v>10</v>
      </c>
      <c r="W72" s="83">
        <v>0</v>
      </c>
      <c r="X72" s="83">
        <f t="shared" si="46"/>
        <v>542.57479253681981</v>
      </c>
      <c r="Y72" s="88">
        <f t="shared" si="47"/>
        <v>162.66735265078256</v>
      </c>
      <c r="AA72" s="121">
        <v>67</v>
      </c>
      <c r="AB72" s="83">
        <f t="shared" si="48"/>
        <v>0</v>
      </c>
      <c r="AC72" s="154">
        <f t="shared" si="49"/>
        <v>0</v>
      </c>
      <c r="AD72" s="154">
        <f t="shared" si="50"/>
        <v>0</v>
      </c>
      <c r="AE72" s="154">
        <f t="shared" si="51"/>
        <v>0</v>
      </c>
      <c r="AF72" s="83">
        <f t="shared" si="59"/>
        <v>18.97459605304444</v>
      </c>
      <c r="AG72" s="83">
        <f t="shared" si="60"/>
        <v>0</v>
      </c>
      <c r="AH72" s="83">
        <f t="shared" si="61"/>
        <v>0</v>
      </c>
      <c r="AI72" s="128">
        <f t="shared" si="73"/>
        <v>18.97459605304444</v>
      </c>
      <c r="AK72" s="121">
        <v>67</v>
      </c>
      <c r="AL72" s="83">
        <f t="shared" si="52"/>
        <v>0</v>
      </c>
      <c r="AM72" s="83">
        <f t="shared" si="53"/>
        <v>0</v>
      </c>
      <c r="AN72" s="83">
        <f t="shared" si="54"/>
        <v>0</v>
      </c>
      <c r="AO72" s="83">
        <f t="shared" si="55"/>
        <v>0</v>
      </c>
      <c r="AP72" s="83">
        <f t="shared" si="56"/>
        <v>0</v>
      </c>
      <c r="AQ72" s="227">
        <f t="shared" si="41"/>
        <v>0</v>
      </c>
      <c r="AR72" s="227">
        <f t="shared" si="41"/>
        <v>0</v>
      </c>
      <c r="AS72" s="227">
        <f t="shared" si="41"/>
        <v>0</v>
      </c>
      <c r="AT72" s="227">
        <f t="shared" si="41"/>
        <v>0</v>
      </c>
      <c r="AU72" s="83">
        <f t="shared" si="62"/>
        <v>0</v>
      </c>
      <c r="AV72" s="83">
        <f t="shared" si="63"/>
        <v>0</v>
      </c>
      <c r="AW72" s="83">
        <f t="shared" si="64"/>
        <v>0</v>
      </c>
      <c r="AX72" s="83">
        <f t="shared" si="65"/>
        <v>0</v>
      </c>
      <c r="AY72" s="128">
        <f t="shared" si="66"/>
        <v>62.070999999999998</v>
      </c>
    </row>
    <row r="73" spans="2:51" x14ac:dyDescent="0.25">
      <c r="B73" s="90"/>
      <c r="C73" s="217"/>
      <c r="D73" s="197"/>
      <c r="E73" s="202"/>
      <c r="F73" s="92"/>
      <c r="G73" s="101"/>
      <c r="I73" s="105">
        <v>68</v>
      </c>
      <c r="J73" s="83">
        <f t="shared" si="67"/>
        <v>38.760000000000012</v>
      </c>
      <c r="K73" s="83">
        <f t="shared" si="68"/>
        <v>11.669384842838118</v>
      </c>
      <c r="L73" s="83">
        <f t="shared" si="69"/>
        <v>70</v>
      </c>
      <c r="M73" s="83">
        <f t="shared" si="70"/>
        <v>10</v>
      </c>
      <c r="N73" s="83">
        <f t="shared" si="42"/>
        <v>0</v>
      </c>
      <c r="O73" s="84">
        <f t="shared" si="43"/>
        <v>381.16451193460972</v>
      </c>
      <c r="P73" s="105">
        <v>68</v>
      </c>
      <c r="Q73" s="83">
        <f t="shared" si="57"/>
        <v>10.251428571428574</v>
      </c>
      <c r="R73" s="83">
        <f t="shared" si="71"/>
        <v>208.59428571428583</v>
      </c>
      <c r="S73" s="83">
        <f t="shared" si="72"/>
        <v>118.89874285714292</v>
      </c>
      <c r="T73" s="83">
        <f t="shared" si="44"/>
        <v>31.418011493294721</v>
      </c>
      <c r="U73" s="83">
        <f t="shared" si="58"/>
        <v>70</v>
      </c>
      <c r="V73" s="83">
        <f t="shared" si="45"/>
        <v>10</v>
      </c>
      <c r="W73" s="83">
        <v>0</v>
      </c>
      <c r="X73" s="83">
        <f t="shared" si="46"/>
        <v>555.13501382701213</v>
      </c>
      <c r="Y73" s="88">
        <f t="shared" si="47"/>
        <v>173.97050189240241</v>
      </c>
      <c r="AA73" s="121">
        <v>68</v>
      </c>
      <c r="AB73" s="83">
        <f t="shared" si="48"/>
        <v>0</v>
      </c>
      <c r="AC73" s="154">
        <f t="shared" si="49"/>
        <v>0</v>
      </c>
      <c r="AD73" s="154">
        <f t="shared" si="50"/>
        <v>0</v>
      </c>
      <c r="AE73" s="154">
        <f t="shared" si="51"/>
        <v>0</v>
      </c>
      <c r="AF73" s="83">
        <f t="shared" si="59"/>
        <v>18.602515797805058</v>
      </c>
      <c r="AG73" s="83">
        <f t="shared" si="60"/>
        <v>0</v>
      </c>
      <c r="AH73" s="83">
        <f t="shared" si="61"/>
        <v>0</v>
      </c>
      <c r="AI73" s="128">
        <f t="shared" si="73"/>
        <v>18.602515797805058</v>
      </c>
      <c r="AK73" s="121">
        <v>68</v>
      </c>
      <c r="AL73" s="83">
        <f t="shared" si="52"/>
        <v>0</v>
      </c>
      <c r="AM73" s="83">
        <f t="shared" si="53"/>
        <v>0</v>
      </c>
      <c r="AN73" s="83">
        <f t="shared" si="54"/>
        <v>0</v>
      </c>
      <c r="AO73" s="83">
        <f t="shared" si="55"/>
        <v>0</v>
      </c>
      <c r="AP73" s="83">
        <f t="shared" si="56"/>
        <v>0</v>
      </c>
      <c r="AQ73" s="227">
        <f t="shared" si="41"/>
        <v>0</v>
      </c>
      <c r="AR73" s="227">
        <f t="shared" si="41"/>
        <v>0</v>
      </c>
      <c r="AS73" s="227">
        <f t="shared" si="41"/>
        <v>0</v>
      </c>
      <c r="AT73" s="227">
        <f t="shared" si="41"/>
        <v>0</v>
      </c>
      <c r="AU73" s="83">
        <f t="shared" si="62"/>
        <v>0</v>
      </c>
      <c r="AV73" s="83">
        <f t="shared" si="63"/>
        <v>0</v>
      </c>
      <c r="AW73" s="83">
        <f t="shared" si="64"/>
        <v>0</v>
      </c>
      <c r="AX73" s="83">
        <f t="shared" si="65"/>
        <v>0</v>
      </c>
      <c r="AY73" s="128">
        <f t="shared" si="66"/>
        <v>62.070999999999998</v>
      </c>
    </row>
    <row r="74" spans="2:51" x14ac:dyDescent="0.25">
      <c r="B74" s="90"/>
      <c r="C74" s="217"/>
      <c r="D74" s="197"/>
      <c r="E74" s="202"/>
      <c r="F74" s="92"/>
      <c r="G74" s="101"/>
      <c r="I74" s="105">
        <v>69</v>
      </c>
      <c r="J74" s="83">
        <f t="shared" si="67"/>
        <v>39.330000000000013</v>
      </c>
      <c r="K74" s="83">
        <f t="shared" si="68"/>
        <v>11.820889126791316</v>
      </c>
      <c r="L74" s="83">
        <f t="shared" si="69"/>
        <v>70</v>
      </c>
      <c r="M74" s="83">
        <f t="shared" si="70"/>
        <v>10</v>
      </c>
      <c r="N74" s="83">
        <f t="shared" si="42"/>
        <v>0</v>
      </c>
      <c r="O74" s="84">
        <f t="shared" si="43"/>
        <v>382.42113189582824</v>
      </c>
      <c r="P74" s="105">
        <v>69</v>
      </c>
      <c r="Q74" s="83">
        <f t="shared" si="57"/>
        <v>10.251428571428574</v>
      </c>
      <c r="R74" s="83">
        <f t="shared" si="71"/>
        <v>218.84571428571439</v>
      </c>
      <c r="S74" s="83">
        <f t="shared" si="72"/>
        <v>124.74205714285719</v>
      </c>
      <c r="T74" s="83">
        <f t="shared" si="44"/>
        <v>32.778499189837227</v>
      </c>
      <c r="U74" s="83">
        <f t="shared" si="58"/>
        <v>70</v>
      </c>
      <c r="V74" s="83">
        <f t="shared" si="45"/>
        <v>10</v>
      </c>
      <c r="W74" s="83">
        <v>0</v>
      </c>
      <c r="X74" s="83">
        <f t="shared" si="46"/>
        <v>567.68163561277618</v>
      </c>
      <c r="Y74" s="88">
        <f t="shared" si="47"/>
        <v>185.26050371694794</v>
      </c>
      <c r="AA74" s="121">
        <v>69</v>
      </c>
      <c r="AB74" s="83">
        <f t="shared" si="48"/>
        <v>0</v>
      </c>
      <c r="AC74" s="154">
        <f t="shared" si="49"/>
        <v>0</v>
      </c>
      <c r="AD74" s="154">
        <f t="shared" si="50"/>
        <v>0</v>
      </c>
      <c r="AE74" s="154">
        <f t="shared" si="51"/>
        <v>0</v>
      </c>
      <c r="AF74" s="83">
        <f t="shared" si="59"/>
        <v>18.237731809424371</v>
      </c>
      <c r="AG74" s="83">
        <f t="shared" si="60"/>
        <v>0</v>
      </c>
      <c r="AH74" s="83">
        <f t="shared" si="61"/>
        <v>0</v>
      </c>
      <c r="AI74" s="128">
        <f t="shared" si="73"/>
        <v>18.237731809424371</v>
      </c>
      <c r="AK74" s="121">
        <v>69</v>
      </c>
      <c r="AL74" s="83">
        <f t="shared" si="52"/>
        <v>0</v>
      </c>
      <c r="AM74" s="83">
        <f t="shared" si="53"/>
        <v>0</v>
      </c>
      <c r="AN74" s="83">
        <f t="shared" si="54"/>
        <v>0</v>
      </c>
      <c r="AO74" s="83">
        <f t="shared" si="55"/>
        <v>0</v>
      </c>
      <c r="AP74" s="83">
        <f t="shared" si="56"/>
        <v>0</v>
      </c>
      <c r="AQ74" s="227">
        <f t="shared" si="41"/>
        <v>0</v>
      </c>
      <c r="AR74" s="227">
        <f t="shared" si="41"/>
        <v>0</v>
      </c>
      <c r="AS74" s="227">
        <f t="shared" si="41"/>
        <v>0</v>
      </c>
      <c r="AT74" s="227">
        <f t="shared" si="41"/>
        <v>0</v>
      </c>
      <c r="AU74" s="83">
        <f t="shared" si="62"/>
        <v>0</v>
      </c>
      <c r="AV74" s="83">
        <f t="shared" si="63"/>
        <v>0</v>
      </c>
      <c r="AW74" s="83">
        <f t="shared" si="64"/>
        <v>0</v>
      </c>
      <c r="AX74" s="83">
        <f t="shared" si="65"/>
        <v>0</v>
      </c>
      <c r="AY74" s="128">
        <f t="shared" si="66"/>
        <v>62.070999999999998</v>
      </c>
    </row>
    <row r="75" spans="2:51" x14ac:dyDescent="0.25">
      <c r="B75" s="90"/>
      <c r="C75" s="217"/>
      <c r="D75" s="197"/>
      <c r="E75" s="202"/>
      <c r="F75" s="92"/>
      <c r="G75" s="101"/>
      <c r="I75" s="105">
        <v>70</v>
      </c>
      <c r="J75" s="83">
        <f t="shared" si="67"/>
        <v>39.900000000000013</v>
      </c>
      <c r="K75" s="83">
        <f t="shared" si="68"/>
        <v>11.97213803560796</v>
      </c>
      <c r="L75" s="83">
        <f t="shared" si="69"/>
        <v>70</v>
      </c>
      <c r="M75" s="83">
        <f t="shared" si="70"/>
        <v>10</v>
      </c>
      <c r="N75" s="83">
        <f t="shared" si="42"/>
        <v>0</v>
      </c>
      <c r="O75" s="84">
        <f t="shared" si="43"/>
        <v>383.6773070786839</v>
      </c>
      <c r="P75" s="105">
        <v>70</v>
      </c>
      <c r="Q75" s="83">
        <f t="shared" si="57"/>
        <v>10.251428571428574</v>
      </c>
      <c r="R75" s="83">
        <f t="shared" si="71"/>
        <v>229.09714285714296</v>
      </c>
      <c r="S75" s="83">
        <f t="shared" si="72"/>
        <v>130.58537142857148</v>
      </c>
      <c r="T75" s="83">
        <f t="shared" si="44"/>
        <v>34.131586094172413</v>
      </c>
      <c r="U75" s="83">
        <f t="shared" si="58"/>
        <v>70</v>
      </c>
      <c r="V75" s="83">
        <f t="shared" si="45"/>
        <v>10</v>
      </c>
      <c r="W75" s="83">
        <v>0</v>
      </c>
      <c r="X75" s="83">
        <f t="shared" si="46"/>
        <v>580.21536768544559</v>
      </c>
      <c r="Y75" s="88">
        <f t="shared" si="47"/>
        <v>196.53806060676169</v>
      </c>
      <c r="AA75" s="121">
        <v>70</v>
      </c>
      <c r="AB75" s="83">
        <f t="shared" si="48"/>
        <v>0</v>
      </c>
      <c r="AC75" s="154">
        <f t="shared" si="49"/>
        <v>0</v>
      </c>
      <c r="AD75" s="154">
        <f t="shared" si="50"/>
        <v>0</v>
      </c>
      <c r="AE75" s="154">
        <f t="shared" si="51"/>
        <v>0</v>
      </c>
      <c r="AF75" s="83">
        <f t="shared" si="59"/>
        <v>17.880101012559567</v>
      </c>
      <c r="AG75" s="83">
        <f t="shared" si="60"/>
        <v>0</v>
      </c>
      <c r="AH75" s="83">
        <f t="shared" si="61"/>
        <v>0</v>
      </c>
      <c r="AI75" s="128">
        <f t="shared" si="73"/>
        <v>17.880101012559567</v>
      </c>
      <c r="AK75" s="121">
        <v>70</v>
      </c>
      <c r="AL75" s="83">
        <f t="shared" si="52"/>
        <v>0</v>
      </c>
      <c r="AM75" s="83">
        <f t="shared" si="53"/>
        <v>0</v>
      </c>
      <c r="AN75" s="83">
        <f t="shared" si="54"/>
        <v>0</v>
      </c>
      <c r="AO75" s="83">
        <f t="shared" si="55"/>
        <v>0</v>
      </c>
      <c r="AP75" s="83">
        <f t="shared" si="56"/>
        <v>0</v>
      </c>
      <c r="AQ75" s="227">
        <f t="shared" si="41"/>
        <v>0</v>
      </c>
      <c r="AR75" s="227">
        <f t="shared" si="41"/>
        <v>0</v>
      </c>
      <c r="AS75" s="227">
        <f t="shared" si="41"/>
        <v>0</v>
      </c>
      <c r="AT75" s="227">
        <f t="shared" si="41"/>
        <v>0</v>
      </c>
      <c r="AU75" s="83">
        <f t="shared" si="62"/>
        <v>0</v>
      </c>
      <c r="AV75" s="83">
        <f t="shared" si="63"/>
        <v>0</v>
      </c>
      <c r="AW75" s="83">
        <f t="shared" si="64"/>
        <v>0</v>
      </c>
      <c r="AX75" s="83">
        <f t="shared" si="65"/>
        <v>0</v>
      </c>
      <c r="AY75" s="128">
        <f t="shared" si="66"/>
        <v>62.070999999999998</v>
      </c>
    </row>
    <row r="76" spans="2:51" x14ac:dyDescent="0.25">
      <c r="B76" s="90"/>
      <c r="C76" s="217"/>
      <c r="D76" s="197"/>
      <c r="E76" s="202"/>
      <c r="F76" s="92"/>
      <c r="G76" s="101"/>
      <c r="I76" s="105">
        <v>71</v>
      </c>
      <c r="J76" s="83">
        <f t="shared" si="67"/>
        <v>40.470000000000013</v>
      </c>
      <c r="K76" s="83">
        <f t="shared" si="68"/>
        <v>12.123135639050872</v>
      </c>
      <c r="L76" s="83">
        <f t="shared" si="69"/>
        <v>70</v>
      </c>
      <c r="M76" s="83">
        <f t="shared" si="70"/>
        <v>10</v>
      </c>
      <c r="N76" s="83">
        <f t="shared" si="42"/>
        <v>0</v>
      </c>
      <c r="O76" s="84">
        <f t="shared" si="43"/>
        <v>384.93304457134695</v>
      </c>
      <c r="P76" s="105">
        <v>71</v>
      </c>
      <c r="Q76" s="83">
        <f t="shared" si="57"/>
        <v>10.251428571428574</v>
      </c>
      <c r="R76" s="83">
        <f t="shared" si="71"/>
        <v>239.34857142857152</v>
      </c>
      <c r="S76" s="83">
        <f t="shared" si="72"/>
        <v>136.42868571428576</v>
      </c>
      <c r="T76" s="83">
        <f t="shared" si="44"/>
        <v>35.477641208007995</v>
      </c>
      <c r="U76" s="83">
        <f t="shared" si="58"/>
        <v>70</v>
      </c>
      <c r="V76" s="83">
        <f t="shared" si="45"/>
        <v>10</v>
      </c>
      <c r="W76" s="83">
        <v>0</v>
      </c>
      <c r="X76" s="83">
        <f t="shared" si="46"/>
        <v>592.73685272299508</v>
      </c>
      <c r="Y76" s="88">
        <f t="shared" si="47"/>
        <v>207.80380815164813</v>
      </c>
      <c r="AA76" s="121">
        <v>71</v>
      </c>
      <c r="AB76" s="83">
        <f t="shared" si="48"/>
        <v>0</v>
      </c>
      <c r="AC76" s="154">
        <f t="shared" si="49"/>
        <v>0</v>
      </c>
      <c r="AD76" s="154">
        <f t="shared" si="50"/>
        <v>0</v>
      </c>
      <c r="AE76" s="154">
        <f t="shared" si="51"/>
        <v>0</v>
      </c>
      <c r="AF76" s="83">
        <f t="shared" si="59"/>
        <v>17.529483137488036</v>
      </c>
      <c r="AG76" s="83">
        <f t="shared" si="60"/>
        <v>0</v>
      </c>
      <c r="AH76" s="83">
        <f t="shared" si="61"/>
        <v>0</v>
      </c>
      <c r="AI76" s="128">
        <f t="shared" si="73"/>
        <v>17.529483137488036</v>
      </c>
      <c r="AK76" s="121">
        <v>71</v>
      </c>
      <c r="AL76" s="83">
        <f t="shared" si="52"/>
        <v>0</v>
      </c>
      <c r="AM76" s="83">
        <f t="shared" si="53"/>
        <v>0</v>
      </c>
      <c r="AN76" s="83">
        <f t="shared" si="54"/>
        <v>0</v>
      </c>
      <c r="AO76" s="83">
        <f t="shared" si="55"/>
        <v>0</v>
      </c>
      <c r="AP76" s="83">
        <f t="shared" si="56"/>
        <v>0</v>
      </c>
      <c r="AQ76" s="227">
        <f t="shared" si="41"/>
        <v>0</v>
      </c>
      <c r="AR76" s="227">
        <f t="shared" si="41"/>
        <v>0</v>
      </c>
      <c r="AS76" s="227">
        <f t="shared" si="41"/>
        <v>0</v>
      </c>
      <c r="AT76" s="227">
        <f t="shared" si="41"/>
        <v>0</v>
      </c>
      <c r="AU76" s="83">
        <f t="shared" si="62"/>
        <v>0</v>
      </c>
      <c r="AV76" s="83">
        <f t="shared" si="63"/>
        <v>0</v>
      </c>
      <c r="AW76" s="83">
        <f t="shared" si="64"/>
        <v>0</v>
      </c>
      <c r="AX76" s="83">
        <f t="shared" si="65"/>
        <v>0</v>
      </c>
      <c r="AY76" s="128">
        <f t="shared" si="66"/>
        <v>62.070999999999998</v>
      </c>
    </row>
    <row r="77" spans="2:51" x14ac:dyDescent="0.25">
      <c r="B77" s="90"/>
      <c r="C77" s="217"/>
      <c r="D77" s="197"/>
      <c r="E77" s="202"/>
      <c r="F77" s="92"/>
      <c r="G77" s="101"/>
      <c r="I77" s="105">
        <v>72</v>
      </c>
      <c r="J77" s="83">
        <f t="shared" si="67"/>
        <v>41.040000000000013</v>
      </c>
      <c r="K77" s="83">
        <f t="shared" si="68"/>
        <v>12.273885885656991</v>
      </c>
      <c r="L77" s="83">
        <f t="shared" si="69"/>
        <v>70</v>
      </c>
      <c r="M77" s="83">
        <f t="shared" si="70"/>
        <v>10</v>
      </c>
      <c r="N77" s="83">
        <f t="shared" si="42"/>
        <v>0</v>
      </c>
      <c r="O77" s="84">
        <f t="shared" si="43"/>
        <v>386.18835125085258</v>
      </c>
      <c r="P77" s="105">
        <v>72</v>
      </c>
      <c r="Q77" s="83">
        <f t="shared" si="57"/>
        <v>10.251428571428574</v>
      </c>
      <c r="R77" s="83">
        <f t="shared" si="71"/>
        <v>249.60000000000008</v>
      </c>
      <c r="S77" s="83">
        <f t="shared" si="72"/>
        <v>142.27200000000002</v>
      </c>
      <c r="T77" s="83">
        <f t="shared" si="44"/>
        <v>36.817000136193229</v>
      </c>
      <c r="U77" s="83">
        <f t="shared" si="58"/>
        <v>70</v>
      </c>
      <c r="V77" s="83">
        <f t="shared" si="45"/>
        <v>10</v>
      </c>
      <c r="W77" s="83">
        <v>0</v>
      </c>
      <c r="X77" s="83">
        <f t="shared" si="46"/>
        <v>605.24667523720325</v>
      </c>
      <c r="Y77" s="88">
        <f t="shared" si="47"/>
        <v>219.05832398635067</v>
      </c>
      <c r="AA77" s="121">
        <v>72</v>
      </c>
      <c r="AB77" s="83">
        <f t="shared" si="48"/>
        <v>32</v>
      </c>
      <c r="AC77" s="154">
        <f t="shared" si="49"/>
        <v>0.4</v>
      </c>
      <c r="AD77" s="154">
        <f t="shared" si="50"/>
        <v>0</v>
      </c>
      <c r="AE77" s="154">
        <f t="shared" si="51"/>
        <v>0</v>
      </c>
      <c r="AF77" s="83">
        <f t="shared" si="59"/>
        <v>29.767939212043821</v>
      </c>
      <c r="AG77" s="83">
        <f t="shared" si="60"/>
        <v>0</v>
      </c>
      <c r="AH77" s="83">
        <f t="shared" si="61"/>
        <v>0</v>
      </c>
      <c r="AI77" s="128">
        <f t="shared" si="73"/>
        <v>29.767939212043821</v>
      </c>
      <c r="AK77" s="121">
        <v>72</v>
      </c>
      <c r="AL77" s="83">
        <f t="shared" si="52"/>
        <v>32</v>
      </c>
      <c r="AM77" s="83">
        <f t="shared" si="53"/>
        <v>0.4</v>
      </c>
      <c r="AN77" s="83">
        <f t="shared" si="54"/>
        <v>0</v>
      </c>
      <c r="AO77" s="83">
        <f t="shared" si="55"/>
        <v>0</v>
      </c>
      <c r="AP77" s="83">
        <f t="shared" si="56"/>
        <v>0.6</v>
      </c>
      <c r="AQ77" s="227">
        <f t="shared" si="41"/>
        <v>12.8</v>
      </c>
      <c r="AR77" s="227">
        <f t="shared" si="41"/>
        <v>0</v>
      </c>
      <c r="AS77" s="227">
        <f t="shared" si="41"/>
        <v>0</v>
      </c>
      <c r="AT77" s="227">
        <f t="shared" si="41"/>
        <v>19.2</v>
      </c>
      <c r="AU77" s="83">
        <f t="shared" si="62"/>
        <v>19.456000000000003</v>
      </c>
      <c r="AV77" s="83">
        <f t="shared" si="63"/>
        <v>0</v>
      </c>
      <c r="AW77" s="83">
        <f t="shared" si="64"/>
        <v>0</v>
      </c>
      <c r="AX77" s="83">
        <f t="shared" si="65"/>
        <v>4.8</v>
      </c>
      <c r="AY77" s="128">
        <f t="shared" si="66"/>
        <v>86.326999999999998</v>
      </c>
    </row>
    <row r="78" spans="2:51" x14ac:dyDescent="0.25">
      <c r="B78" s="93"/>
      <c r="C78" s="218"/>
      <c r="D78" s="219"/>
      <c r="E78" s="206"/>
      <c r="F78" s="94"/>
      <c r="G78" s="102"/>
      <c r="I78" s="105">
        <v>73</v>
      </c>
      <c r="J78" s="83">
        <f t="shared" si="67"/>
        <v>41.610000000000014</v>
      </c>
      <c r="K78" s="83">
        <f t="shared" si="68"/>
        <v>12.424392607980865</v>
      </c>
      <c r="L78" s="83">
        <f t="shared" si="69"/>
        <v>70</v>
      </c>
      <c r="M78" s="83">
        <f t="shared" si="70"/>
        <v>10</v>
      </c>
      <c r="N78" s="83">
        <f t="shared" si="42"/>
        <v>0</v>
      </c>
      <c r="O78" s="84">
        <f t="shared" si="43"/>
        <v>387.44323379223334</v>
      </c>
      <c r="P78" s="105">
        <v>73</v>
      </c>
      <c r="Q78" s="83">
        <f t="shared" si="57"/>
        <v>-49.920000000000016</v>
      </c>
      <c r="R78" s="83">
        <f t="shared" si="71"/>
        <v>199.68000000000006</v>
      </c>
      <c r="S78" s="83">
        <f t="shared" si="72"/>
        <v>113.81760000000003</v>
      </c>
      <c r="T78" s="83">
        <f t="shared" si="44"/>
        <v>30.228647177134196</v>
      </c>
      <c r="U78" s="83">
        <f t="shared" si="58"/>
        <v>70</v>
      </c>
      <c r="V78" s="83">
        <f t="shared" si="45"/>
        <v>10</v>
      </c>
      <c r="W78" s="83">
        <v>0</v>
      </c>
      <c r="X78" s="83">
        <f t="shared" si="46"/>
        <v>544.21388050017538</v>
      </c>
      <c r="Y78" s="88">
        <f t="shared" si="47"/>
        <v>156.77064670794203</v>
      </c>
      <c r="AA78" s="121">
        <v>73</v>
      </c>
      <c r="AB78" s="83">
        <f t="shared" si="48"/>
        <v>0</v>
      </c>
      <c r="AC78" s="154">
        <f t="shared" si="49"/>
        <v>0</v>
      </c>
      <c r="AD78" s="154">
        <f t="shared" si="50"/>
        <v>0</v>
      </c>
      <c r="AE78" s="154">
        <f t="shared" si="51"/>
        <v>0</v>
      </c>
      <c r="AF78" s="83">
        <f t="shared" si="59"/>
        <v>29.184208080745741</v>
      </c>
      <c r="AG78" s="83">
        <f t="shared" si="60"/>
        <v>0</v>
      </c>
      <c r="AH78" s="83">
        <f t="shared" si="61"/>
        <v>0</v>
      </c>
      <c r="AI78" s="128">
        <f t="shared" si="73"/>
        <v>29.184208080745741</v>
      </c>
      <c r="AK78" s="121">
        <v>73</v>
      </c>
      <c r="AL78" s="83">
        <f t="shared" si="52"/>
        <v>0</v>
      </c>
      <c r="AM78" s="83">
        <f t="shared" si="53"/>
        <v>0</v>
      </c>
      <c r="AN78" s="83">
        <f t="shared" si="54"/>
        <v>0</v>
      </c>
      <c r="AO78" s="83">
        <f t="shared" si="55"/>
        <v>0</v>
      </c>
      <c r="AP78" s="83">
        <f t="shared" si="56"/>
        <v>0</v>
      </c>
      <c r="AQ78" s="227">
        <f t="shared" si="41"/>
        <v>0</v>
      </c>
      <c r="AR78" s="227">
        <f t="shared" si="41"/>
        <v>0</v>
      </c>
      <c r="AS78" s="227">
        <f t="shared" si="41"/>
        <v>0</v>
      </c>
      <c r="AT78" s="227">
        <f t="shared" si="41"/>
        <v>0</v>
      </c>
      <c r="AU78" s="83">
        <f t="shared" si="62"/>
        <v>0</v>
      </c>
      <c r="AV78" s="83">
        <f t="shared" si="63"/>
        <v>0</v>
      </c>
      <c r="AW78" s="83">
        <f t="shared" si="64"/>
        <v>0</v>
      </c>
      <c r="AX78" s="83">
        <f t="shared" si="65"/>
        <v>0</v>
      </c>
      <c r="AY78" s="128">
        <f t="shared" si="66"/>
        <v>86.326999999999998</v>
      </c>
    </row>
    <row r="79" spans="2:51" x14ac:dyDescent="0.25">
      <c r="I79" s="105">
        <v>74</v>
      </c>
      <c r="J79" s="83">
        <f t="shared" si="67"/>
        <v>42.180000000000014</v>
      </c>
      <c r="K79" s="83">
        <f t="shared" si="68"/>
        <v>12.574659527542616</v>
      </c>
      <c r="L79" s="83">
        <f t="shared" si="69"/>
        <v>70</v>
      </c>
      <c r="M79" s="83">
        <f t="shared" si="70"/>
        <v>10</v>
      </c>
      <c r="N79" s="83">
        <f t="shared" si="42"/>
        <v>0</v>
      </c>
      <c r="O79" s="84">
        <f t="shared" si="43"/>
        <v>388.69769867713677</v>
      </c>
      <c r="P79" s="105">
        <v>74</v>
      </c>
      <c r="Q79" s="83">
        <f t="shared" si="57"/>
        <v>8.7749999999999986</v>
      </c>
      <c r="R79" s="83">
        <f t="shared" si="71"/>
        <v>208.45500000000007</v>
      </c>
      <c r="S79" s="83">
        <f t="shared" si="72"/>
        <v>118.81935000000003</v>
      </c>
      <c r="T79" s="83">
        <f t="shared" si="44"/>
        <v>31.399473810285297</v>
      </c>
      <c r="U79" s="83">
        <f t="shared" si="58"/>
        <v>70</v>
      </c>
      <c r="V79" s="83">
        <f t="shared" si="45"/>
        <v>10</v>
      </c>
      <c r="W79" s="83">
        <v>0</v>
      </c>
      <c r="X79" s="83">
        <f t="shared" si="46"/>
        <v>554.96445146958024</v>
      </c>
      <c r="Y79" s="88">
        <f t="shared" si="47"/>
        <v>166.26675279244347</v>
      </c>
      <c r="AA79" s="121">
        <v>74</v>
      </c>
      <c r="AB79" s="83">
        <f t="shared" si="48"/>
        <v>0</v>
      </c>
      <c r="AC79" s="154">
        <f t="shared" si="49"/>
        <v>0</v>
      </c>
      <c r="AD79" s="154">
        <f t="shared" si="50"/>
        <v>0</v>
      </c>
      <c r="AE79" s="154">
        <f t="shared" si="51"/>
        <v>0</v>
      </c>
      <c r="AF79" s="83">
        <f t="shared" si="59"/>
        <v>28.611923560891583</v>
      </c>
      <c r="AG79" s="83">
        <f t="shared" si="60"/>
        <v>0</v>
      </c>
      <c r="AH79" s="83">
        <f t="shared" si="61"/>
        <v>0</v>
      </c>
      <c r="AI79" s="128">
        <f t="shared" si="73"/>
        <v>28.611923560891583</v>
      </c>
      <c r="AK79" s="121">
        <v>74</v>
      </c>
      <c r="AL79" s="83">
        <f t="shared" si="52"/>
        <v>0</v>
      </c>
      <c r="AM79" s="83">
        <f t="shared" si="53"/>
        <v>0</v>
      </c>
      <c r="AN79" s="83">
        <f t="shared" si="54"/>
        <v>0</v>
      </c>
      <c r="AO79" s="83">
        <f t="shared" si="55"/>
        <v>0</v>
      </c>
      <c r="AP79" s="83">
        <f t="shared" si="56"/>
        <v>0</v>
      </c>
      <c r="AQ79" s="227">
        <f t="shared" si="41"/>
        <v>0</v>
      </c>
      <c r="AR79" s="227">
        <f t="shared" si="41"/>
        <v>0</v>
      </c>
      <c r="AS79" s="227">
        <f t="shared" si="41"/>
        <v>0</v>
      </c>
      <c r="AT79" s="227">
        <f t="shared" si="41"/>
        <v>0</v>
      </c>
      <c r="AU79" s="83">
        <f t="shared" si="62"/>
        <v>0</v>
      </c>
      <c r="AV79" s="83">
        <f t="shared" si="63"/>
        <v>0</v>
      </c>
      <c r="AW79" s="83">
        <f t="shared" si="64"/>
        <v>0</v>
      </c>
      <c r="AX79" s="83">
        <f t="shared" si="65"/>
        <v>0</v>
      </c>
      <c r="AY79" s="128">
        <f t="shared" si="66"/>
        <v>86.326999999999998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67"/>
        <v>42.750000000000014</v>
      </c>
      <c r="K80" s="83">
        <f t="shared" si="68"/>
        <v>12.724690259500949</v>
      </c>
      <c r="L80" s="83">
        <f t="shared" si="69"/>
        <v>70</v>
      </c>
      <c r="M80" s="83">
        <f t="shared" si="70"/>
        <v>10</v>
      </c>
      <c r="N80" s="83">
        <f t="shared" si="42"/>
        <v>0</v>
      </c>
      <c r="O80" s="84">
        <f t="shared" si="43"/>
        <v>389.95175220196415</v>
      </c>
      <c r="P80" s="105">
        <v>75</v>
      </c>
      <c r="Q80" s="83">
        <f t="shared" si="57"/>
        <v>8.7749999999999986</v>
      </c>
      <c r="R80" s="83">
        <f t="shared" si="71"/>
        <v>217.23000000000008</v>
      </c>
      <c r="S80" s="83">
        <f t="shared" si="72"/>
        <v>123.82110000000003</v>
      </c>
      <c r="T80" s="83">
        <f t="shared" si="44"/>
        <v>32.564575749264961</v>
      </c>
      <c r="U80" s="83">
        <f t="shared" si="58"/>
        <v>70</v>
      </c>
      <c r="V80" s="83">
        <f t="shared" si="45"/>
        <v>10</v>
      </c>
      <c r="W80" s="83">
        <v>0</v>
      </c>
      <c r="X80" s="83">
        <f t="shared" si="46"/>
        <v>565.70505192996984</v>
      </c>
      <c r="Y80" s="88">
        <f t="shared" si="47"/>
        <v>175.75329972800569</v>
      </c>
      <c r="AA80" s="121">
        <v>75</v>
      </c>
      <c r="AB80" s="83">
        <f t="shared" si="48"/>
        <v>0</v>
      </c>
      <c r="AC80" s="154">
        <f t="shared" si="49"/>
        <v>0</v>
      </c>
      <c r="AD80" s="154">
        <f t="shared" si="50"/>
        <v>0</v>
      </c>
      <c r="AE80" s="154">
        <f t="shared" si="51"/>
        <v>0</v>
      </c>
      <c r="AF80" s="83">
        <f t="shared" si="59"/>
        <v>28.050861191412675</v>
      </c>
      <c r="AG80" s="83">
        <f t="shared" si="60"/>
        <v>0</v>
      </c>
      <c r="AH80" s="83">
        <f t="shared" si="61"/>
        <v>0</v>
      </c>
      <c r="AI80" s="128">
        <f t="shared" si="73"/>
        <v>28.050861191412675</v>
      </c>
      <c r="AK80" s="121">
        <v>75</v>
      </c>
      <c r="AL80" s="83">
        <f t="shared" si="52"/>
        <v>0</v>
      </c>
      <c r="AM80" s="83">
        <f t="shared" si="53"/>
        <v>0</v>
      </c>
      <c r="AN80" s="83">
        <f t="shared" si="54"/>
        <v>0</v>
      </c>
      <c r="AO80" s="83">
        <f t="shared" si="55"/>
        <v>0</v>
      </c>
      <c r="AP80" s="83">
        <f t="shared" si="56"/>
        <v>0</v>
      </c>
      <c r="AQ80" s="227">
        <f t="shared" si="41"/>
        <v>0</v>
      </c>
      <c r="AR80" s="227">
        <f t="shared" si="41"/>
        <v>0</v>
      </c>
      <c r="AS80" s="227">
        <f t="shared" si="41"/>
        <v>0</v>
      </c>
      <c r="AT80" s="227">
        <f t="shared" si="41"/>
        <v>0</v>
      </c>
      <c r="AU80" s="83">
        <f t="shared" si="62"/>
        <v>0</v>
      </c>
      <c r="AV80" s="83">
        <f t="shared" si="63"/>
        <v>0</v>
      </c>
      <c r="AW80" s="83">
        <f t="shared" si="64"/>
        <v>0</v>
      </c>
      <c r="AX80" s="83">
        <f t="shared" si="65"/>
        <v>0</v>
      </c>
      <c r="AY80" s="128">
        <f t="shared" si="66"/>
        <v>86.326999999999998</v>
      </c>
    </row>
    <row r="81" spans="2:51" x14ac:dyDescent="0.25">
      <c r="B81" s="223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67"/>
        <v>43.320000000000014</v>
      </c>
      <c r="K81" s="83">
        <f t="shared" si="68"/>
        <v>12.87448831706971</v>
      </c>
      <c r="L81" s="83">
        <f t="shared" si="69"/>
        <v>70</v>
      </c>
      <c r="M81" s="83">
        <f t="shared" si="70"/>
        <v>10</v>
      </c>
      <c r="N81" s="83">
        <f t="shared" si="42"/>
        <v>0</v>
      </c>
      <c r="O81" s="84">
        <f t="shared" si="43"/>
        <v>391.20540048556313</v>
      </c>
      <c r="P81" s="105">
        <v>76</v>
      </c>
      <c r="Q81" s="83">
        <f t="shared" si="57"/>
        <v>8.7749999999999986</v>
      </c>
      <c r="R81" s="83">
        <f t="shared" si="71"/>
        <v>226.00500000000008</v>
      </c>
      <c r="S81" s="83">
        <f t="shared" si="72"/>
        <v>128.82285000000005</v>
      </c>
      <c r="T81" s="83">
        <f t="shared" si="44"/>
        <v>33.724210697162803</v>
      </c>
      <c r="U81" s="83">
        <f t="shared" si="58"/>
        <v>70</v>
      </c>
      <c r="V81" s="83">
        <f t="shared" si="45"/>
        <v>10</v>
      </c>
      <c r="W81" s="83">
        <v>0</v>
      </c>
      <c r="X81" s="83">
        <f t="shared" si="46"/>
        <v>576.43613071422533</v>
      </c>
      <c r="Y81" s="88">
        <f t="shared" si="47"/>
        <v>185.2307302286622</v>
      </c>
      <c r="AA81" s="121">
        <v>76</v>
      </c>
      <c r="AB81" s="83">
        <f t="shared" si="48"/>
        <v>0</v>
      </c>
      <c r="AC81" s="154">
        <f t="shared" si="49"/>
        <v>0</v>
      </c>
      <c r="AD81" s="154">
        <f t="shared" si="50"/>
        <v>0</v>
      </c>
      <c r="AE81" s="154">
        <f t="shared" si="51"/>
        <v>0</v>
      </c>
      <c r="AF81" s="83">
        <f t="shared" si="59"/>
        <v>27.500800912784992</v>
      </c>
      <c r="AG81" s="83">
        <f t="shared" si="60"/>
        <v>0</v>
      </c>
      <c r="AH81" s="83">
        <f t="shared" si="61"/>
        <v>0</v>
      </c>
      <c r="AI81" s="128">
        <f t="shared" si="73"/>
        <v>27.500800912784992</v>
      </c>
      <c r="AK81" s="121">
        <v>76</v>
      </c>
      <c r="AL81" s="83">
        <f t="shared" si="52"/>
        <v>0</v>
      </c>
      <c r="AM81" s="83">
        <f t="shared" si="53"/>
        <v>0</v>
      </c>
      <c r="AN81" s="83">
        <f t="shared" si="54"/>
        <v>0</v>
      </c>
      <c r="AO81" s="83">
        <f t="shared" si="55"/>
        <v>0</v>
      </c>
      <c r="AP81" s="83">
        <f t="shared" si="56"/>
        <v>0</v>
      </c>
      <c r="AQ81" s="227">
        <f t="shared" si="41"/>
        <v>0</v>
      </c>
      <c r="AR81" s="227">
        <f t="shared" si="41"/>
        <v>0</v>
      </c>
      <c r="AS81" s="227">
        <f t="shared" si="41"/>
        <v>0</v>
      </c>
      <c r="AT81" s="227">
        <f t="shared" si="41"/>
        <v>0</v>
      </c>
      <c r="AU81" s="83">
        <f t="shared" si="62"/>
        <v>0</v>
      </c>
      <c r="AV81" s="83">
        <f t="shared" si="63"/>
        <v>0</v>
      </c>
      <c r="AW81" s="83">
        <f t="shared" si="64"/>
        <v>0</v>
      </c>
      <c r="AX81" s="83">
        <f t="shared" si="65"/>
        <v>0</v>
      </c>
      <c r="AY81" s="128">
        <f t="shared" si="66"/>
        <v>86.326999999999998</v>
      </c>
    </row>
    <row r="82" spans="2:51" x14ac:dyDescent="0.25">
      <c r="B82" s="250">
        <f>IF(C25&lt;=$F$18,C25,"-")</f>
        <v>42</v>
      </c>
      <c r="C82" s="208">
        <f>D25-D26</f>
        <v>30</v>
      </c>
      <c r="D82" s="209">
        <v>0</v>
      </c>
      <c r="E82" s="251">
        <f>IF(G82+D82&lt;&gt;1,(1-(G82+D82))*56%,0)</f>
        <v>0</v>
      </c>
      <c r="F82" s="251">
        <f>IF(G82+D82&lt;&gt;1,(1-(G82+D82))*44%,0)</f>
        <v>0</v>
      </c>
      <c r="G82" s="210">
        <v>1</v>
      </c>
      <c r="H82" s="108">
        <f t="shared" ref="H82:H94" si="74">IF(C82=0,0,IF(SUM(D82:G82)&lt;&gt;1,"erreur",))</f>
        <v>0</v>
      </c>
      <c r="I82" s="105">
        <v>77</v>
      </c>
      <c r="J82" s="83">
        <f t="shared" si="67"/>
        <v>43.890000000000015</v>
      </c>
      <c r="K82" s="83">
        <f t="shared" si="68"/>
        <v>13.024057115695463</v>
      </c>
      <c r="L82" s="83">
        <f t="shared" si="69"/>
        <v>70</v>
      </c>
      <c r="M82" s="83">
        <f t="shared" si="70"/>
        <v>10</v>
      </c>
      <c r="N82" s="83">
        <f t="shared" si="42"/>
        <v>0</v>
      </c>
      <c r="O82" s="84">
        <f t="shared" si="43"/>
        <v>392.45864947650301</v>
      </c>
      <c r="P82" s="105">
        <v>77</v>
      </c>
      <c r="Q82" s="83">
        <f t="shared" si="57"/>
        <v>8.7749999999999986</v>
      </c>
      <c r="R82" s="83">
        <f t="shared" si="71"/>
        <v>234.78000000000009</v>
      </c>
      <c r="S82" s="83">
        <f t="shared" si="72"/>
        <v>133.82460000000003</v>
      </c>
      <c r="T82" s="83">
        <f t="shared" si="44"/>
        <v>34.878615212476284</v>
      </c>
      <c r="U82" s="83">
        <f t="shared" si="58"/>
        <v>70</v>
      </c>
      <c r="V82" s="83">
        <f t="shared" si="45"/>
        <v>10</v>
      </c>
      <c r="W82" s="83">
        <v>0</v>
      </c>
      <c r="X82" s="83">
        <f t="shared" si="46"/>
        <v>587.1580998283963</v>
      </c>
      <c r="Y82" s="88">
        <f t="shared" si="47"/>
        <v>194.69945035189329</v>
      </c>
      <c r="AA82" s="121">
        <v>77</v>
      </c>
      <c r="AB82" s="83">
        <f t="shared" si="48"/>
        <v>0</v>
      </c>
      <c r="AC82" s="154">
        <f t="shared" si="49"/>
        <v>0</v>
      </c>
      <c r="AD82" s="154">
        <f t="shared" si="50"/>
        <v>0</v>
      </c>
      <c r="AE82" s="154">
        <f t="shared" si="51"/>
        <v>0</v>
      </c>
      <c r="AF82" s="83">
        <f t="shared" si="59"/>
        <v>26.961526980717558</v>
      </c>
      <c r="AG82" s="83">
        <f t="shared" si="60"/>
        <v>0</v>
      </c>
      <c r="AH82" s="83">
        <f t="shared" si="61"/>
        <v>0</v>
      </c>
      <c r="AI82" s="128">
        <f t="shared" si="73"/>
        <v>26.961526980717558</v>
      </c>
      <c r="AK82" s="121">
        <v>77</v>
      </c>
      <c r="AL82" s="83">
        <f t="shared" si="52"/>
        <v>0</v>
      </c>
      <c r="AM82" s="83">
        <f t="shared" si="53"/>
        <v>0</v>
      </c>
      <c r="AN82" s="83">
        <f t="shared" si="54"/>
        <v>0</v>
      </c>
      <c r="AO82" s="83">
        <f t="shared" si="55"/>
        <v>0</v>
      </c>
      <c r="AP82" s="83">
        <f t="shared" si="56"/>
        <v>0</v>
      </c>
      <c r="AQ82" s="227">
        <f t="shared" si="41"/>
        <v>0</v>
      </c>
      <c r="AR82" s="227">
        <f t="shared" si="41"/>
        <v>0</v>
      </c>
      <c r="AS82" s="227">
        <f t="shared" si="41"/>
        <v>0</v>
      </c>
      <c r="AT82" s="227">
        <f t="shared" si="41"/>
        <v>0</v>
      </c>
      <c r="AU82" s="83">
        <f t="shared" si="62"/>
        <v>0</v>
      </c>
      <c r="AV82" s="83">
        <f t="shared" si="63"/>
        <v>0</v>
      </c>
      <c r="AW82" s="83">
        <f t="shared" si="64"/>
        <v>0</v>
      </c>
      <c r="AX82" s="83">
        <f t="shared" si="65"/>
        <v>0</v>
      </c>
      <c r="AY82" s="128">
        <f t="shared" si="66"/>
        <v>86.326999999999998</v>
      </c>
    </row>
    <row r="83" spans="2:51" x14ac:dyDescent="0.25">
      <c r="B83" s="252">
        <f>IF(C27&lt;=$F$18,C27,"-")</f>
        <v>48</v>
      </c>
      <c r="C83" s="211">
        <f>D27-D28</f>
        <v>28</v>
      </c>
      <c r="D83" s="212">
        <v>0.1</v>
      </c>
      <c r="E83" s="185">
        <f t="shared" ref="E83:E94" si="75">IF(G83+D83&lt;&gt;1,(1-(G83+D83))*56%,0)</f>
        <v>0</v>
      </c>
      <c r="F83" s="185">
        <f t="shared" ref="F83:F94" si="76">IF(G83+D83&lt;&gt;1,(1-(G83+D83))*44%,0)</f>
        <v>0</v>
      </c>
      <c r="G83" s="213">
        <v>0.9</v>
      </c>
      <c r="H83" s="108">
        <f t="shared" si="74"/>
        <v>0</v>
      </c>
      <c r="I83" s="105">
        <v>78</v>
      </c>
      <c r="J83" s="83">
        <f t="shared" si="67"/>
        <v>44.460000000000015</v>
      </c>
      <c r="K83" s="83">
        <f t="shared" si="68"/>
        <v>13.17339997701186</v>
      </c>
      <c r="L83" s="83">
        <f t="shared" si="69"/>
        <v>70</v>
      </c>
      <c r="M83" s="83">
        <f t="shared" si="70"/>
        <v>10</v>
      </c>
      <c r="N83" s="83">
        <f t="shared" si="42"/>
        <v>0</v>
      </c>
      <c r="O83" s="84">
        <f t="shared" si="43"/>
        <v>393.71150495996238</v>
      </c>
      <c r="P83" s="105">
        <v>78</v>
      </c>
      <c r="Q83" s="83">
        <f t="shared" si="57"/>
        <v>8.7749999999999986</v>
      </c>
      <c r="R83" s="83">
        <f t="shared" si="71"/>
        <v>243.55500000000009</v>
      </c>
      <c r="S83" s="83">
        <f t="shared" si="72"/>
        <v>138.82635000000005</v>
      </c>
      <c r="T83" s="83">
        <f t="shared" si="44"/>
        <v>36.028007168971271</v>
      </c>
      <c r="U83" s="83">
        <f t="shared" si="58"/>
        <v>70</v>
      </c>
      <c r="V83" s="83">
        <f t="shared" si="45"/>
        <v>10</v>
      </c>
      <c r="W83" s="83">
        <v>0</v>
      </c>
      <c r="X83" s="83">
        <f t="shared" si="46"/>
        <v>597.87133873595837</v>
      </c>
      <c r="Y83" s="88">
        <f t="shared" si="47"/>
        <v>204.15983377599599</v>
      </c>
      <c r="AA83" s="121">
        <v>78</v>
      </c>
      <c r="AB83" s="83">
        <f t="shared" si="48"/>
        <v>0</v>
      </c>
      <c r="AC83" s="154">
        <f t="shared" si="49"/>
        <v>0</v>
      </c>
      <c r="AD83" s="154">
        <f t="shared" si="50"/>
        <v>0</v>
      </c>
      <c r="AE83" s="154">
        <f t="shared" si="51"/>
        <v>0</v>
      </c>
      <c r="AF83" s="83">
        <f t="shared" si="59"/>
        <v>26.432827881533346</v>
      </c>
      <c r="AG83" s="83">
        <f t="shared" si="60"/>
        <v>0</v>
      </c>
      <c r="AH83" s="83">
        <f t="shared" si="61"/>
        <v>0</v>
      </c>
      <c r="AI83" s="128">
        <f t="shared" si="73"/>
        <v>26.432827881533346</v>
      </c>
      <c r="AK83" s="121">
        <v>78</v>
      </c>
      <c r="AL83" s="83">
        <f t="shared" si="52"/>
        <v>0</v>
      </c>
      <c r="AM83" s="83">
        <f t="shared" si="53"/>
        <v>0</v>
      </c>
      <c r="AN83" s="83">
        <f t="shared" si="54"/>
        <v>0</v>
      </c>
      <c r="AO83" s="83">
        <f t="shared" si="55"/>
        <v>0</v>
      </c>
      <c r="AP83" s="83">
        <f t="shared" si="56"/>
        <v>0</v>
      </c>
      <c r="AQ83" s="227">
        <f t="shared" si="41"/>
        <v>0</v>
      </c>
      <c r="AR83" s="227">
        <f t="shared" si="41"/>
        <v>0</v>
      </c>
      <c r="AS83" s="227">
        <f t="shared" si="41"/>
        <v>0</v>
      </c>
      <c r="AT83" s="227">
        <f t="shared" si="41"/>
        <v>0</v>
      </c>
      <c r="AU83" s="83">
        <f t="shared" si="62"/>
        <v>0</v>
      </c>
      <c r="AV83" s="83">
        <f t="shared" si="63"/>
        <v>0</v>
      </c>
      <c r="AW83" s="83">
        <f t="shared" si="64"/>
        <v>0</v>
      </c>
      <c r="AX83" s="83">
        <f t="shared" si="65"/>
        <v>0</v>
      </c>
      <c r="AY83" s="128">
        <f t="shared" si="66"/>
        <v>86.326999999999998</v>
      </c>
    </row>
    <row r="84" spans="2:51" x14ac:dyDescent="0.25">
      <c r="B84" s="260">
        <f>IF(C29&lt;=$F$18,C29,"-")</f>
        <v>56</v>
      </c>
      <c r="C84" s="211">
        <f>D29-D30</f>
        <v>36</v>
      </c>
      <c r="D84" s="212">
        <v>0.2</v>
      </c>
      <c r="E84" s="185">
        <f t="shared" si="75"/>
        <v>0</v>
      </c>
      <c r="F84" s="185">
        <f t="shared" si="76"/>
        <v>0</v>
      </c>
      <c r="G84" s="213">
        <v>0.8</v>
      </c>
      <c r="H84" s="108">
        <f t="shared" si="74"/>
        <v>0</v>
      </c>
      <c r="I84" s="105">
        <v>79</v>
      </c>
      <c r="J84" s="83">
        <f t="shared" si="67"/>
        <v>45.030000000000015</v>
      </c>
      <c r="K84" s="83">
        <f t="shared" si="68"/>
        <v>13.322520132585414</v>
      </c>
      <c r="L84" s="83">
        <f t="shared" si="69"/>
        <v>70</v>
      </c>
      <c r="M84" s="83">
        <f t="shared" si="70"/>
        <v>10</v>
      </c>
      <c r="N84" s="83">
        <f t="shared" si="42"/>
        <v>0</v>
      </c>
      <c r="O84" s="84">
        <f t="shared" si="43"/>
        <v>394.96397256425297</v>
      </c>
      <c r="P84" s="105">
        <v>79</v>
      </c>
      <c r="Q84" s="83">
        <f t="shared" si="57"/>
        <v>8.7749999999999986</v>
      </c>
      <c r="R84" s="83">
        <f t="shared" si="71"/>
        <v>252.3300000000001</v>
      </c>
      <c r="S84" s="83">
        <f t="shared" si="72"/>
        <v>143.82810000000003</v>
      </c>
      <c r="T84" s="83">
        <f t="shared" si="44"/>
        <v>37.172587851076109</v>
      </c>
      <c r="U84" s="83">
        <f t="shared" si="58"/>
        <v>70</v>
      </c>
      <c r="V84" s="83">
        <f t="shared" si="45"/>
        <v>10</v>
      </c>
      <c r="W84" s="83">
        <v>0</v>
      </c>
      <c r="X84" s="83">
        <f t="shared" si="46"/>
        <v>608.57619800729083</v>
      </c>
      <c r="Y84" s="88">
        <f t="shared" si="47"/>
        <v>213.61222544303786</v>
      </c>
      <c r="AA84" s="121">
        <v>79</v>
      </c>
      <c r="AB84" s="83">
        <f t="shared" si="48"/>
        <v>0</v>
      </c>
      <c r="AC84" s="154">
        <f t="shared" si="49"/>
        <v>0</v>
      </c>
      <c r="AD84" s="154">
        <f t="shared" si="50"/>
        <v>0</v>
      </c>
      <c r="AE84" s="154">
        <f t="shared" si="51"/>
        <v>0</v>
      </c>
      <c r="AF84" s="83">
        <f t="shared" si="59"/>
        <v>25.914496249209527</v>
      </c>
      <c r="AG84" s="83">
        <f t="shared" si="60"/>
        <v>0</v>
      </c>
      <c r="AH84" s="83">
        <f t="shared" si="61"/>
        <v>0</v>
      </c>
      <c r="AI84" s="128">
        <f t="shared" si="73"/>
        <v>25.914496249209527</v>
      </c>
      <c r="AK84" s="121">
        <v>79</v>
      </c>
      <c r="AL84" s="83">
        <f t="shared" si="52"/>
        <v>0</v>
      </c>
      <c r="AM84" s="83">
        <f t="shared" si="53"/>
        <v>0</v>
      </c>
      <c r="AN84" s="83">
        <f t="shared" si="54"/>
        <v>0</v>
      </c>
      <c r="AO84" s="83">
        <f t="shared" si="55"/>
        <v>0</v>
      </c>
      <c r="AP84" s="83">
        <f t="shared" si="56"/>
        <v>0</v>
      </c>
      <c r="AQ84" s="227">
        <f t="shared" si="41"/>
        <v>0</v>
      </c>
      <c r="AR84" s="227">
        <f t="shared" si="41"/>
        <v>0</v>
      </c>
      <c r="AS84" s="227">
        <f t="shared" si="41"/>
        <v>0</v>
      </c>
      <c r="AT84" s="227">
        <f t="shared" si="41"/>
        <v>0</v>
      </c>
      <c r="AU84" s="83">
        <f t="shared" si="62"/>
        <v>0</v>
      </c>
      <c r="AV84" s="83">
        <f t="shared" si="63"/>
        <v>0</v>
      </c>
      <c r="AW84" s="83">
        <f t="shared" si="64"/>
        <v>0</v>
      </c>
      <c r="AX84" s="83">
        <f t="shared" si="65"/>
        <v>0</v>
      </c>
      <c r="AY84" s="128">
        <f t="shared" si="66"/>
        <v>86.326999999999998</v>
      </c>
    </row>
    <row r="85" spans="2:51" x14ac:dyDescent="0.25">
      <c r="B85" s="252">
        <f>IF(C31&lt;=$F$18,C31,"-")</f>
        <v>64</v>
      </c>
      <c r="C85" s="211">
        <f>D31-D32</f>
        <v>41</v>
      </c>
      <c r="D85" s="212">
        <v>0.3</v>
      </c>
      <c r="E85" s="185">
        <f t="shared" si="75"/>
        <v>0</v>
      </c>
      <c r="F85" s="185">
        <f t="shared" si="76"/>
        <v>0</v>
      </c>
      <c r="G85" s="213">
        <v>0.7</v>
      </c>
      <c r="H85" s="108">
        <f t="shared" si="74"/>
        <v>0</v>
      </c>
      <c r="I85" s="105">
        <v>80</v>
      </c>
      <c r="J85" s="83">
        <f t="shared" si="67"/>
        <v>45.600000000000016</v>
      </c>
      <c r="K85" s="83">
        <f t="shared" si="68"/>
        <v>13.471420727466249</v>
      </c>
      <c r="L85" s="83">
        <f t="shared" si="69"/>
        <v>70</v>
      </c>
      <c r="M85" s="83">
        <f t="shared" si="70"/>
        <v>10</v>
      </c>
      <c r="N85" s="83">
        <f t="shared" si="42"/>
        <v>0</v>
      </c>
      <c r="O85" s="84">
        <f t="shared" si="43"/>
        <v>396.21605776700375</v>
      </c>
      <c r="P85" s="105">
        <v>80</v>
      </c>
      <c r="Q85" s="83">
        <f t="shared" si="57"/>
        <v>8.7749999999999986</v>
      </c>
      <c r="R85" s="83">
        <f t="shared" si="71"/>
        <v>261.10500000000008</v>
      </c>
      <c r="S85" s="83">
        <f t="shared" si="72"/>
        <v>148.82985000000002</v>
      </c>
      <c r="T85" s="83">
        <f t="shared" si="44"/>
        <v>38.312543749610164</v>
      </c>
      <c r="U85" s="83">
        <f t="shared" si="58"/>
        <v>70</v>
      </c>
      <c r="V85" s="83">
        <f t="shared" si="45"/>
        <v>10</v>
      </c>
      <c r="W85" s="83">
        <v>0</v>
      </c>
      <c r="X85" s="83">
        <f t="shared" si="46"/>
        <v>619.27300244723779</v>
      </c>
      <c r="Y85" s="88">
        <f t="shared" si="47"/>
        <v>223.05694468023404</v>
      </c>
      <c r="AA85" s="121">
        <v>80</v>
      </c>
      <c r="AB85" s="83">
        <f t="shared" si="48"/>
        <v>0</v>
      </c>
      <c r="AC85" s="154">
        <f t="shared" si="49"/>
        <v>0</v>
      </c>
      <c r="AD85" s="154">
        <f t="shared" si="50"/>
        <v>0</v>
      </c>
      <c r="AE85" s="154">
        <f t="shared" si="51"/>
        <v>0</v>
      </c>
      <c r="AF85" s="83">
        <f t="shared" si="59"/>
        <v>25.406328784044501</v>
      </c>
      <c r="AG85" s="83">
        <f t="shared" si="60"/>
        <v>0</v>
      </c>
      <c r="AH85" s="83">
        <f t="shared" si="61"/>
        <v>0</v>
      </c>
      <c r="AI85" s="128">
        <f t="shared" si="73"/>
        <v>25.406328784044501</v>
      </c>
      <c r="AK85" s="121">
        <v>80</v>
      </c>
      <c r="AL85" s="83">
        <f t="shared" si="52"/>
        <v>0</v>
      </c>
      <c r="AM85" s="83">
        <f t="shared" si="53"/>
        <v>0</v>
      </c>
      <c r="AN85" s="83">
        <f t="shared" si="54"/>
        <v>0</v>
      </c>
      <c r="AO85" s="83">
        <f t="shared" si="55"/>
        <v>0</v>
      </c>
      <c r="AP85" s="83">
        <f t="shared" si="56"/>
        <v>0</v>
      </c>
      <c r="AQ85" s="227">
        <f t="shared" si="41"/>
        <v>0</v>
      </c>
      <c r="AR85" s="227">
        <f t="shared" si="41"/>
        <v>0</v>
      </c>
      <c r="AS85" s="227">
        <f t="shared" si="41"/>
        <v>0</v>
      </c>
      <c r="AT85" s="227">
        <f t="shared" si="41"/>
        <v>0</v>
      </c>
      <c r="AU85" s="83">
        <f t="shared" si="62"/>
        <v>0</v>
      </c>
      <c r="AV85" s="83">
        <f t="shared" si="63"/>
        <v>0</v>
      </c>
      <c r="AW85" s="83">
        <f t="shared" si="64"/>
        <v>0</v>
      </c>
      <c r="AX85" s="83">
        <f t="shared" si="65"/>
        <v>0</v>
      </c>
      <c r="AY85" s="128">
        <f t="shared" si="66"/>
        <v>86.326999999999998</v>
      </c>
    </row>
    <row r="86" spans="2:51" x14ac:dyDescent="0.25">
      <c r="B86" s="252">
        <f>IF(C33&lt;=$F$18,C33,"-")</f>
        <v>72</v>
      </c>
      <c r="C86" s="211">
        <f>D33-D34</f>
        <v>32</v>
      </c>
      <c r="D86" s="212">
        <v>0.4</v>
      </c>
      <c r="E86" s="185">
        <f t="shared" si="75"/>
        <v>0</v>
      </c>
      <c r="F86" s="185">
        <f t="shared" si="76"/>
        <v>0</v>
      </c>
      <c r="G86" s="213">
        <v>0.6</v>
      </c>
      <c r="H86" s="108">
        <f t="shared" si="74"/>
        <v>0</v>
      </c>
      <c r="I86" s="105">
        <v>81</v>
      </c>
      <c r="J86" s="83">
        <f t="shared" si="67"/>
        <v>46.170000000000016</v>
      </c>
      <c r="K86" s="83">
        <f t="shared" si="68"/>
        <v>13.620104823556266</v>
      </c>
      <c r="L86" s="83">
        <f t="shared" si="69"/>
        <v>70</v>
      </c>
      <c r="M86" s="83">
        <f t="shared" si="70"/>
        <v>10</v>
      </c>
      <c r="N86" s="83">
        <f t="shared" si="42"/>
        <v>0</v>
      </c>
      <c r="O86" s="84">
        <f t="shared" si="43"/>
        <v>397.46776590102718</v>
      </c>
      <c r="P86" s="105">
        <v>81</v>
      </c>
      <c r="Q86" s="83">
        <f t="shared" si="57"/>
        <v>8.7749999999999986</v>
      </c>
      <c r="R86" s="83">
        <f t="shared" si="71"/>
        <v>269.88000000000005</v>
      </c>
      <c r="S86" s="83">
        <f t="shared" si="72"/>
        <v>153.83160000000001</v>
      </c>
      <c r="T86" s="83">
        <f t="shared" si="44"/>
        <v>39.448048109333072</v>
      </c>
      <c r="U86" s="83">
        <f t="shared" si="58"/>
        <v>70</v>
      </c>
      <c r="V86" s="83">
        <f t="shared" si="45"/>
        <v>10</v>
      </c>
      <c r="W86" s="83">
        <v>0</v>
      </c>
      <c r="X86" s="83">
        <f t="shared" si="46"/>
        <v>629.96205379042169</v>
      </c>
      <c r="Y86" s="88">
        <f t="shared" si="47"/>
        <v>232.49428788939451</v>
      </c>
      <c r="AA86" s="121">
        <v>81</v>
      </c>
      <c r="AB86" s="83">
        <f t="shared" si="48"/>
        <v>32</v>
      </c>
      <c r="AC86" s="154">
        <f t="shared" si="49"/>
        <v>0.5</v>
      </c>
      <c r="AD86" s="154">
        <f t="shared" si="50"/>
        <v>0.28000000000000003</v>
      </c>
      <c r="AE86" s="154">
        <f t="shared" si="51"/>
        <v>0.22</v>
      </c>
      <c r="AF86" s="83">
        <f t="shared" si="59"/>
        <v>40.635874356610998</v>
      </c>
      <c r="AG86" s="83">
        <f t="shared" si="60"/>
        <v>8.7728603459560652</v>
      </c>
      <c r="AH86" s="83">
        <f t="shared" si="61"/>
        <v>5.9064482925684629</v>
      </c>
      <c r="AI86" s="128">
        <f t="shared" si="73"/>
        <v>55.315182995135523</v>
      </c>
      <c r="AK86" s="121">
        <v>81</v>
      </c>
      <c r="AL86" s="83">
        <f t="shared" si="52"/>
        <v>32</v>
      </c>
      <c r="AM86" s="83">
        <f t="shared" si="53"/>
        <v>0.5</v>
      </c>
      <c r="AN86" s="83">
        <f t="shared" si="54"/>
        <v>0.28000000000000003</v>
      </c>
      <c r="AO86" s="83">
        <f t="shared" si="55"/>
        <v>0.22</v>
      </c>
      <c r="AP86" s="83">
        <f t="shared" si="56"/>
        <v>0</v>
      </c>
      <c r="AQ86" s="227">
        <f t="shared" si="41"/>
        <v>16</v>
      </c>
      <c r="AR86" s="227">
        <f t="shared" si="41"/>
        <v>8.9600000000000009</v>
      </c>
      <c r="AS86" s="227">
        <f t="shared" si="41"/>
        <v>7.04</v>
      </c>
      <c r="AT86" s="227">
        <f t="shared" si="41"/>
        <v>0</v>
      </c>
      <c r="AU86" s="83">
        <f t="shared" si="62"/>
        <v>24.32</v>
      </c>
      <c r="AV86" s="83">
        <f t="shared" si="63"/>
        <v>6.8992000000000004</v>
      </c>
      <c r="AW86" s="83">
        <f t="shared" si="64"/>
        <v>0</v>
      </c>
      <c r="AX86" s="83">
        <f t="shared" si="65"/>
        <v>0</v>
      </c>
      <c r="AY86" s="128">
        <f t="shared" si="66"/>
        <v>117.5462</v>
      </c>
    </row>
    <row r="87" spans="2:51" x14ac:dyDescent="0.25">
      <c r="B87" s="252">
        <f>IF(C35&lt;=$F$18,C35,"-")</f>
        <v>81</v>
      </c>
      <c r="C87" s="211">
        <f>D35-D36</f>
        <v>32</v>
      </c>
      <c r="D87" s="212">
        <v>0.5</v>
      </c>
      <c r="E87" s="185">
        <f t="shared" si="75"/>
        <v>0.28000000000000003</v>
      </c>
      <c r="F87" s="185">
        <f t="shared" si="76"/>
        <v>0.22</v>
      </c>
      <c r="G87" s="213"/>
      <c r="H87" s="108">
        <f t="shared" si="74"/>
        <v>0</v>
      </c>
      <c r="I87" s="105">
        <v>82</v>
      </c>
      <c r="J87" s="83">
        <f t="shared" si="67"/>
        <v>46.740000000000016</v>
      </c>
      <c r="K87" s="83">
        <f t="shared" si="68"/>
        <v>13.76857540280615</v>
      </c>
      <c r="L87" s="83">
        <f t="shared" si="69"/>
        <v>70</v>
      </c>
      <c r="M87" s="83">
        <f t="shared" si="70"/>
        <v>10</v>
      </c>
      <c r="N87" s="83">
        <f t="shared" si="42"/>
        <v>0</v>
      </c>
      <c r="O87" s="84">
        <f t="shared" si="43"/>
        <v>398.71910215988743</v>
      </c>
      <c r="P87" s="105">
        <v>82</v>
      </c>
      <c r="Q87" s="83">
        <f t="shared" si="57"/>
        <v>-49.919999999999987</v>
      </c>
      <c r="R87" s="83">
        <f t="shared" si="71"/>
        <v>219.96000000000006</v>
      </c>
      <c r="S87" s="83">
        <f t="shared" si="72"/>
        <v>125.37720000000003</v>
      </c>
      <c r="T87" s="83">
        <f t="shared" si="44"/>
        <v>32.925925439106848</v>
      </c>
      <c r="U87" s="83">
        <f t="shared" si="58"/>
        <v>70</v>
      </c>
      <c r="V87" s="83">
        <f t="shared" si="45"/>
        <v>10</v>
      </c>
      <c r="W87" s="83">
        <v>0</v>
      </c>
      <c r="X87" s="83">
        <f t="shared" si="46"/>
        <v>569.04461013977777</v>
      </c>
      <c r="Y87" s="88">
        <f t="shared" si="47"/>
        <v>170.32550797989035</v>
      </c>
      <c r="AA87" s="121">
        <v>82</v>
      </c>
      <c r="AB87" s="83">
        <f t="shared" si="48"/>
        <v>0</v>
      </c>
      <c r="AC87" s="154">
        <f t="shared" si="49"/>
        <v>0</v>
      </c>
      <c r="AD87" s="154">
        <f t="shared" si="50"/>
        <v>0</v>
      </c>
      <c r="AE87" s="154">
        <f t="shared" si="51"/>
        <v>0</v>
      </c>
      <c r="AF87" s="83">
        <f t="shared" si="59"/>
        <v>39.839029645913854</v>
      </c>
      <c r="AG87" s="83">
        <f t="shared" si="60"/>
        <v>8.532966018451221</v>
      </c>
      <c r="AH87" s="83">
        <f t="shared" si="61"/>
        <v>4.176489640402866</v>
      </c>
      <c r="AI87" s="128">
        <f t="shared" si="73"/>
        <v>52.548485304767937</v>
      </c>
      <c r="AK87" s="121">
        <v>82</v>
      </c>
      <c r="AL87" s="83">
        <f t="shared" si="52"/>
        <v>0</v>
      </c>
      <c r="AM87" s="83">
        <f t="shared" si="53"/>
        <v>0</v>
      </c>
      <c r="AN87" s="83">
        <f t="shared" si="54"/>
        <v>0</v>
      </c>
      <c r="AO87" s="83">
        <f t="shared" si="55"/>
        <v>0</v>
      </c>
      <c r="AP87" s="83">
        <f t="shared" si="56"/>
        <v>0</v>
      </c>
      <c r="AQ87" s="227">
        <f t="shared" si="41"/>
        <v>0</v>
      </c>
      <c r="AR87" s="227">
        <f t="shared" si="41"/>
        <v>0</v>
      </c>
      <c r="AS87" s="227">
        <f t="shared" si="41"/>
        <v>0</v>
      </c>
      <c r="AT87" s="227">
        <f t="shared" si="41"/>
        <v>0</v>
      </c>
      <c r="AU87" s="83">
        <f t="shared" si="62"/>
        <v>0</v>
      </c>
      <c r="AV87" s="83">
        <f t="shared" si="63"/>
        <v>0</v>
      </c>
      <c r="AW87" s="83">
        <f t="shared" si="64"/>
        <v>0</v>
      </c>
      <c r="AX87" s="83">
        <f t="shared" si="65"/>
        <v>0</v>
      </c>
      <c r="AY87" s="128">
        <f t="shared" si="66"/>
        <v>117.5462</v>
      </c>
    </row>
    <row r="88" spans="2:51" x14ac:dyDescent="0.25">
      <c r="B88" s="252">
        <f>IF(C37&lt;=$F$18,C37,"-")</f>
        <v>90</v>
      </c>
      <c r="C88" s="211">
        <f>D37-D38</f>
        <v>30</v>
      </c>
      <c r="D88" s="212">
        <v>0.6</v>
      </c>
      <c r="E88" s="185">
        <f t="shared" si="75"/>
        <v>0.22400000000000003</v>
      </c>
      <c r="F88" s="185">
        <f t="shared" si="76"/>
        <v>0.17600000000000002</v>
      </c>
      <c r="G88" s="213"/>
      <c r="H88" s="108">
        <f t="shared" si="74"/>
        <v>0</v>
      </c>
      <c r="I88" s="105">
        <v>83</v>
      </c>
      <c r="J88" s="83">
        <f t="shared" si="67"/>
        <v>47.310000000000016</v>
      </c>
      <c r="K88" s="83">
        <f t="shared" si="68"/>
        <v>13.916835370252125</v>
      </c>
      <c r="L88" s="83">
        <f t="shared" si="69"/>
        <v>70</v>
      </c>
      <c r="M88" s="83">
        <f t="shared" si="70"/>
        <v>10</v>
      </c>
      <c r="N88" s="83">
        <f t="shared" si="42"/>
        <v>0</v>
      </c>
      <c r="O88" s="84">
        <f t="shared" si="43"/>
        <v>399.97007160318913</v>
      </c>
      <c r="P88" s="105">
        <v>83</v>
      </c>
      <c r="Q88" s="83">
        <f t="shared" si="57"/>
        <v>8.3850000000000016</v>
      </c>
      <c r="R88" s="83">
        <f t="shared" si="71"/>
        <v>228.34500000000006</v>
      </c>
      <c r="S88" s="83">
        <f t="shared" si="72"/>
        <v>130.15665000000001</v>
      </c>
      <c r="T88" s="83">
        <f t="shared" si="44"/>
        <v>34.032554010583254</v>
      </c>
      <c r="U88" s="83">
        <f t="shared" si="58"/>
        <v>70</v>
      </c>
      <c r="V88" s="83">
        <f t="shared" si="45"/>
        <v>10</v>
      </c>
      <c r="W88" s="83">
        <v>0</v>
      </c>
      <c r="X88" s="83">
        <f t="shared" si="46"/>
        <v>579.29619698509907</v>
      </c>
      <c r="Y88" s="88">
        <f t="shared" si="47"/>
        <v>179.32612538190995</v>
      </c>
      <c r="AA88" s="121">
        <v>83</v>
      </c>
      <c r="AB88" s="83">
        <f t="shared" si="48"/>
        <v>0</v>
      </c>
      <c r="AC88" s="154">
        <f t="shared" si="49"/>
        <v>0</v>
      </c>
      <c r="AD88" s="154">
        <f t="shared" si="50"/>
        <v>0</v>
      </c>
      <c r="AE88" s="154">
        <f t="shared" si="51"/>
        <v>0</v>
      </c>
      <c r="AF88" s="83">
        <f t="shared" si="59"/>
        <v>39.057810573966201</v>
      </c>
      <c r="AG88" s="83">
        <f t="shared" si="60"/>
        <v>8.2996316139474917</v>
      </c>
      <c r="AH88" s="83">
        <f t="shared" si="61"/>
        <v>2.9532241462842319</v>
      </c>
      <c r="AI88" s="128">
        <f t="shared" si="73"/>
        <v>50.310666334197926</v>
      </c>
      <c r="AK88" s="121">
        <v>83</v>
      </c>
      <c r="AL88" s="83">
        <f t="shared" si="52"/>
        <v>0</v>
      </c>
      <c r="AM88" s="83">
        <f t="shared" si="53"/>
        <v>0</v>
      </c>
      <c r="AN88" s="83">
        <f t="shared" si="54"/>
        <v>0</v>
      </c>
      <c r="AO88" s="83">
        <f t="shared" si="55"/>
        <v>0</v>
      </c>
      <c r="AP88" s="83">
        <f t="shared" si="56"/>
        <v>0</v>
      </c>
      <c r="AQ88" s="227">
        <f t="shared" si="41"/>
        <v>0</v>
      </c>
      <c r="AR88" s="227">
        <f t="shared" si="41"/>
        <v>0</v>
      </c>
      <c r="AS88" s="227">
        <f t="shared" si="41"/>
        <v>0</v>
      </c>
      <c r="AT88" s="227">
        <f t="shared" si="41"/>
        <v>0</v>
      </c>
      <c r="AU88" s="83">
        <f t="shared" si="62"/>
        <v>0</v>
      </c>
      <c r="AV88" s="83">
        <f t="shared" si="63"/>
        <v>0</v>
      </c>
      <c r="AW88" s="83">
        <f t="shared" si="64"/>
        <v>0</v>
      </c>
      <c r="AX88" s="83">
        <f t="shared" si="65"/>
        <v>0</v>
      </c>
      <c r="AY88" s="128">
        <f t="shared" si="66"/>
        <v>117.5462</v>
      </c>
    </row>
    <row r="89" spans="2:51" x14ac:dyDescent="0.25">
      <c r="B89" s="252" t="str">
        <f>IF(C39&lt;=$F$18,C39,"-")</f>
        <v>-</v>
      </c>
      <c r="C89" s="211">
        <f>D39-D40</f>
        <v>41</v>
      </c>
      <c r="D89" s="212">
        <v>0.7</v>
      </c>
      <c r="E89" s="185">
        <f t="shared" si="75"/>
        <v>0.16800000000000004</v>
      </c>
      <c r="F89" s="185">
        <f t="shared" si="76"/>
        <v>0.13200000000000003</v>
      </c>
      <c r="G89" s="213"/>
      <c r="H89" s="108">
        <f t="shared" si="74"/>
        <v>0</v>
      </c>
      <c r="I89" s="105">
        <v>84</v>
      </c>
      <c r="J89" s="83">
        <f t="shared" si="67"/>
        <v>47.880000000000017</v>
      </c>
      <c r="K89" s="83">
        <f t="shared" si="68"/>
        <v>14.064887556902065</v>
      </c>
      <c r="L89" s="83">
        <f t="shared" si="69"/>
        <v>70</v>
      </c>
      <c r="M89" s="83">
        <f t="shared" si="70"/>
        <v>10</v>
      </c>
      <c r="N89" s="83">
        <f t="shared" si="42"/>
        <v>0</v>
      </c>
      <c r="O89" s="84">
        <f t="shared" si="43"/>
        <v>401.22067916160444</v>
      </c>
      <c r="P89" s="105">
        <v>84</v>
      </c>
      <c r="Q89" s="83">
        <f t="shared" si="57"/>
        <v>8.3850000000000016</v>
      </c>
      <c r="R89" s="83">
        <f t="shared" si="71"/>
        <v>236.73000000000005</v>
      </c>
      <c r="S89" s="83">
        <f t="shared" si="72"/>
        <v>134.93610000000001</v>
      </c>
      <c r="T89" s="83">
        <f t="shared" si="44"/>
        <v>35.13446149829543</v>
      </c>
      <c r="U89" s="83">
        <f t="shared" si="58"/>
        <v>70</v>
      </c>
      <c r="V89" s="83">
        <f t="shared" si="45"/>
        <v>10</v>
      </c>
      <c r="W89" s="83">
        <v>0</v>
      </c>
      <c r="X89" s="83">
        <f t="shared" si="46"/>
        <v>589.53956127619779</v>
      </c>
      <c r="Y89" s="88">
        <f t="shared" si="47"/>
        <v>188.31888211459335</v>
      </c>
      <c r="AA89" s="121">
        <v>84</v>
      </c>
      <c r="AB89" s="83">
        <f t="shared" si="48"/>
        <v>0</v>
      </c>
      <c r="AC89" s="154">
        <f t="shared" si="49"/>
        <v>0</v>
      </c>
      <c r="AD89" s="154">
        <f t="shared" si="50"/>
        <v>0</v>
      </c>
      <c r="AE89" s="154">
        <f t="shared" si="51"/>
        <v>0</v>
      </c>
      <c r="AF89" s="83">
        <f t="shared" si="59"/>
        <v>38.291910731522854</v>
      </c>
      <c r="AG89" s="83">
        <f t="shared" si="60"/>
        <v>8.0726777510054397</v>
      </c>
      <c r="AH89" s="83">
        <f t="shared" si="61"/>
        <v>2.088244820201433</v>
      </c>
      <c r="AI89" s="128">
        <f t="shared" si="73"/>
        <v>48.452833302729722</v>
      </c>
      <c r="AK89" s="121">
        <v>84</v>
      </c>
      <c r="AL89" s="83">
        <f t="shared" si="52"/>
        <v>0</v>
      </c>
      <c r="AM89" s="83">
        <f t="shared" si="53"/>
        <v>0</v>
      </c>
      <c r="AN89" s="83">
        <f t="shared" si="54"/>
        <v>0</v>
      </c>
      <c r="AO89" s="83">
        <f t="shared" si="55"/>
        <v>0</v>
      </c>
      <c r="AP89" s="83">
        <f t="shared" si="56"/>
        <v>0</v>
      </c>
      <c r="AQ89" s="227">
        <f t="shared" si="41"/>
        <v>0</v>
      </c>
      <c r="AR89" s="227">
        <f t="shared" si="41"/>
        <v>0</v>
      </c>
      <c r="AS89" s="227">
        <f t="shared" si="41"/>
        <v>0</v>
      </c>
      <c r="AT89" s="227">
        <f t="shared" si="41"/>
        <v>0</v>
      </c>
      <c r="AU89" s="83">
        <f t="shared" si="62"/>
        <v>0</v>
      </c>
      <c r="AV89" s="83">
        <f t="shared" si="63"/>
        <v>0</v>
      </c>
      <c r="AW89" s="83">
        <f t="shared" si="64"/>
        <v>0</v>
      </c>
      <c r="AX89" s="83">
        <f t="shared" si="65"/>
        <v>0</v>
      </c>
      <c r="AY89" s="128">
        <f t="shared" si="66"/>
        <v>117.5462</v>
      </c>
    </row>
    <row r="90" spans="2:51" x14ac:dyDescent="0.25">
      <c r="B90" s="252" t="str">
        <f>IF(C41&lt;=$F$18,C41,"-")</f>
        <v>-</v>
      </c>
      <c r="C90" s="211">
        <f>D41-D42</f>
        <v>37</v>
      </c>
      <c r="D90" s="212">
        <v>0.8</v>
      </c>
      <c r="E90" s="185">
        <f t="shared" si="75"/>
        <v>0.11199999999999999</v>
      </c>
      <c r="F90" s="185">
        <f t="shared" si="76"/>
        <v>8.7999999999999981E-2</v>
      </c>
      <c r="G90" s="213"/>
      <c r="H90" s="108">
        <f t="shared" si="74"/>
        <v>0</v>
      </c>
      <c r="I90" s="105">
        <v>85</v>
      </c>
      <c r="J90" s="83">
        <f t="shared" si="67"/>
        <v>48.450000000000017</v>
      </c>
      <c r="K90" s="83">
        <f t="shared" si="68"/>
        <v>14.212734722480331</v>
      </c>
      <c r="L90" s="83">
        <f t="shared" si="69"/>
        <v>70</v>
      </c>
      <c r="M90" s="83">
        <f t="shared" si="70"/>
        <v>10</v>
      </c>
      <c r="N90" s="83">
        <f t="shared" si="42"/>
        <v>0</v>
      </c>
      <c r="O90" s="84">
        <f t="shared" si="43"/>
        <v>402.4709296416533</v>
      </c>
      <c r="P90" s="105">
        <v>85</v>
      </c>
      <c r="Q90" s="83">
        <f t="shared" si="57"/>
        <v>8.3850000000000016</v>
      </c>
      <c r="R90" s="83">
        <f t="shared" si="71"/>
        <v>245.11500000000004</v>
      </c>
      <c r="S90" s="83">
        <f t="shared" si="72"/>
        <v>139.71555000000001</v>
      </c>
      <c r="T90" s="83">
        <f t="shared" si="44"/>
        <v>36.231834282974454</v>
      </c>
      <c r="U90" s="83">
        <f t="shared" si="58"/>
        <v>70</v>
      </c>
      <c r="V90" s="83">
        <f t="shared" si="45"/>
        <v>10</v>
      </c>
      <c r="W90" s="83">
        <v>0</v>
      </c>
      <c r="X90" s="83">
        <f t="shared" si="46"/>
        <v>599.77502762618053</v>
      </c>
      <c r="Y90" s="88">
        <f t="shared" si="47"/>
        <v>197.30409798452723</v>
      </c>
      <c r="AA90" s="121">
        <v>85</v>
      </c>
      <c r="AB90" s="83">
        <f t="shared" si="48"/>
        <v>0</v>
      </c>
      <c r="AC90" s="154">
        <f t="shared" si="49"/>
        <v>0</v>
      </c>
      <c r="AD90" s="154">
        <f t="shared" si="50"/>
        <v>0</v>
      </c>
      <c r="AE90" s="154">
        <f t="shared" si="51"/>
        <v>0</v>
      </c>
      <c r="AF90" s="83">
        <f t="shared" si="59"/>
        <v>37.541029717837048</v>
      </c>
      <c r="AG90" s="83">
        <f t="shared" si="60"/>
        <v>7.8519299533805231</v>
      </c>
      <c r="AH90" s="83">
        <f t="shared" si="61"/>
        <v>1.476612073142116</v>
      </c>
      <c r="AI90" s="128">
        <f t="shared" si="73"/>
        <v>46.869571744359682</v>
      </c>
      <c r="AK90" s="121">
        <v>85</v>
      </c>
      <c r="AL90" s="83">
        <f t="shared" si="52"/>
        <v>0</v>
      </c>
      <c r="AM90" s="83">
        <f t="shared" si="53"/>
        <v>0</v>
      </c>
      <c r="AN90" s="83">
        <f t="shared" si="54"/>
        <v>0</v>
      </c>
      <c r="AO90" s="83">
        <f t="shared" si="55"/>
        <v>0</v>
      </c>
      <c r="AP90" s="83">
        <f t="shared" si="56"/>
        <v>0</v>
      </c>
      <c r="AQ90" s="227">
        <f t="shared" si="41"/>
        <v>0</v>
      </c>
      <c r="AR90" s="227">
        <f t="shared" si="41"/>
        <v>0</v>
      </c>
      <c r="AS90" s="227">
        <f t="shared" si="41"/>
        <v>0</v>
      </c>
      <c r="AT90" s="227">
        <f t="shared" si="41"/>
        <v>0</v>
      </c>
      <c r="AU90" s="83">
        <f t="shared" si="62"/>
        <v>0</v>
      </c>
      <c r="AV90" s="83">
        <f t="shared" si="63"/>
        <v>0</v>
      </c>
      <c r="AW90" s="83">
        <f t="shared" si="64"/>
        <v>0</v>
      </c>
      <c r="AX90" s="83">
        <f t="shared" si="65"/>
        <v>0</v>
      </c>
      <c r="AY90" s="128">
        <f t="shared" si="66"/>
        <v>117.5462</v>
      </c>
    </row>
    <row r="91" spans="2:51" x14ac:dyDescent="0.25">
      <c r="B91" s="252" t="str">
        <f>IF(C43&lt;=$F$18,C43,"-")</f>
        <v>-</v>
      </c>
      <c r="C91" s="211">
        <f>D43-D44</f>
        <v>39</v>
      </c>
      <c r="D91" s="212">
        <v>0.9</v>
      </c>
      <c r="E91" s="185">
        <f t="shared" si="75"/>
        <v>5.5999999999999994E-2</v>
      </c>
      <c r="F91" s="185">
        <f t="shared" si="76"/>
        <v>4.3999999999999991E-2</v>
      </c>
      <c r="G91" s="213"/>
      <c r="H91" s="108">
        <f t="shared" si="74"/>
        <v>0</v>
      </c>
      <c r="I91" s="105">
        <v>86</v>
      </c>
      <c r="J91" s="83">
        <f t="shared" si="67"/>
        <v>49.020000000000017</v>
      </c>
      <c r="K91" s="83">
        <f t="shared" si="68"/>
        <v>14.360379558039671</v>
      </c>
      <c r="L91" s="83">
        <f t="shared" si="69"/>
        <v>70</v>
      </c>
      <c r="M91" s="83">
        <f t="shared" si="70"/>
        <v>10</v>
      </c>
      <c r="N91" s="83">
        <f t="shared" si="42"/>
        <v>0</v>
      </c>
      <c r="O91" s="84">
        <f t="shared" si="43"/>
        <v>403.72082773025244</v>
      </c>
      <c r="P91" s="105">
        <v>86</v>
      </c>
      <c r="Q91" s="83">
        <f t="shared" si="57"/>
        <v>8.3850000000000016</v>
      </c>
      <c r="R91" s="83">
        <f t="shared" si="71"/>
        <v>253.50000000000003</v>
      </c>
      <c r="S91" s="83">
        <f t="shared" si="72"/>
        <v>144.495</v>
      </c>
      <c r="T91" s="83">
        <f t="shared" si="44"/>
        <v>37.324845270454333</v>
      </c>
      <c r="U91" s="83">
        <f t="shared" si="58"/>
        <v>70</v>
      </c>
      <c r="V91" s="83">
        <f t="shared" si="45"/>
        <v>10</v>
      </c>
      <c r="W91" s="83">
        <v>0</v>
      </c>
      <c r="X91" s="83">
        <f t="shared" si="46"/>
        <v>610.00289717937449</v>
      </c>
      <c r="Y91" s="88">
        <f t="shared" si="47"/>
        <v>206.28206944912205</v>
      </c>
      <c r="AA91" s="121">
        <v>86</v>
      </c>
      <c r="AB91" s="83">
        <f t="shared" si="48"/>
        <v>0</v>
      </c>
      <c r="AC91" s="154">
        <f t="shared" si="49"/>
        <v>0</v>
      </c>
      <c r="AD91" s="154">
        <f t="shared" si="50"/>
        <v>0</v>
      </c>
      <c r="AE91" s="154">
        <f t="shared" si="51"/>
        <v>0</v>
      </c>
      <c r="AF91" s="83">
        <f t="shared" si="59"/>
        <v>36.804873022837427</v>
      </c>
      <c r="AG91" s="83">
        <f t="shared" si="60"/>
        <v>7.6372185158902823</v>
      </c>
      <c r="AH91" s="83">
        <f t="shared" si="61"/>
        <v>1.0441224101007165</v>
      </c>
      <c r="AI91" s="128">
        <f t="shared" si="73"/>
        <v>45.486213948828428</v>
      </c>
      <c r="AK91" s="121">
        <v>86</v>
      </c>
      <c r="AL91" s="83">
        <f t="shared" si="52"/>
        <v>0</v>
      </c>
      <c r="AM91" s="83">
        <f t="shared" si="53"/>
        <v>0</v>
      </c>
      <c r="AN91" s="83">
        <f t="shared" si="54"/>
        <v>0</v>
      </c>
      <c r="AO91" s="83">
        <f t="shared" si="55"/>
        <v>0</v>
      </c>
      <c r="AP91" s="83">
        <f t="shared" si="56"/>
        <v>0</v>
      </c>
      <c r="AQ91" s="227">
        <f t="shared" si="41"/>
        <v>0</v>
      </c>
      <c r="AR91" s="227">
        <f t="shared" si="41"/>
        <v>0</v>
      </c>
      <c r="AS91" s="227">
        <f t="shared" si="41"/>
        <v>0</v>
      </c>
      <c r="AT91" s="227">
        <f t="shared" si="41"/>
        <v>0</v>
      </c>
      <c r="AU91" s="83">
        <f t="shared" si="62"/>
        <v>0</v>
      </c>
      <c r="AV91" s="83">
        <f t="shared" si="63"/>
        <v>0</v>
      </c>
      <c r="AW91" s="83">
        <f t="shared" si="64"/>
        <v>0</v>
      </c>
      <c r="AX91" s="83">
        <f t="shared" si="65"/>
        <v>0</v>
      </c>
      <c r="AY91" s="128">
        <f t="shared" si="66"/>
        <v>117.5462</v>
      </c>
    </row>
    <row r="92" spans="2:51" x14ac:dyDescent="0.25">
      <c r="B92" s="252" t="str">
        <f>IF(C45&lt;=$F$18,C45,"-")</f>
        <v>-</v>
      </c>
      <c r="C92" s="211">
        <f>D45-D46</f>
        <v>39</v>
      </c>
      <c r="D92" s="212">
        <v>0.9</v>
      </c>
      <c r="E92" s="185">
        <f t="shared" si="75"/>
        <v>5.5999999999999994E-2</v>
      </c>
      <c r="F92" s="185">
        <f t="shared" si="76"/>
        <v>4.3999999999999991E-2</v>
      </c>
      <c r="G92" s="213"/>
      <c r="H92" s="108">
        <f t="shared" si="74"/>
        <v>0</v>
      </c>
      <c r="I92" s="105">
        <v>87</v>
      </c>
      <c r="J92" s="83">
        <f t="shared" si="67"/>
        <v>49.590000000000018</v>
      </c>
      <c r="K92" s="83">
        <f t="shared" si="68"/>
        <v>14.507824688448315</v>
      </c>
      <c r="L92" s="83">
        <f t="shared" si="69"/>
        <v>70</v>
      </c>
      <c r="M92" s="83">
        <f t="shared" si="70"/>
        <v>10</v>
      </c>
      <c r="N92" s="83">
        <f t="shared" si="42"/>
        <v>0</v>
      </c>
      <c r="O92" s="84">
        <f t="shared" si="43"/>
        <v>404.97037799904751</v>
      </c>
      <c r="P92" s="105">
        <v>87</v>
      </c>
      <c r="Q92" s="83">
        <f t="shared" si="57"/>
        <v>8.3850000000000016</v>
      </c>
      <c r="R92" s="83">
        <f t="shared" si="71"/>
        <v>261.88500000000005</v>
      </c>
      <c r="S92" s="83">
        <f t="shared" si="72"/>
        <v>149.27445</v>
      </c>
      <c r="T92" s="83">
        <f t="shared" si="44"/>
        <v>38.413655279040036</v>
      </c>
      <c r="U92" s="83">
        <f t="shared" si="58"/>
        <v>70</v>
      </c>
      <c r="V92" s="83">
        <f t="shared" si="45"/>
        <v>10</v>
      </c>
      <c r="W92" s="83">
        <v>0</v>
      </c>
      <c r="X92" s="83">
        <f t="shared" si="46"/>
        <v>620.22345002766133</v>
      </c>
      <c r="Y92" s="88">
        <f t="shared" si="47"/>
        <v>215.25307202861381</v>
      </c>
      <c r="AA92" s="121">
        <v>87</v>
      </c>
      <c r="AB92" s="83">
        <f t="shared" si="48"/>
        <v>0</v>
      </c>
      <c r="AC92" s="154">
        <f t="shared" si="49"/>
        <v>0</v>
      </c>
      <c r="AD92" s="154">
        <f t="shared" si="50"/>
        <v>0</v>
      </c>
      <c r="AE92" s="154">
        <f t="shared" si="51"/>
        <v>0</v>
      </c>
      <c r="AF92" s="83">
        <f t="shared" si="59"/>
        <v>36.083151911615495</v>
      </c>
      <c r="AG92" s="83">
        <f t="shared" si="60"/>
        <v>7.4283783739493963</v>
      </c>
      <c r="AH92" s="83">
        <f t="shared" si="61"/>
        <v>0.73830603657105798</v>
      </c>
      <c r="AI92" s="128">
        <f t="shared" si="73"/>
        <v>44.249836322135948</v>
      </c>
      <c r="AK92" s="121">
        <v>87</v>
      </c>
      <c r="AL92" s="83">
        <f t="shared" si="52"/>
        <v>0</v>
      </c>
      <c r="AM92" s="83">
        <f t="shared" si="53"/>
        <v>0</v>
      </c>
      <c r="AN92" s="83">
        <f t="shared" si="54"/>
        <v>0</v>
      </c>
      <c r="AO92" s="83">
        <f t="shared" si="55"/>
        <v>0</v>
      </c>
      <c r="AP92" s="83">
        <f t="shared" si="56"/>
        <v>0</v>
      </c>
      <c r="AQ92" s="227">
        <f t="shared" si="41"/>
        <v>0</v>
      </c>
      <c r="AR92" s="227">
        <f t="shared" si="41"/>
        <v>0</v>
      </c>
      <c r="AS92" s="227">
        <f t="shared" si="41"/>
        <v>0</v>
      </c>
      <c r="AT92" s="227">
        <f t="shared" si="41"/>
        <v>0</v>
      </c>
      <c r="AU92" s="83">
        <f t="shared" si="62"/>
        <v>0</v>
      </c>
      <c r="AV92" s="83">
        <f t="shared" si="63"/>
        <v>0</v>
      </c>
      <c r="AW92" s="83">
        <f t="shared" si="64"/>
        <v>0</v>
      </c>
      <c r="AX92" s="83">
        <f t="shared" si="65"/>
        <v>0</v>
      </c>
      <c r="AY92" s="128">
        <f t="shared" si="66"/>
        <v>117.5462</v>
      </c>
    </row>
    <row r="93" spans="2:51" x14ac:dyDescent="0.25">
      <c r="B93" s="252" t="str">
        <f>IF(C47&lt;=$F$18,C47,"-")</f>
        <v>-</v>
      </c>
      <c r="C93" s="211">
        <f>D47-D48</f>
        <v>296</v>
      </c>
      <c r="D93" s="212">
        <v>0.95</v>
      </c>
      <c r="E93" s="185">
        <f t="shared" si="75"/>
        <v>2.8000000000000028E-2</v>
      </c>
      <c r="F93" s="185">
        <f t="shared" si="76"/>
        <v>2.200000000000002E-2</v>
      </c>
      <c r="G93" s="213"/>
      <c r="H93" s="108">
        <f t="shared" si="74"/>
        <v>0</v>
      </c>
      <c r="I93" s="105">
        <v>88</v>
      </c>
      <c r="J93" s="83">
        <f t="shared" si="67"/>
        <v>50.160000000000018</v>
      </c>
      <c r="K93" s="83">
        <f t="shared" si="68"/>
        <v>14.655072674759261</v>
      </c>
      <c r="L93" s="83">
        <f t="shared" si="69"/>
        <v>70</v>
      </c>
      <c r="M93" s="83">
        <f t="shared" si="70"/>
        <v>10</v>
      </c>
      <c r="N93" s="83">
        <f t="shared" si="42"/>
        <v>0</v>
      </c>
      <c r="O93" s="84">
        <f t="shared" si="43"/>
        <v>406.21958490853905</v>
      </c>
      <c r="P93" s="105">
        <v>88</v>
      </c>
      <c r="Q93" s="83">
        <f t="shared" si="57"/>
        <v>8.3850000000000016</v>
      </c>
      <c r="R93" s="83">
        <f t="shared" si="71"/>
        <v>270.27000000000004</v>
      </c>
      <c r="S93" s="83">
        <f t="shared" si="72"/>
        <v>154.0539</v>
      </c>
      <c r="T93" s="83">
        <f t="shared" si="44"/>
        <v>39.498414244201896</v>
      </c>
      <c r="U93" s="83">
        <f t="shared" si="58"/>
        <v>70</v>
      </c>
      <c r="V93" s="83">
        <f t="shared" si="45"/>
        <v>10</v>
      </c>
      <c r="W93" s="83">
        <v>0</v>
      </c>
      <c r="X93" s="83">
        <f t="shared" si="46"/>
        <v>630.43694730865172</v>
      </c>
      <c r="Y93" s="88">
        <f t="shared" si="47"/>
        <v>224.21736240011268</v>
      </c>
      <c r="AA93" s="121">
        <v>88</v>
      </c>
      <c r="AB93" s="83">
        <f t="shared" si="48"/>
        <v>0</v>
      </c>
      <c r="AC93" s="154">
        <f t="shared" si="49"/>
        <v>0</v>
      </c>
      <c r="AD93" s="154">
        <f t="shared" si="50"/>
        <v>0</v>
      </c>
      <c r="AE93" s="154">
        <f t="shared" si="51"/>
        <v>0</v>
      </c>
      <c r="AF93" s="83">
        <f t="shared" si="59"/>
        <v>35.375583311178218</v>
      </c>
      <c r="AG93" s="83">
        <f t="shared" si="60"/>
        <v>7.2252489766723089</v>
      </c>
      <c r="AH93" s="83">
        <f t="shared" si="61"/>
        <v>0.52206120505035825</v>
      </c>
      <c r="AI93" s="128">
        <f t="shared" si="73"/>
        <v>43.122893492900886</v>
      </c>
      <c r="AK93" s="121">
        <v>88</v>
      </c>
      <c r="AL93" s="83">
        <f t="shared" si="52"/>
        <v>0</v>
      </c>
      <c r="AM93" s="83">
        <f t="shared" si="53"/>
        <v>0</v>
      </c>
      <c r="AN93" s="83">
        <f t="shared" si="54"/>
        <v>0</v>
      </c>
      <c r="AO93" s="83">
        <f t="shared" si="55"/>
        <v>0</v>
      </c>
      <c r="AP93" s="83">
        <f t="shared" si="56"/>
        <v>0</v>
      </c>
      <c r="AQ93" s="227">
        <f t="shared" si="41"/>
        <v>0</v>
      </c>
      <c r="AR93" s="227">
        <f t="shared" si="41"/>
        <v>0</v>
      </c>
      <c r="AS93" s="227">
        <f t="shared" si="41"/>
        <v>0</v>
      </c>
      <c r="AT93" s="227">
        <f t="shared" si="41"/>
        <v>0</v>
      </c>
      <c r="AU93" s="83">
        <f t="shared" si="62"/>
        <v>0</v>
      </c>
      <c r="AV93" s="83">
        <f t="shared" si="63"/>
        <v>0</v>
      </c>
      <c r="AW93" s="83">
        <f t="shared" si="64"/>
        <v>0</v>
      </c>
      <c r="AX93" s="83">
        <f t="shared" si="65"/>
        <v>0</v>
      </c>
      <c r="AY93" s="128">
        <f t="shared" si="66"/>
        <v>117.5462</v>
      </c>
    </row>
    <row r="94" spans="2:51" x14ac:dyDescent="0.25">
      <c r="B94" s="259">
        <f>F18</f>
        <v>90</v>
      </c>
      <c r="C94" s="256">
        <f>VLOOKUP(B94,C25:D78,2)</f>
        <v>184</v>
      </c>
      <c r="D94" s="257">
        <v>0.95</v>
      </c>
      <c r="E94" s="258">
        <f t="shared" si="75"/>
        <v>2.8000000000000028E-2</v>
      </c>
      <c r="F94" s="258">
        <f t="shared" si="76"/>
        <v>2.200000000000002E-2</v>
      </c>
      <c r="G94" s="216"/>
      <c r="H94" s="108">
        <f t="shared" si="74"/>
        <v>0</v>
      </c>
      <c r="I94" s="105">
        <v>89</v>
      </c>
      <c r="J94" s="83">
        <f t="shared" si="67"/>
        <v>50.730000000000018</v>
      </c>
      <c r="K94" s="83">
        <f t="shared" si="68"/>
        <v>14.802126016469009</v>
      </c>
      <c r="L94" s="83">
        <f t="shared" si="69"/>
        <v>70</v>
      </c>
      <c r="M94" s="83">
        <f t="shared" si="70"/>
        <v>10</v>
      </c>
      <c r="N94" s="83">
        <f t="shared" si="42"/>
        <v>0</v>
      </c>
      <c r="O94" s="84">
        <f t="shared" si="43"/>
        <v>407.46845281201689</v>
      </c>
      <c r="P94" s="105">
        <v>89</v>
      </c>
      <c r="Q94" s="83">
        <f t="shared" si="57"/>
        <v>8.3850000000000016</v>
      </c>
      <c r="R94" s="83">
        <f t="shared" si="71"/>
        <v>278.65500000000003</v>
      </c>
      <c r="S94" s="83">
        <f t="shared" si="72"/>
        <v>158.83335</v>
      </c>
      <c r="T94" s="83">
        <f t="shared" si="44"/>
        <v>40.579262269569881</v>
      </c>
      <c r="U94" s="83">
        <f t="shared" si="58"/>
        <v>70</v>
      </c>
      <c r="V94" s="83">
        <f t="shared" si="45"/>
        <v>10</v>
      </c>
      <c r="W94" s="83">
        <v>0</v>
      </c>
      <c r="X94" s="83">
        <f t="shared" si="46"/>
        <v>640.64363303616744</v>
      </c>
      <c r="Y94" s="88">
        <f t="shared" si="47"/>
        <v>233.17518022415055</v>
      </c>
      <c r="AA94" s="121">
        <v>89</v>
      </c>
      <c r="AB94" s="83">
        <f t="shared" si="48"/>
        <v>0</v>
      </c>
      <c r="AC94" s="154">
        <f t="shared" si="49"/>
        <v>0</v>
      </c>
      <c r="AD94" s="154">
        <f t="shared" si="50"/>
        <v>0</v>
      </c>
      <c r="AE94" s="154">
        <f t="shared" si="51"/>
        <v>0</v>
      </c>
      <c r="AF94" s="83">
        <f t="shared" si="59"/>
        <v>34.681889699421284</v>
      </c>
      <c r="AG94" s="83">
        <f t="shared" si="60"/>
        <v>7.0276741634458748</v>
      </c>
      <c r="AH94" s="83">
        <f t="shared" si="61"/>
        <v>0.36915301828552899</v>
      </c>
      <c r="AI94" s="128">
        <f t="shared" si="73"/>
        <v>42.078716881152687</v>
      </c>
      <c r="AK94" s="121">
        <v>89</v>
      </c>
      <c r="AL94" s="83">
        <f t="shared" si="52"/>
        <v>0</v>
      </c>
      <c r="AM94" s="83">
        <f t="shared" si="53"/>
        <v>0</v>
      </c>
      <c r="AN94" s="83">
        <f t="shared" si="54"/>
        <v>0</v>
      </c>
      <c r="AO94" s="83">
        <f t="shared" si="55"/>
        <v>0</v>
      </c>
      <c r="AP94" s="83">
        <f t="shared" si="56"/>
        <v>0</v>
      </c>
      <c r="AQ94" s="227">
        <f t="shared" si="41"/>
        <v>0</v>
      </c>
      <c r="AR94" s="227">
        <f t="shared" si="41"/>
        <v>0</v>
      </c>
      <c r="AS94" s="227">
        <f t="shared" si="41"/>
        <v>0</v>
      </c>
      <c r="AT94" s="227">
        <f t="shared" si="41"/>
        <v>0</v>
      </c>
      <c r="AU94" s="83">
        <f t="shared" si="62"/>
        <v>0</v>
      </c>
      <c r="AV94" s="83">
        <f t="shared" si="63"/>
        <v>0</v>
      </c>
      <c r="AW94" s="83">
        <f t="shared" si="64"/>
        <v>0</v>
      </c>
      <c r="AX94" s="83">
        <f t="shared" si="65"/>
        <v>0</v>
      </c>
      <c r="AY94" s="128">
        <f t="shared" si="66"/>
        <v>117.5462</v>
      </c>
    </row>
    <row r="95" spans="2:51" x14ac:dyDescent="0.25">
      <c r="I95" s="105">
        <v>90</v>
      </c>
      <c r="J95" s="83">
        <f t="shared" si="67"/>
        <v>51.300000000000018</v>
      </c>
      <c r="K95" s="83">
        <f t="shared" si="68"/>
        <v>14.948987153671712</v>
      </c>
      <c r="L95" s="83">
        <f t="shared" si="69"/>
        <v>70</v>
      </c>
      <c r="M95" s="83">
        <f t="shared" si="70"/>
        <v>10</v>
      </c>
      <c r="N95" s="83">
        <f t="shared" si="42"/>
        <v>0</v>
      </c>
      <c r="O95" s="84">
        <f t="shared" si="43"/>
        <v>408.71698595931161</v>
      </c>
      <c r="P95" s="105">
        <v>90</v>
      </c>
      <c r="Q95" s="83">
        <f t="shared" si="57"/>
        <v>8.3850000000000016</v>
      </c>
      <c r="R95" s="83">
        <f t="shared" si="71"/>
        <v>287.04000000000002</v>
      </c>
      <c r="S95" s="83">
        <f t="shared" si="72"/>
        <v>163.61279999999999</v>
      </c>
      <c r="T95" s="83">
        <f t="shared" si="44"/>
        <v>41.656330547871804</v>
      </c>
      <c r="U95" s="83">
        <f t="shared" si="58"/>
        <v>70</v>
      </c>
      <c r="V95" s="83">
        <f t="shared" si="45"/>
        <v>10</v>
      </c>
      <c r="W95" s="83">
        <v>0</v>
      </c>
      <c r="X95" s="83">
        <f t="shared" si="46"/>
        <v>650.84373570420996</v>
      </c>
      <c r="Y95" s="88">
        <f t="shared" si="47"/>
        <v>242.12674974489835</v>
      </c>
      <c r="AA95" s="121">
        <v>90</v>
      </c>
      <c r="AB95" s="83">
        <f t="shared" si="48"/>
        <v>30</v>
      </c>
      <c r="AC95" s="154">
        <f t="shared" si="49"/>
        <v>0.6</v>
      </c>
      <c r="AD95" s="154">
        <f t="shared" si="50"/>
        <v>0.22400000000000003</v>
      </c>
      <c r="AE95" s="154">
        <f t="shared" si="51"/>
        <v>0.17600000000000002</v>
      </c>
      <c r="AF95" s="83">
        <f t="shared" si="59"/>
        <v>51.695515702932155</v>
      </c>
      <c r="AG95" s="83">
        <f t="shared" si="60"/>
        <v>13.415147303344174</v>
      </c>
      <c r="AH95" s="83">
        <f t="shared" si="61"/>
        <v>4.6908668219515262</v>
      </c>
      <c r="AI95" s="128">
        <f t="shared" si="73"/>
        <v>69.801529828227856</v>
      </c>
      <c r="AK95" s="121">
        <v>90</v>
      </c>
      <c r="AL95" s="83">
        <f t="shared" si="52"/>
        <v>30</v>
      </c>
      <c r="AM95" s="83">
        <f t="shared" si="53"/>
        <v>0.6</v>
      </c>
      <c r="AN95" s="83">
        <f t="shared" si="54"/>
        <v>0.22400000000000003</v>
      </c>
      <c r="AO95" s="83">
        <f t="shared" si="55"/>
        <v>0.17600000000000002</v>
      </c>
      <c r="AP95" s="83">
        <f t="shared" si="56"/>
        <v>0</v>
      </c>
      <c r="AQ95" s="227">
        <f t="shared" si="41"/>
        <v>18</v>
      </c>
      <c r="AR95" s="227">
        <f t="shared" si="41"/>
        <v>6.7200000000000006</v>
      </c>
      <c r="AS95" s="227">
        <f t="shared" si="41"/>
        <v>5.28</v>
      </c>
      <c r="AT95" s="227">
        <f t="shared" si="41"/>
        <v>0</v>
      </c>
      <c r="AU95" s="83">
        <f t="shared" si="62"/>
        <v>27.36</v>
      </c>
      <c r="AV95" s="83">
        <f t="shared" si="63"/>
        <v>5.1744000000000012</v>
      </c>
      <c r="AW95" s="83">
        <f t="shared" si="64"/>
        <v>0</v>
      </c>
      <c r="AX95" s="83">
        <f t="shared" si="65"/>
        <v>0</v>
      </c>
      <c r="AY95" s="128">
        <f t="shared" si="66"/>
        <v>150.0806</v>
      </c>
    </row>
    <row r="96" spans="2:51" x14ac:dyDescent="0.25">
      <c r="C96" s="117" t="s">
        <v>161</v>
      </c>
      <c r="D96" t="s">
        <v>144</v>
      </c>
      <c r="E96" s="6"/>
      <c r="I96" s="105">
        <v>91</v>
      </c>
      <c r="J96" s="83">
        <f t="shared" si="67"/>
        <v>0</v>
      </c>
      <c r="K96" s="83">
        <f t="shared" si="68"/>
        <v>0</v>
      </c>
      <c r="L96" s="83">
        <f t="shared" si="69"/>
        <v>0</v>
      </c>
      <c r="M96" s="83">
        <f t="shared" si="70"/>
        <v>0</v>
      </c>
      <c r="N96" s="83">
        <f t="shared" si="42"/>
        <v>0</v>
      </c>
      <c r="O96" s="84">
        <f t="shared" si="43"/>
        <v>0</v>
      </c>
      <c r="P96" s="105">
        <v>91</v>
      </c>
      <c r="Q96" s="83">
        <f t="shared" si="57"/>
        <v>0</v>
      </c>
      <c r="R96" s="83">
        <f t="shared" si="71"/>
        <v>0</v>
      </c>
      <c r="S96" s="83">
        <f t="shared" si="72"/>
        <v>0</v>
      </c>
      <c r="T96" s="83">
        <f t="shared" si="44"/>
        <v>0</v>
      </c>
      <c r="U96" s="83">
        <f t="shared" si="58"/>
        <v>0</v>
      </c>
      <c r="V96" s="83">
        <f t="shared" si="45"/>
        <v>0</v>
      </c>
      <c r="W96" s="83">
        <v>0</v>
      </c>
      <c r="X96" s="83">
        <f t="shared" si="46"/>
        <v>0</v>
      </c>
      <c r="Y96" s="88">
        <f t="shared" si="47"/>
        <v>0</v>
      </c>
      <c r="AA96" s="121">
        <v>91</v>
      </c>
      <c r="AB96" s="83">
        <f t="shared" si="48"/>
        <v>0</v>
      </c>
      <c r="AC96" s="154">
        <f t="shared" si="49"/>
        <v>0</v>
      </c>
      <c r="AD96" s="154">
        <f t="shared" si="50"/>
        <v>0</v>
      </c>
      <c r="AE96" s="154">
        <f t="shared" si="51"/>
        <v>0</v>
      </c>
      <c r="AF96" s="83">
        <f t="shared" si="59"/>
        <v>0</v>
      </c>
      <c r="AG96" s="83">
        <f t="shared" si="60"/>
        <v>0</v>
      </c>
      <c r="AH96" s="83">
        <f t="shared" si="61"/>
        <v>0</v>
      </c>
      <c r="AI96" s="128">
        <f t="shared" si="73"/>
        <v>0</v>
      </c>
      <c r="AK96" s="121">
        <v>91</v>
      </c>
      <c r="AL96" s="83">
        <f t="shared" si="52"/>
        <v>0</v>
      </c>
      <c r="AM96" s="83">
        <f t="shared" si="53"/>
        <v>0</v>
      </c>
      <c r="AN96" s="83">
        <f t="shared" si="54"/>
        <v>0</v>
      </c>
      <c r="AO96" s="83">
        <f t="shared" si="55"/>
        <v>0</v>
      </c>
      <c r="AP96" s="83">
        <f t="shared" si="56"/>
        <v>0</v>
      </c>
      <c r="AQ96" s="227">
        <f t="shared" si="41"/>
        <v>0</v>
      </c>
      <c r="AR96" s="227">
        <f t="shared" si="41"/>
        <v>0</v>
      </c>
      <c r="AS96" s="227">
        <f t="shared" si="41"/>
        <v>0</v>
      </c>
      <c r="AT96" s="227">
        <f t="shared" si="41"/>
        <v>0</v>
      </c>
      <c r="AU96" s="83">
        <f t="shared" si="62"/>
        <v>0</v>
      </c>
      <c r="AV96" s="83">
        <f t="shared" si="63"/>
        <v>0</v>
      </c>
      <c r="AW96" s="83">
        <f t="shared" si="64"/>
        <v>0</v>
      </c>
      <c r="AX96" s="83">
        <f t="shared" si="65"/>
        <v>0</v>
      </c>
      <c r="AY96" s="128">
        <f t="shared" si="66"/>
        <v>0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67"/>
        <v>0</v>
      </c>
      <c r="K97" s="83">
        <f t="shared" si="68"/>
        <v>0</v>
      </c>
      <c r="L97" s="83">
        <f t="shared" si="69"/>
        <v>0</v>
      </c>
      <c r="M97" s="83">
        <f t="shared" si="70"/>
        <v>0</v>
      </c>
      <c r="N97" s="83">
        <f t="shared" si="42"/>
        <v>0</v>
      </c>
      <c r="O97" s="84">
        <f t="shared" si="43"/>
        <v>0</v>
      </c>
      <c r="P97" s="105">
        <v>92</v>
      </c>
      <c r="Q97" s="83">
        <f t="shared" si="57"/>
        <v>0</v>
      </c>
      <c r="R97" s="83">
        <f t="shared" si="71"/>
        <v>0</v>
      </c>
      <c r="S97" s="83">
        <f t="shared" si="72"/>
        <v>0</v>
      </c>
      <c r="T97" s="83">
        <f t="shared" si="44"/>
        <v>0</v>
      </c>
      <c r="U97" s="83">
        <f t="shared" si="58"/>
        <v>0</v>
      </c>
      <c r="V97" s="83">
        <f t="shared" si="45"/>
        <v>0</v>
      </c>
      <c r="W97" s="83">
        <v>0</v>
      </c>
      <c r="X97" s="83">
        <f t="shared" si="46"/>
        <v>0</v>
      </c>
      <c r="Y97" s="88">
        <f t="shared" si="47"/>
        <v>0</v>
      </c>
      <c r="AA97" s="121">
        <v>92</v>
      </c>
      <c r="AB97" s="83">
        <f t="shared" si="48"/>
        <v>0</v>
      </c>
      <c r="AC97" s="154">
        <f t="shared" si="49"/>
        <v>0</v>
      </c>
      <c r="AD97" s="154">
        <f t="shared" si="50"/>
        <v>0</v>
      </c>
      <c r="AE97" s="154">
        <f t="shared" si="51"/>
        <v>0</v>
      </c>
      <c r="AF97" s="83">
        <f t="shared" si="59"/>
        <v>0</v>
      </c>
      <c r="AG97" s="83">
        <f t="shared" si="60"/>
        <v>0</v>
      </c>
      <c r="AH97" s="83">
        <f t="shared" si="61"/>
        <v>0</v>
      </c>
      <c r="AI97" s="128">
        <f t="shared" si="73"/>
        <v>0</v>
      </c>
      <c r="AK97" s="121">
        <v>92</v>
      </c>
      <c r="AL97" s="83">
        <f t="shared" si="52"/>
        <v>0</v>
      </c>
      <c r="AM97" s="83">
        <f t="shared" si="53"/>
        <v>0</v>
      </c>
      <c r="AN97" s="83">
        <f t="shared" si="54"/>
        <v>0</v>
      </c>
      <c r="AO97" s="83">
        <f t="shared" si="55"/>
        <v>0</v>
      </c>
      <c r="AP97" s="83">
        <f t="shared" si="56"/>
        <v>0</v>
      </c>
      <c r="AQ97" s="227">
        <f t="shared" si="41"/>
        <v>0</v>
      </c>
      <c r="AR97" s="227">
        <f t="shared" si="41"/>
        <v>0</v>
      </c>
      <c r="AS97" s="227">
        <f t="shared" si="41"/>
        <v>0</v>
      </c>
      <c r="AT97" s="227">
        <f t="shared" si="41"/>
        <v>0</v>
      </c>
      <c r="AU97" s="83">
        <f t="shared" si="62"/>
        <v>0</v>
      </c>
      <c r="AV97" s="83">
        <f t="shared" si="63"/>
        <v>0</v>
      </c>
      <c r="AW97" s="83">
        <f t="shared" si="64"/>
        <v>0</v>
      </c>
      <c r="AX97" s="83">
        <f t="shared" si="65"/>
        <v>0</v>
      </c>
      <c r="AY97" s="128">
        <f t="shared" si="66"/>
        <v>0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67"/>
        <v>0</v>
      </c>
      <c r="K98" s="83">
        <f t="shared" si="68"/>
        <v>0</v>
      </c>
      <c r="L98" s="83">
        <f t="shared" si="69"/>
        <v>0</v>
      </c>
      <c r="M98" s="83">
        <f t="shared" si="70"/>
        <v>0</v>
      </c>
      <c r="N98" s="83">
        <f t="shared" si="42"/>
        <v>0</v>
      </c>
      <c r="O98" s="84">
        <f t="shared" si="43"/>
        <v>0</v>
      </c>
      <c r="P98" s="105">
        <v>93</v>
      </c>
      <c r="Q98" s="83">
        <f t="shared" si="57"/>
        <v>0</v>
      </c>
      <c r="R98" s="83">
        <f t="shared" si="71"/>
        <v>0</v>
      </c>
      <c r="S98" s="83">
        <f t="shared" si="72"/>
        <v>0</v>
      </c>
      <c r="T98" s="83">
        <f t="shared" si="44"/>
        <v>0</v>
      </c>
      <c r="U98" s="83">
        <f t="shared" si="58"/>
        <v>0</v>
      </c>
      <c r="V98" s="83">
        <f t="shared" si="45"/>
        <v>0</v>
      </c>
      <c r="W98" s="83">
        <v>0</v>
      </c>
      <c r="X98" s="83">
        <f t="shared" si="46"/>
        <v>0</v>
      </c>
      <c r="Y98" s="88">
        <f t="shared" si="47"/>
        <v>0</v>
      </c>
      <c r="AA98" s="121">
        <v>93</v>
      </c>
      <c r="AB98" s="83">
        <f t="shared" si="48"/>
        <v>0</v>
      </c>
      <c r="AC98" s="154">
        <f t="shared" si="49"/>
        <v>0</v>
      </c>
      <c r="AD98" s="154">
        <f t="shared" si="50"/>
        <v>0</v>
      </c>
      <c r="AE98" s="154">
        <f t="shared" si="51"/>
        <v>0</v>
      </c>
      <c r="AF98" s="83">
        <f t="shared" si="59"/>
        <v>0</v>
      </c>
      <c r="AG98" s="83">
        <f t="shared" si="60"/>
        <v>0</v>
      </c>
      <c r="AH98" s="83">
        <f t="shared" si="61"/>
        <v>0</v>
      </c>
      <c r="AI98" s="128">
        <f t="shared" si="73"/>
        <v>0</v>
      </c>
      <c r="AK98" s="121">
        <v>93</v>
      </c>
      <c r="AL98" s="83">
        <f t="shared" si="52"/>
        <v>0</v>
      </c>
      <c r="AM98" s="83">
        <f t="shared" si="53"/>
        <v>0</v>
      </c>
      <c r="AN98" s="83">
        <f t="shared" si="54"/>
        <v>0</v>
      </c>
      <c r="AO98" s="83">
        <f t="shared" si="55"/>
        <v>0</v>
      </c>
      <c r="AP98" s="83">
        <f t="shared" si="56"/>
        <v>0</v>
      </c>
      <c r="AQ98" s="227">
        <f t="shared" si="41"/>
        <v>0</v>
      </c>
      <c r="AR98" s="227">
        <f t="shared" si="41"/>
        <v>0</v>
      </c>
      <c r="AS98" s="227">
        <f t="shared" si="41"/>
        <v>0</v>
      </c>
      <c r="AT98" s="227">
        <f t="shared" si="41"/>
        <v>0</v>
      </c>
      <c r="AU98" s="83">
        <f t="shared" si="62"/>
        <v>0</v>
      </c>
      <c r="AV98" s="83">
        <f t="shared" si="63"/>
        <v>0</v>
      </c>
      <c r="AW98" s="83">
        <f t="shared" si="64"/>
        <v>0</v>
      </c>
      <c r="AX98" s="83">
        <f t="shared" si="65"/>
        <v>0</v>
      </c>
      <c r="AY98" s="128">
        <f t="shared" si="66"/>
        <v>0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67"/>
        <v>0</v>
      </c>
      <c r="K99" s="83">
        <f t="shared" si="68"/>
        <v>0</v>
      </c>
      <c r="L99" s="83">
        <f t="shared" si="69"/>
        <v>0</v>
      </c>
      <c r="M99" s="83">
        <f t="shared" si="70"/>
        <v>0</v>
      </c>
      <c r="N99" s="83">
        <f t="shared" si="42"/>
        <v>0</v>
      </c>
      <c r="O99" s="84">
        <f t="shared" si="43"/>
        <v>0</v>
      </c>
      <c r="P99" s="105">
        <v>94</v>
      </c>
      <c r="Q99" s="83">
        <f t="shared" si="57"/>
        <v>0</v>
      </c>
      <c r="R99" s="83">
        <f t="shared" si="71"/>
        <v>0</v>
      </c>
      <c r="S99" s="83">
        <f t="shared" si="72"/>
        <v>0</v>
      </c>
      <c r="T99" s="83">
        <f t="shared" si="44"/>
        <v>0</v>
      </c>
      <c r="U99" s="83">
        <f t="shared" si="58"/>
        <v>0</v>
      </c>
      <c r="V99" s="83">
        <f t="shared" si="45"/>
        <v>0</v>
      </c>
      <c r="W99" s="83">
        <v>0</v>
      </c>
      <c r="X99" s="83">
        <f t="shared" si="46"/>
        <v>0</v>
      </c>
      <c r="Y99" s="88">
        <f t="shared" si="47"/>
        <v>0</v>
      </c>
      <c r="AA99" s="121">
        <v>94</v>
      </c>
      <c r="AB99" s="83">
        <f t="shared" si="48"/>
        <v>0</v>
      </c>
      <c r="AC99" s="154">
        <f t="shared" si="49"/>
        <v>0</v>
      </c>
      <c r="AD99" s="154">
        <f t="shared" si="50"/>
        <v>0</v>
      </c>
      <c r="AE99" s="154">
        <f t="shared" si="51"/>
        <v>0</v>
      </c>
      <c r="AF99" s="83">
        <f t="shared" si="59"/>
        <v>0</v>
      </c>
      <c r="AG99" s="83">
        <f t="shared" si="60"/>
        <v>0</v>
      </c>
      <c r="AH99" s="83">
        <f t="shared" si="61"/>
        <v>0</v>
      </c>
      <c r="AI99" s="128">
        <f t="shared" si="73"/>
        <v>0</v>
      </c>
      <c r="AK99" s="121">
        <v>94</v>
      </c>
      <c r="AL99" s="83">
        <f t="shared" si="52"/>
        <v>0</v>
      </c>
      <c r="AM99" s="83">
        <f t="shared" si="53"/>
        <v>0</v>
      </c>
      <c r="AN99" s="83">
        <f t="shared" si="54"/>
        <v>0</v>
      </c>
      <c r="AO99" s="83">
        <f t="shared" si="55"/>
        <v>0</v>
      </c>
      <c r="AP99" s="83">
        <f t="shared" si="56"/>
        <v>0</v>
      </c>
      <c r="AQ99" s="227">
        <f t="shared" si="41"/>
        <v>0</v>
      </c>
      <c r="AR99" s="227">
        <f t="shared" si="41"/>
        <v>0</v>
      </c>
      <c r="AS99" s="227">
        <f t="shared" si="41"/>
        <v>0</v>
      </c>
      <c r="AT99" s="227">
        <f t="shared" si="41"/>
        <v>0</v>
      </c>
      <c r="AU99" s="83">
        <f t="shared" si="62"/>
        <v>0</v>
      </c>
      <c r="AV99" s="83">
        <f t="shared" si="63"/>
        <v>0</v>
      </c>
      <c r="AW99" s="83">
        <f t="shared" si="64"/>
        <v>0</v>
      </c>
      <c r="AX99" s="83">
        <f t="shared" si="65"/>
        <v>0</v>
      </c>
      <c r="AY99" s="128">
        <f t="shared" si="66"/>
        <v>0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67"/>
        <v>0</v>
      </c>
      <c r="K100" s="83">
        <f t="shared" si="68"/>
        <v>0</v>
      </c>
      <c r="L100" s="83">
        <f t="shared" si="69"/>
        <v>0</v>
      </c>
      <c r="M100" s="83">
        <f t="shared" si="70"/>
        <v>0</v>
      </c>
      <c r="N100" s="83">
        <f t="shared" si="42"/>
        <v>0</v>
      </c>
      <c r="O100" s="84">
        <f t="shared" si="43"/>
        <v>0</v>
      </c>
      <c r="P100" s="105">
        <v>95</v>
      </c>
      <c r="Q100" s="83">
        <f t="shared" si="57"/>
        <v>0</v>
      </c>
      <c r="R100" s="83">
        <f t="shared" si="71"/>
        <v>0</v>
      </c>
      <c r="S100" s="83">
        <f t="shared" si="72"/>
        <v>0</v>
      </c>
      <c r="T100" s="83">
        <f t="shared" si="44"/>
        <v>0</v>
      </c>
      <c r="U100" s="83">
        <f t="shared" si="58"/>
        <v>0</v>
      </c>
      <c r="V100" s="83">
        <f t="shared" si="45"/>
        <v>0</v>
      </c>
      <c r="W100" s="83">
        <v>0</v>
      </c>
      <c r="X100" s="83">
        <f t="shared" si="46"/>
        <v>0</v>
      </c>
      <c r="Y100" s="88">
        <f t="shared" si="47"/>
        <v>0</v>
      </c>
      <c r="AA100" s="121">
        <v>95</v>
      </c>
      <c r="AB100" s="83">
        <f t="shared" si="48"/>
        <v>0</v>
      </c>
      <c r="AC100" s="154">
        <f t="shared" si="49"/>
        <v>0</v>
      </c>
      <c r="AD100" s="154">
        <f t="shared" si="50"/>
        <v>0</v>
      </c>
      <c r="AE100" s="154">
        <f t="shared" si="51"/>
        <v>0</v>
      </c>
      <c r="AF100" s="83">
        <f t="shared" si="59"/>
        <v>0</v>
      </c>
      <c r="AG100" s="83">
        <f t="shared" si="60"/>
        <v>0</v>
      </c>
      <c r="AH100" s="83">
        <f t="shared" si="61"/>
        <v>0</v>
      </c>
      <c r="AI100" s="128">
        <f t="shared" si="73"/>
        <v>0</v>
      </c>
      <c r="AK100" s="121">
        <v>95</v>
      </c>
      <c r="AL100" s="83">
        <f t="shared" si="52"/>
        <v>0</v>
      </c>
      <c r="AM100" s="83">
        <f t="shared" si="53"/>
        <v>0</v>
      </c>
      <c r="AN100" s="83">
        <f t="shared" si="54"/>
        <v>0</v>
      </c>
      <c r="AO100" s="83">
        <f t="shared" si="55"/>
        <v>0</v>
      </c>
      <c r="AP100" s="83">
        <f t="shared" si="56"/>
        <v>0</v>
      </c>
      <c r="AQ100" s="227">
        <f t="shared" si="41"/>
        <v>0</v>
      </c>
      <c r="AR100" s="227">
        <f t="shared" si="41"/>
        <v>0</v>
      </c>
      <c r="AS100" s="227">
        <f t="shared" si="41"/>
        <v>0</v>
      </c>
      <c r="AT100" s="227">
        <f t="shared" si="41"/>
        <v>0</v>
      </c>
      <c r="AU100" s="83">
        <f t="shared" si="62"/>
        <v>0</v>
      </c>
      <c r="AV100" s="83">
        <f t="shared" si="63"/>
        <v>0</v>
      </c>
      <c r="AW100" s="83">
        <f t="shared" si="64"/>
        <v>0</v>
      </c>
      <c r="AX100" s="83">
        <f t="shared" si="65"/>
        <v>0</v>
      </c>
      <c r="AY100" s="128">
        <f t="shared" si="66"/>
        <v>0</v>
      </c>
    </row>
    <row r="101" spans="2:51" x14ac:dyDescent="0.25">
      <c r="C101" s="72"/>
      <c r="E101" s="6"/>
      <c r="I101" s="105">
        <v>96</v>
      </c>
      <c r="J101" s="83">
        <f t="shared" si="67"/>
        <v>0</v>
      </c>
      <c r="K101" s="83">
        <f t="shared" si="68"/>
        <v>0</v>
      </c>
      <c r="L101" s="83">
        <f t="shared" si="69"/>
        <v>0</v>
      </c>
      <c r="M101" s="83">
        <f t="shared" si="70"/>
        <v>0</v>
      </c>
      <c r="N101" s="83">
        <f t="shared" si="42"/>
        <v>0</v>
      </c>
      <c r="O101" s="84">
        <f t="shared" si="43"/>
        <v>0</v>
      </c>
      <c r="P101" s="105">
        <v>96</v>
      </c>
      <c r="Q101" s="83">
        <f t="shared" si="57"/>
        <v>0</v>
      </c>
      <c r="R101" s="83">
        <f t="shared" si="71"/>
        <v>0</v>
      </c>
      <c r="S101" s="83">
        <f t="shared" si="72"/>
        <v>0</v>
      </c>
      <c r="T101" s="83">
        <f t="shared" si="44"/>
        <v>0</v>
      </c>
      <c r="U101" s="83">
        <f t="shared" si="58"/>
        <v>0</v>
      </c>
      <c r="V101" s="83">
        <f t="shared" si="45"/>
        <v>0</v>
      </c>
      <c r="W101" s="83">
        <v>0</v>
      </c>
      <c r="X101" s="83">
        <f t="shared" si="46"/>
        <v>0</v>
      </c>
      <c r="Y101" s="88">
        <f t="shared" si="47"/>
        <v>0</v>
      </c>
      <c r="AA101" s="121">
        <v>96</v>
      </c>
      <c r="AB101" s="83">
        <f t="shared" si="48"/>
        <v>0</v>
      </c>
      <c r="AC101" s="154">
        <f t="shared" si="49"/>
        <v>0</v>
      </c>
      <c r="AD101" s="154">
        <f t="shared" si="50"/>
        <v>0</v>
      </c>
      <c r="AE101" s="154">
        <f t="shared" si="51"/>
        <v>0</v>
      </c>
      <c r="AF101" s="83">
        <f t="shared" si="59"/>
        <v>0</v>
      </c>
      <c r="AG101" s="83">
        <f t="shared" si="60"/>
        <v>0</v>
      </c>
      <c r="AH101" s="83">
        <f t="shared" si="61"/>
        <v>0</v>
      </c>
      <c r="AI101" s="128">
        <f t="shared" si="73"/>
        <v>0</v>
      </c>
      <c r="AK101" s="121">
        <v>96</v>
      </c>
      <c r="AL101" s="83">
        <f t="shared" si="52"/>
        <v>0</v>
      </c>
      <c r="AM101" s="83">
        <f t="shared" si="53"/>
        <v>0</v>
      </c>
      <c r="AN101" s="83">
        <f t="shared" si="54"/>
        <v>0</v>
      </c>
      <c r="AO101" s="83">
        <f t="shared" si="55"/>
        <v>0</v>
      </c>
      <c r="AP101" s="83">
        <f t="shared" si="56"/>
        <v>0</v>
      </c>
      <c r="AQ101" s="227">
        <f t="shared" si="41"/>
        <v>0</v>
      </c>
      <c r="AR101" s="227">
        <f t="shared" si="41"/>
        <v>0</v>
      </c>
      <c r="AS101" s="227">
        <f t="shared" si="41"/>
        <v>0</v>
      </c>
      <c r="AT101" s="227">
        <f t="shared" si="41"/>
        <v>0</v>
      </c>
      <c r="AU101" s="83">
        <f t="shared" si="62"/>
        <v>0</v>
      </c>
      <c r="AV101" s="83">
        <f t="shared" si="63"/>
        <v>0</v>
      </c>
      <c r="AW101" s="83">
        <f t="shared" si="64"/>
        <v>0</v>
      </c>
      <c r="AX101" s="83">
        <f t="shared" si="65"/>
        <v>0</v>
      </c>
      <c r="AY101" s="128">
        <f t="shared" si="66"/>
        <v>0</v>
      </c>
    </row>
    <row r="102" spans="2:51" x14ac:dyDescent="0.25">
      <c r="C102" s="72"/>
      <c r="E102" s="6"/>
      <c r="I102" s="105">
        <v>97</v>
      </c>
      <c r="J102" s="83">
        <f t="shared" si="67"/>
        <v>0</v>
      </c>
      <c r="K102" s="83">
        <f t="shared" si="68"/>
        <v>0</v>
      </c>
      <c r="L102" s="83">
        <f t="shared" si="69"/>
        <v>0</v>
      </c>
      <c r="M102" s="83">
        <f t="shared" si="70"/>
        <v>0</v>
      </c>
      <c r="N102" s="83">
        <f t="shared" si="42"/>
        <v>0</v>
      </c>
      <c r="O102" s="84">
        <f t="shared" si="43"/>
        <v>0</v>
      </c>
      <c r="P102" s="105">
        <v>97</v>
      </c>
      <c r="Q102" s="83">
        <f t="shared" si="57"/>
        <v>0</v>
      </c>
      <c r="R102" s="83">
        <f t="shared" si="71"/>
        <v>0</v>
      </c>
      <c r="S102" s="83">
        <f t="shared" si="72"/>
        <v>0</v>
      </c>
      <c r="T102" s="83">
        <f t="shared" si="44"/>
        <v>0</v>
      </c>
      <c r="U102" s="83">
        <f t="shared" si="58"/>
        <v>0</v>
      </c>
      <c r="V102" s="83">
        <f t="shared" si="45"/>
        <v>0</v>
      </c>
      <c r="W102" s="83">
        <v>0</v>
      </c>
      <c r="X102" s="83">
        <f t="shared" si="46"/>
        <v>0</v>
      </c>
      <c r="Y102" s="88">
        <f t="shared" si="47"/>
        <v>0</v>
      </c>
      <c r="AA102" s="121">
        <v>97</v>
      </c>
      <c r="AB102" s="83">
        <f t="shared" si="48"/>
        <v>0</v>
      </c>
      <c r="AC102" s="154">
        <f t="shared" si="49"/>
        <v>0</v>
      </c>
      <c r="AD102" s="154">
        <f t="shared" si="50"/>
        <v>0</v>
      </c>
      <c r="AE102" s="154">
        <f t="shared" si="51"/>
        <v>0</v>
      </c>
      <c r="AF102" s="83">
        <f t="shared" si="59"/>
        <v>0</v>
      </c>
      <c r="AG102" s="83">
        <f t="shared" si="60"/>
        <v>0</v>
      </c>
      <c r="AH102" s="83">
        <f t="shared" si="61"/>
        <v>0</v>
      </c>
      <c r="AI102" s="128">
        <f t="shared" si="73"/>
        <v>0</v>
      </c>
      <c r="AK102" s="121">
        <v>97</v>
      </c>
      <c r="AL102" s="83">
        <f t="shared" si="52"/>
        <v>0</v>
      </c>
      <c r="AM102" s="83">
        <f t="shared" si="53"/>
        <v>0</v>
      </c>
      <c r="AN102" s="83">
        <f t="shared" si="54"/>
        <v>0</v>
      </c>
      <c r="AO102" s="83">
        <f t="shared" si="55"/>
        <v>0</v>
      </c>
      <c r="AP102" s="83">
        <f t="shared" si="56"/>
        <v>0</v>
      </c>
      <c r="AQ102" s="227">
        <f t="shared" si="41"/>
        <v>0</v>
      </c>
      <c r="AR102" s="227">
        <f t="shared" si="41"/>
        <v>0</v>
      </c>
      <c r="AS102" s="227">
        <f t="shared" si="41"/>
        <v>0</v>
      </c>
      <c r="AT102" s="227">
        <f t="shared" si="41"/>
        <v>0</v>
      </c>
      <c r="AU102" s="83">
        <f t="shared" si="62"/>
        <v>0</v>
      </c>
      <c r="AV102" s="83">
        <f t="shared" si="63"/>
        <v>0</v>
      </c>
      <c r="AW102" s="83">
        <f t="shared" si="64"/>
        <v>0</v>
      </c>
      <c r="AX102" s="83">
        <f t="shared" si="65"/>
        <v>0</v>
      </c>
      <c r="AY102" s="128">
        <f t="shared" si="66"/>
        <v>0</v>
      </c>
    </row>
    <row r="103" spans="2:51" x14ac:dyDescent="0.25">
      <c r="C103" s="70" t="s">
        <v>164</v>
      </c>
      <c r="D103" s="224" t="s">
        <v>165</v>
      </c>
      <c r="F103"/>
      <c r="I103" s="105">
        <v>98</v>
      </c>
      <c r="J103" s="83">
        <f t="shared" si="67"/>
        <v>0</v>
      </c>
      <c r="K103" s="83">
        <f t="shared" si="68"/>
        <v>0</v>
      </c>
      <c r="L103" s="83">
        <f t="shared" si="69"/>
        <v>0</v>
      </c>
      <c r="M103" s="83">
        <f t="shared" si="70"/>
        <v>0</v>
      </c>
      <c r="N103" s="83">
        <f t="shared" si="42"/>
        <v>0</v>
      </c>
      <c r="O103" s="84">
        <f t="shared" si="43"/>
        <v>0</v>
      </c>
      <c r="P103" s="105">
        <v>98</v>
      </c>
      <c r="Q103" s="83">
        <f t="shared" si="57"/>
        <v>0</v>
      </c>
      <c r="R103" s="83">
        <f t="shared" si="71"/>
        <v>0</v>
      </c>
      <c r="S103" s="83">
        <f t="shared" si="72"/>
        <v>0</v>
      </c>
      <c r="T103" s="83">
        <f t="shared" si="44"/>
        <v>0</v>
      </c>
      <c r="U103" s="83">
        <f t="shared" si="58"/>
        <v>0</v>
      </c>
      <c r="V103" s="83">
        <f t="shared" si="45"/>
        <v>0</v>
      </c>
      <c r="W103" s="83">
        <v>0</v>
      </c>
      <c r="X103" s="83">
        <f t="shared" si="46"/>
        <v>0</v>
      </c>
      <c r="Y103" s="88">
        <f t="shared" si="47"/>
        <v>0</v>
      </c>
      <c r="AA103" s="121">
        <v>98</v>
      </c>
      <c r="AB103" s="83">
        <f t="shared" si="48"/>
        <v>0</v>
      </c>
      <c r="AC103" s="154">
        <f t="shared" si="49"/>
        <v>0</v>
      </c>
      <c r="AD103" s="154">
        <f t="shared" si="50"/>
        <v>0</v>
      </c>
      <c r="AE103" s="154">
        <f t="shared" si="51"/>
        <v>0</v>
      </c>
      <c r="AF103" s="83">
        <f t="shared" si="59"/>
        <v>0</v>
      </c>
      <c r="AG103" s="83">
        <f t="shared" si="60"/>
        <v>0</v>
      </c>
      <c r="AH103" s="83">
        <f t="shared" si="61"/>
        <v>0</v>
      </c>
      <c r="AI103" s="128">
        <f t="shared" si="73"/>
        <v>0</v>
      </c>
      <c r="AK103" s="121">
        <v>98</v>
      </c>
      <c r="AL103" s="83">
        <f t="shared" si="52"/>
        <v>0</v>
      </c>
      <c r="AM103" s="83">
        <f t="shared" si="53"/>
        <v>0</v>
      </c>
      <c r="AN103" s="83">
        <f t="shared" si="54"/>
        <v>0</v>
      </c>
      <c r="AO103" s="83">
        <f t="shared" si="55"/>
        <v>0</v>
      </c>
      <c r="AP103" s="83">
        <f t="shared" si="56"/>
        <v>0</v>
      </c>
      <c r="AQ103" s="227">
        <f t="shared" si="41"/>
        <v>0</v>
      </c>
      <c r="AR103" s="227">
        <f t="shared" si="41"/>
        <v>0</v>
      </c>
      <c r="AS103" s="227">
        <f t="shared" si="41"/>
        <v>0</v>
      </c>
      <c r="AT103" s="227">
        <f t="shared" si="41"/>
        <v>0</v>
      </c>
      <c r="AU103" s="83">
        <f t="shared" si="62"/>
        <v>0</v>
      </c>
      <c r="AV103" s="83">
        <f t="shared" si="63"/>
        <v>0</v>
      </c>
      <c r="AW103" s="83">
        <f t="shared" si="64"/>
        <v>0</v>
      </c>
      <c r="AX103" s="83">
        <f t="shared" si="65"/>
        <v>0</v>
      </c>
      <c r="AY103" s="128">
        <f t="shared" si="66"/>
        <v>0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67"/>
        <v>0</v>
      </c>
      <c r="K104" s="83">
        <f t="shared" si="68"/>
        <v>0</v>
      </c>
      <c r="L104" s="83">
        <f t="shared" si="69"/>
        <v>0</v>
      </c>
      <c r="M104" s="83">
        <f t="shared" si="70"/>
        <v>0</v>
      </c>
      <c r="N104" s="83">
        <f t="shared" si="42"/>
        <v>0</v>
      </c>
      <c r="O104" s="84">
        <f t="shared" si="43"/>
        <v>0</v>
      </c>
      <c r="P104" s="105">
        <v>99</v>
      </c>
      <c r="Q104" s="83">
        <f t="shared" si="57"/>
        <v>0</v>
      </c>
      <c r="R104" s="83">
        <f t="shared" si="71"/>
        <v>0</v>
      </c>
      <c r="S104" s="83">
        <f t="shared" si="72"/>
        <v>0</v>
      </c>
      <c r="T104" s="83">
        <f t="shared" si="44"/>
        <v>0</v>
      </c>
      <c r="U104" s="83">
        <f t="shared" si="58"/>
        <v>0</v>
      </c>
      <c r="V104" s="83">
        <f t="shared" si="45"/>
        <v>0</v>
      </c>
      <c r="W104" s="83">
        <v>0</v>
      </c>
      <c r="X104" s="83">
        <f t="shared" si="46"/>
        <v>0</v>
      </c>
      <c r="Y104" s="88">
        <f t="shared" si="47"/>
        <v>0</v>
      </c>
      <c r="AA104" s="121">
        <v>99</v>
      </c>
      <c r="AB104" s="83">
        <f t="shared" si="48"/>
        <v>0</v>
      </c>
      <c r="AC104" s="154">
        <f t="shared" si="49"/>
        <v>0</v>
      </c>
      <c r="AD104" s="154">
        <f t="shared" si="50"/>
        <v>0</v>
      </c>
      <c r="AE104" s="154">
        <f t="shared" si="51"/>
        <v>0</v>
      </c>
      <c r="AF104" s="83">
        <f t="shared" si="59"/>
        <v>0</v>
      </c>
      <c r="AG104" s="83">
        <f t="shared" si="60"/>
        <v>0</v>
      </c>
      <c r="AH104" s="83">
        <f t="shared" si="61"/>
        <v>0</v>
      </c>
      <c r="AI104" s="128">
        <f t="shared" si="73"/>
        <v>0</v>
      </c>
      <c r="AK104" s="121">
        <v>99</v>
      </c>
      <c r="AL104" s="83">
        <f t="shared" si="52"/>
        <v>0</v>
      </c>
      <c r="AM104" s="83">
        <f t="shared" si="53"/>
        <v>0</v>
      </c>
      <c r="AN104" s="83">
        <f t="shared" si="54"/>
        <v>0</v>
      </c>
      <c r="AO104" s="83">
        <f t="shared" si="55"/>
        <v>0</v>
      </c>
      <c r="AP104" s="83">
        <f t="shared" si="56"/>
        <v>0</v>
      </c>
      <c r="AQ104" s="227">
        <f t="shared" si="41"/>
        <v>0</v>
      </c>
      <c r="AR104" s="227">
        <f t="shared" si="41"/>
        <v>0</v>
      </c>
      <c r="AS104" s="227">
        <f t="shared" si="41"/>
        <v>0</v>
      </c>
      <c r="AT104" s="227">
        <f t="shared" si="41"/>
        <v>0</v>
      </c>
      <c r="AU104" s="83">
        <f t="shared" si="62"/>
        <v>0</v>
      </c>
      <c r="AV104" s="83">
        <f t="shared" si="63"/>
        <v>0</v>
      </c>
      <c r="AW104" s="83">
        <f t="shared" si="64"/>
        <v>0</v>
      </c>
      <c r="AX104" s="83">
        <f t="shared" si="65"/>
        <v>0</v>
      </c>
      <c r="AY104" s="128">
        <f t="shared" si="66"/>
        <v>0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67"/>
        <v>0</v>
      </c>
      <c r="K105" s="83">
        <f t="shared" si="68"/>
        <v>0</v>
      </c>
      <c r="L105" s="83">
        <f t="shared" si="69"/>
        <v>0</v>
      </c>
      <c r="M105" s="83">
        <f t="shared" si="70"/>
        <v>0</v>
      </c>
      <c r="N105" s="83">
        <f t="shared" si="42"/>
        <v>0</v>
      </c>
      <c r="O105" s="84">
        <f t="shared" si="43"/>
        <v>0</v>
      </c>
      <c r="P105" s="105">
        <v>100</v>
      </c>
      <c r="Q105" s="83">
        <f t="shared" si="57"/>
        <v>0</v>
      </c>
      <c r="R105" s="83">
        <f t="shared" si="71"/>
        <v>0</v>
      </c>
      <c r="S105" s="83">
        <f t="shared" si="72"/>
        <v>0</v>
      </c>
      <c r="T105" s="83">
        <f t="shared" si="44"/>
        <v>0</v>
      </c>
      <c r="U105" s="83">
        <f t="shared" si="58"/>
        <v>0</v>
      </c>
      <c r="V105" s="83">
        <f t="shared" si="45"/>
        <v>0</v>
      </c>
      <c r="W105" s="83">
        <v>0</v>
      </c>
      <c r="X105" s="83">
        <f t="shared" si="46"/>
        <v>0</v>
      </c>
      <c r="Y105" s="88">
        <f t="shared" si="47"/>
        <v>0</v>
      </c>
      <c r="AA105" s="121">
        <v>100</v>
      </c>
      <c r="AB105" s="83">
        <f t="shared" si="48"/>
        <v>0</v>
      </c>
      <c r="AC105" s="154">
        <f t="shared" si="49"/>
        <v>0</v>
      </c>
      <c r="AD105" s="154">
        <f t="shared" si="50"/>
        <v>0</v>
      </c>
      <c r="AE105" s="154">
        <f t="shared" si="51"/>
        <v>0</v>
      </c>
      <c r="AF105" s="83">
        <f t="shared" si="59"/>
        <v>0</v>
      </c>
      <c r="AG105" s="83">
        <f t="shared" si="60"/>
        <v>0</v>
      </c>
      <c r="AH105" s="83">
        <f t="shared" si="61"/>
        <v>0</v>
      </c>
      <c r="AI105" s="128">
        <f t="shared" si="73"/>
        <v>0</v>
      </c>
      <c r="AK105" s="121">
        <v>100</v>
      </c>
      <c r="AL105" s="83">
        <f t="shared" si="52"/>
        <v>0</v>
      </c>
      <c r="AM105" s="83">
        <f t="shared" si="53"/>
        <v>0</v>
      </c>
      <c r="AN105" s="83">
        <f t="shared" si="54"/>
        <v>0</v>
      </c>
      <c r="AO105" s="83">
        <f t="shared" si="55"/>
        <v>0</v>
      </c>
      <c r="AP105" s="83">
        <f t="shared" si="56"/>
        <v>0</v>
      </c>
      <c r="AQ105" s="227">
        <f t="shared" si="41"/>
        <v>0</v>
      </c>
      <c r="AR105" s="227">
        <f t="shared" si="41"/>
        <v>0</v>
      </c>
      <c r="AS105" s="227">
        <f t="shared" si="41"/>
        <v>0</v>
      </c>
      <c r="AT105" s="227">
        <f t="shared" ref="AT105:AT168" si="77">IF($AK105&lt;=$F$18,$AL105*AP105,)</f>
        <v>0</v>
      </c>
      <c r="AU105" s="83">
        <f t="shared" si="62"/>
        <v>0</v>
      </c>
      <c r="AV105" s="83">
        <f t="shared" si="63"/>
        <v>0</v>
      </c>
      <c r="AW105" s="83">
        <f t="shared" si="64"/>
        <v>0</v>
      </c>
      <c r="AX105" s="83">
        <f t="shared" si="65"/>
        <v>0</v>
      </c>
      <c r="AY105" s="128">
        <f t="shared" si="66"/>
        <v>0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67"/>
        <v>0</v>
      </c>
      <c r="K106" s="83">
        <f t="shared" si="68"/>
        <v>0</v>
      </c>
      <c r="L106" s="83">
        <f t="shared" si="69"/>
        <v>0</v>
      </c>
      <c r="M106" s="83">
        <f t="shared" si="70"/>
        <v>0</v>
      </c>
      <c r="N106" s="83">
        <f t="shared" si="42"/>
        <v>0</v>
      </c>
      <c r="O106" s="84">
        <f t="shared" si="43"/>
        <v>0</v>
      </c>
      <c r="P106" s="105">
        <v>101</v>
      </c>
      <c r="Q106" s="83">
        <f t="shared" si="57"/>
        <v>0</v>
      </c>
      <c r="R106" s="83">
        <f t="shared" si="71"/>
        <v>0</v>
      </c>
      <c r="S106" s="83">
        <f t="shared" si="72"/>
        <v>0</v>
      </c>
      <c r="T106" s="83">
        <f t="shared" si="44"/>
        <v>0</v>
      </c>
      <c r="U106" s="83">
        <f t="shared" si="58"/>
        <v>0</v>
      </c>
      <c r="V106" s="83">
        <f t="shared" si="45"/>
        <v>0</v>
      </c>
      <c r="W106" s="83">
        <v>0</v>
      </c>
      <c r="X106" s="83">
        <f t="shared" si="46"/>
        <v>0</v>
      </c>
      <c r="Y106" s="88">
        <f t="shared" si="47"/>
        <v>0</v>
      </c>
      <c r="AA106" s="121">
        <v>101</v>
      </c>
      <c r="AB106" s="83">
        <f t="shared" si="48"/>
        <v>0</v>
      </c>
      <c r="AC106" s="154">
        <f t="shared" si="49"/>
        <v>0</v>
      </c>
      <c r="AD106" s="154">
        <f t="shared" si="50"/>
        <v>0</v>
      </c>
      <c r="AE106" s="154">
        <f t="shared" si="51"/>
        <v>0</v>
      </c>
      <c r="AF106" s="83">
        <f t="shared" si="59"/>
        <v>0</v>
      </c>
      <c r="AG106" s="83">
        <f t="shared" si="60"/>
        <v>0</v>
      </c>
      <c r="AH106" s="83">
        <f t="shared" si="61"/>
        <v>0</v>
      </c>
      <c r="AI106" s="128">
        <f t="shared" si="73"/>
        <v>0</v>
      </c>
      <c r="AK106" s="121">
        <v>101</v>
      </c>
      <c r="AL106" s="83">
        <f t="shared" si="52"/>
        <v>0</v>
      </c>
      <c r="AM106" s="83">
        <f t="shared" si="53"/>
        <v>0</v>
      </c>
      <c r="AN106" s="83">
        <f t="shared" si="54"/>
        <v>0</v>
      </c>
      <c r="AO106" s="83">
        <f t="shared" si="55"/>
        <v>0</v>
      </c>
      <c r="AP106" s="83">
        <f t="shared" si="56"/>
        <v>0</v>
      </c>
      <c r="AQ106" s="227">
        <f t="shared" ref="AQ106:AT169" si="78">IF($AK106&lt;=$F$18,$AL106*AM106,)</f>
        <v>0</v>
      </c>
      <c r="AR106" s="227">
        <f t="shared" si="78"/>
        <v>0</v>
      </c>
      <c r="AS106" s="227">
        <f t="shared" si="78"/>
        <v>0</v>
      </c>
      <c r="AT106" s="227">
        <f t="shared" si="77"/>
        <v>0</v>
      </c>
      <c r="AU106" s="83">
        <f t="shared" si="62"/>
        <v>0</v>
      </c>
      <c r="AV106" s="83">
        <f t="shared" si="63"/>
        <v>0</v>
      </c>
      <c r="AW106" s="83">
        <f t="shared" si="64"/>
        <v>0</v>
      </c>
      <c r="AX106" s="83">
        <f t="shared" si="65"/>
        <v>0</v>
      </c>
      <c r="AY106" s="128">
        <f t="shared" si="66"/>
        <v>0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67"/>
        <v>0</v>
      </c>
      <c r="K107" s="83">
        <f t="shared" si="68"/>
        <v>0</v>
      </c>
      <c r="L107" s="83">
        <f t="shared" si="69"/>
        <v>0</v>
      </c>
      <c r="M107" s="83">
        <f t="shared" si="70"/>
        <v>0</v>
      </c>
      <c r="N107" s="83">
        <f t="shared" si="42"/>
        <v>0</v>
      </c>
      <c r="O107" s="84">
        <f t="shared" si="43"/>
        <v>0</v>
      </c>
      <c r="P107" s="105">
        <v>102</v>
      </c>
      <c r="Q107" s="83">
        <f t="shared" si="57"/>
        <v>0</v>
      </c>
      <c r="R107" s="83">
        <f t="shared" si="71"/>
        <v>0</v>
      </c>
      <c r="S107" s="83">
        <f t="shared" si="72"/>
        <v>0</v>
      </c>
      <c r="T107" s="83">
        <f t="shared" si="44"/>
        <v>0</v>
      </c>
      <c r="U107" s="83">
        <f t="shared" si="58"/>
        <v>0</v>
      </c>
      <c r="V107" s="83">
        <f t="shared" si="45"/>
        <v>0</v>
      </c>
      <c r="W107" s="83">
        <v>0</v>
      </c>
      <c r="X107" s="83">
        <f t="shared" si="46"/>
        <v>0</v>
      </c>
      <c r="Y107" s="88">
        <f t="shared" si="47"/>
        <v>0</v>
      </c>
      <c r="AA107" s="121">
        <v>102</v>
      </c>
      <c r="AB107" s="83">
        <f t="shared" si="48"/>
        <v>0</v>
      </c>
      <c r="AC107" s="154">
        <f t="shared" si="49"/>
        <v>0</v>
      </c>
      <c r="AD107" s="154">
        <f t="shared" si="50"/>
        <v>0</v>
      </c>
      <c r="AE107" s="154">
        <f t="shared" si="51"/>
        <v>0</v>
      </c>
      <c r="AF107" s="83">
        <f t="shared" si="59"/>
        <v>0</v>
      </c>
      <c r="AG107" s="83">
        <f t="shared" si="60"/>
        <v>0</v>
      </c>
      <c r="AH107" s="83">
        <f t="shared" si="61"/>
        <v>0</v>
      </c>
      <c r="AI107" s="128">
        <f t="shared" si="73"/>
        <v>0</v>
      </c>
      <c r="AK107" s="121">
        <v>102</v>
      </c>
      <c r="AL107" s="83">
        <f t="shared" si="52"/>
        <v>0</v>
      </c>
      <c r="AM107" s="83">
        <f t="shared" si="53"/>
        <v>0</v>
      </c>
      <c r="AN107" s="83">
        <f t="shared" si="54"/>
        <v>0</v>
      </c>
      <c r="AO107" s="83">
        <f t="shared" si="55"/>
        <v>0</v>
      </c>
      <c r="AP107" s="83">
        <f t="shared" si="56"/>
        <v>0</v>
      </c>
      <c r="AQ107" s="227">
        <f t="shared" si="78"/>
        <v>0</v>
      </c>
      <c r="AR107" s="227">
        <f t="shared" si="78"/>
        <v>0</v>
      </c>
      <c r="AS107" s="227">
        <f t="shared" si="78"/>
        <v>0</v>
      </c>
      <c r="AT107" s="227">
        <f t="shared" si="77"/>
        <v>0</v>
      </c>
      <c r="AU107" s="83">
        <f t="shared" si="62"/>
        <v>0</v>
      </c>
      <c r="AV107" s="83">
        <f t="shared" si="63"/>
        <v>0</v>
      </c>
      <c r="AW107" s="83">
        <f t="shared" si="64"/>
        <v>0</v>
      </c>
      <c r="AX107" s="83">
        <f t="shared" si="65"/>
        <v>0</v>
      </c>
      <c r="AY107" s="128">
        <f t="shared" si="66"/>
        <v>0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67"/>
        <v>0</v>
      </c>
      <c r="K108" s="83">
        <f t="shared" si="68"/>
        <v>0</v>
      </c>
      <c r="L108" s="83">
        <f t="shared" si="69"/>
        <v>0</v>
      </c>
      <c r="M108" s="83">
        <f t="shared" si="70"/>
        <v>0</v>
      </c>
      <c r="N108" s="83">
        <f t="shared" si="42"/>
        <v>0</v>
      </c>
      <c r="O108" s="84">
        <f t="shared" si="43"/>
        <v>0</v>
      </c>
      <c r="P108" s="105">
        <v>103</v>
      </c>
      <c r="Q108" s="83">
        <f t="shared" si="57"/>
        <v>0</v>
      </c>
      <c r="R108" s="83">
        <f t="shared" si="71"/>
        <v>0</v>
      </c>
      <c r="S108" s="83">
        <f t="shared" si="72"/>
        <v>0</v>
      </c>
      <c r="T108" s="83">
        <f t="shared" si="44"/>
        <v>0</v>
      </c>
      <c r="U108" s="83">
        <f t="shared" si="58"/>
        <v>0</v>
      </c>
      <c r="V108" s="83">
        <f t="shared" si="45"/>
        <v>0</v>
      </c>
      <c r="W108" s="83">
        <v>0</v>
      </c>
      <c r="X108" s="83">
        <f t="shared" si="46"/>
        <v>0</v>
      </c>
      <c r="Y108" s="88">
        <f t="shared" si="47"/>
        <v>0</v>
      </c>
      <c r="AA108" s="121">
        <v>103</v>
      </c>
      <c r="AB108" s="83">
        <f t="shared" si="48"/>
        <v>0</v>
      </c>
      <c r="AC108" s="154">
        <f t="shared" si="49"/>
        <v>0</v>
      </c>
      <c r="AD108" s="154">
        <f t="shared" si="50"/>
        <v>0</v>
      </c>
      <c r="AE108" s="154">
        <f t="shared" si="51"/>
        <v>0</v>
      </c>
      <c r="AF108" s="83">
        <f t="shared" si="59"/>
        <v>0</v>
      </c>
      <c r="AG108" s="83">
        <f t="shared" si="60"/>
        <v>0</v>
      </c>
      <c r="AH108" s="83">
        <f t="shared" si="61"/>
        <v>0</v>
      </c>
      <c r="AI108" s="128">
        <f t="shared" si="73"/>
        <v>0</v>
      </c>
      <c r="AK108" s="121">
        <v>103</v>
      </c>
      <c r="AL108" s="83">
        <f t="shared" si="52"/>
        <v>0</v>
      </c>
      <c r="AM108" s="83">
        <f t="shared" si="53"/>
        <v>0</v>
      </c>
      <c r="AN108" s="83">
        <f t="shared" si="54"/>
        <v>0</v>
      </c>
      <c r="AO108" s="83">
        <f t="shared" si="55"/>
        <v>0</v>
      </c>
      <c r="AP108" s="83">
        <f t="shared" si="56"/>
        <v>0</v>
      </c>
      <c r="AQ108" s="227">
        <f t="shared" si="78"/>
        <v>0</v>
      </c>
      <c r="AR108" s="227">
        <f t="shared" si="78"/>
        <v>0</v>
      </c>
      <c r="AS108" s="227">
        <f t="shared" si="78"/>
        <v>0</v>
      </c>
      <c r="AT108" s="227">
        <f t="shared" si="77"/>
        <v>0</v>
      </c>
      <c r="AU108" s="83">
        <f t="shared" si="62"/>
        <v>0</v>
      </c>
      <c r="AV108" s="83">
        <f t="shared" si="63"/>
        <v>0</v>
      </c>
      <c r="AW108" s="83">
        <f t="shared" si="64"/>
        <v>0</v>
      </c>
      <c r="AX108" s="83">
        <f t="shared" si="65"/>
        <v>0</v>
      </c>
      <c r="AY108" s="128">
        <f t="shared" si="66"/>
        <v>0</v>
      </c>
    </row>
    <row r="109" spans="2:51" x14ac:dyDescent="0.25">
      <c r="I109" s="105">
        <v>104</v>
      </c>
      <c r="J109" s="83">
        <f t="shared" si="67"/>
        <v>0</v>
      </c>
      <c r="K109" s="83">
        <f t="shared" si="68"/>
        <v>0</v>
      </c>
      <c r="L109" s="83">
        <f t="shared" si="69"/>
        <v>0</v>
      </c>
      <c r="M109" s="83">
        <f t="shared" si="70"/>
        <v>0</v>
      </c>
      <c r="N109" s="83">
        <f t="shared" si="42"/>
        <v>0</v>
      </c>
      <c r="O109" s="84">
        <f t="shared" si="43"/>
        <v>0</v>
      </c>
      <c r="P109" s="105">
        <v>104</v>
      </c>
      <c r="Q109" s="83">
        <f t="shared" si="57"/>
        <v>0</v>
      </c>
      <c r="R109" s="83">
        <f t="shared" si="71"/>
        <v>0</v>
      </c>
      <c r="S109" s="83">
        <f t="shared" si="72"/>
        <v>0</v>
      </c>
      <c r="T109" s="83">
        <f t="shared" si="44"/>
        <v>0</v>
      </c>
      <c r="U109" s="83">
        <f t="shared" si="58"/>
        <v>0</v>
      </c>
      <c r="V109" s="83">
        <f t="shared" si="45"/>
        <v>0</v>
      </c>
      <c r="W109" s="83">
        <v>0</v>
      </c>
      <c r="X109" s="83">
        <f t="shared" si="46"/>
        <v>0</v>
      </c>
      <c r="Y109" s="88">
        <f t="shared" si="47"/>
        <v>0</v>
      </c>
      <c r="AA109" s="121">
        <v>104</v>
      </c>
      <c r="AB109" s="83">
        <f t="shared" si="48"/>
        <v>0</v>
      </c>
      <c r="AC109" s="154">
        <f t="shared" si="49"/>
        <v>0</v>
      </c>
      <c r="AD109" s="154">
        <f t="shared" si="50"/>
        <v>0</v>
      </c>
      <c r="AE109" s="154">
        <f t="shared" si="51"/>
        <v>0</v>
      </c>
      <c r="AF109" s="83">
        <f t="shared" si="59"/>
        <v>0</v>
      </c>
      <c r="AG109" s="83">
        <f t="shared" si="60"/>
        <v>0</v>
      </c>
      <c r="AH109" s="83">
        <f t="shared" si="61"/>
        <v>0</v>
      </c>
      <c r="AI109" s="128">
        <f t="shared" si="73"/>
        <v>0</v>
      </c>
      <c r="AK109" s="121">
        <v>104</v>
      </c>
      <c r="AL109" s="83">
        <f t="shared" si="52"/>
        <v>0</v>
      </c>
      <c r="AM109" s="83">
        <f t="shared" si="53"/>
        <v>0</v>
      </c>
      <c r="AN109" s="83">
        <f t="shared" si="54"/>
        <v>0</v>
      </c>
      <c r="AO109" s="83">
        <f t="shared" si="55"/>
        <v>0</v>
      </c>
      <c r="AP109" s="83">
        <f t="shared" si="56"/>
        <v>0</v>
      </c>
      <c r="AQ109" s="227">
        <f t="shared" si="78"/>
        <v>0</v>
      </c>
      <c r="AR109" s="227">
        <f t="shared" si="78"/>
        <v>0</v>
      </c>
      <c r="AS109" s="227">
        <f t="shared" si="78"/>
        <v>0</v>
      </c>
      <c r="AT109" s="227">
        <f t="shared" si="77"/>
        <v>0</v>
      </c>
      <c r="AU109" s="83">
        <f t="shared" si="62"/>
        <v>0</v>
      </c>
      <c r="AV109" s="83">
        <f t="shared" si="63"/>
        <v>0</v>
      </c>
      <c r="AW109" s="83">
        <f t="shared" si="64"/>
        <v>0</v>
      </c>
      <c r="AX109" s="83">
        <f t="shared" si="65"/>
        <v>0</v>
      </c>
      <c r="AY109" s="128">
        <f t="shared" si="66"/>
        <v>0</v>
      </c>
    </row>
    <row r="110" spans="2:51" x14ac:dyDescent="0.25">
      <c r="I110" s="105">
        <v>105</v>
      </c>
      <c r="J110" s="83">
        <f t="shared" si="67"/>
        <v>0</v>
      </c>
      <c r="K110" s="83">
        <f t="shared" si="68"/>
        <v>0</v>
      </c>
      <c r="L110" s="83">
        <f t="shared" si="69"/>
        <v>0</v>
      </c>
      <c r="M110" s="83">
        <f t="shared" si="70"/>
        <v>0</v>
      </c>
      <c r="N110" s="83">
        <f t="shared" si="42"/>
        <v>0</v>
      </c>
      <c r="O110" s="84">
        <f t="shared" si="43"/>
        <v>0</v>
      </c>
      <c r="P110" s="105">
        <v>105</v>
      </c>
      <c r="Q110" s="83">
        <f t="shared" si="57"/>
        <v>0</v>
      </c>
      <c r="R110" s="83">
        <f t="shared" si="71"/>
        <v>0</v>
      </c>
      <c r="S110" s="83">
        <f t="shared" si="72"/>
        <v>0</v>
      </c>
      <c r="T110" s="83">
        <f t="shared" si="44"/>
        <v>0</v>
      </c>
      <c r="U110" s="83">
        <f t="shared" si="58"/>
        <v>0</v>
      </c>
      <c r="V110" s="83">
        <f t="shared" si="45"/>
        <v>0</v>
      </c>
      <c r="W110" s="83">
        <v>0</v>
      </c>
      <c r="X110" s="83">
        <f t="shared" si="46"/>
        <v>0</v>
      </c>
      <c r="Y110" s="88">
        <f t="shared" si="47"/>
        <v>0</v>
      </c>
      <c r="AA110" s="121">
        <v>105</v>
      </c>
      <c r="AB110" s="83">
        <f t="shared" si="48"/>
        <v>0</v>
      </c>
      <c r="AC110" s="154">
        <f t="shared" si="49"/>
        <v>0</v>
      </c>
      <c r="AD110" s="154">
        <f t="shared" si="50"/>
        <v>0</v>
      </c>
      <c r="AE110" s="154">
        <f t="shared" si="51"/>
        <v>0</v>
      </c>
      <c r="AF110" s="83">
        <f t="shared" si="59"/>
        <v>0</v>
      </c>
      <c r="AG110" s="83">
        <f t="shared" si="60"/>
        <v>0</v>
      </c>
      <c r="AH110" s="83">
        <f t="shared" si="61"/>
        <v>0</v>
      </c>
      <c r="AI110" s="128">
        <f t="shared" si="73"/>
        <v>0</v>
      </c>
      <c r="AK110" s="121">
        <v>105</v>
      </c>
      <c r="AL110" s="83">
        <f t="shared" si="52"/>
        <v>0</v>
      </c>
      <c r="AM110" s="83">
        <f t="shared" si="53"/>
        <v>0</v>
      </c>
      <c r="AN110" s="83">
        <f t="shared" si="54"/>
        <v>0</v>
      </c>
      <c r="AO110" s="83">
        <f t="shared" si="55"/>
        <v>0</v>
      </c>
      <c r="AP110" s="83">
        <f t="shared" si="56"/>
        <v>0</v>
      </c>
      <c r="AQ110" s="227">
        <f t="shared" si="78"/>
        <v>0</v>
      </c>
      <c r="AR110" s="227">
        <f t="shared" si="78"/>
        <v>0</v>
      </c>
      <c r="AS110" s="227">
        <f t="shared" si="78"/>
        <v>0</v>
      </c>
      <c r="AT110" s="227">
        <f t="shared" si="77"/>
        <v>0</v>
      </c>
      <c r="AU110" s="83">
        <f t="shared" si="62"/>
        <v>0</v>
      </c>
      <c r="AV110" s="83">
        <f t="shared" si="63"/>
        <v>0</v>
      </c>
      <c r="AW110" s="83">
        <f t="shared" si="64"/>
        <v>0</v>
      </c>
      <c r="AX110" s="83">
        <f t="shared" si="65"/>
        <v>0</v>
      </c>
      <c r="AY110" s="128">
        <f t="shared" si="66"/>
        <v>0</v>
      </c>
    </row>
    <row r="111" spans="2:51" x14ac:dyDescent="0.25">
      <c r="C111" s="224" t="s">
        <v>177</v>
      </c>
      <c r="D111" s="224"/>
      <c r="E111" s="224"/>
      <c r="I111" s="105">
        <v>106</v>
      </c>
      <c r="J111" s="83">
        <f t="shared" si="67"/>
        <v>0</v>
      </c>
      <c r="K111" s="83">
        <f t="shared" si="68"/>
        <v>0</v>
      </c>
      <c r="L111" s="83">
        <f t="shared" si="69"/>
        <v>0</v>
      </c>
      <c r="M111" s="83">
        <f t="shared" si="70"/>
        <v>0</v>
      </c>
      <c r="N111" s="83">
        <f t="shared" si="42"/>
        <v>0</v>
      </c>
      <c r="O111" s="84">
        <f t="shared" si="43"/>
        <v>0</v>
      </c>
      <c r="P111" s="105">
        <v>106</v>
      </c>
      <c r="Q111" s="83">
        <f t="shared" si="57"/>
        <v>0</v>
      </c>
      <c r="R111" s="83">
        <f t="shared" si="71"/>
        <v>0</v>
      </c>
      <c r="S111" s="83">
        <f t="shared" si="72"/>
        <v>0</v>
      </c>
      <c r="T111" s="83">
        <f t="shared" si="44"/>
        <v>0</v>
      </c>
      <c r="U111" s="83">
        <f t="shared" si="58"/>
        <v>0</v>
      </c>
      <c r="V111" s="83">
        <f t="shared" si="45"/>
        <v>0</v>
      </c>
      <c r="W111" s="83">
        <v>0</v>
      </c>
      <c r="X111" s="83">
        <f t="shared" si="46"/>
        <v>0</v>
      </c>
      <c r="Y111" s="88">
        <f t="shared" si="47"/>
        <v>0</v>
      </c>
      <c r="AA111" s="121">
        <v>106</v>
      </c>
      <c r="AB111" s="83">
        <f t="shared" si="48"/>
        <v>0</v>
      </c>
      <c r="AC111" s="154">
        <f t="shared" si="49"/>
        <v>0</v>
      </c>
      <c r="AD111" s="154">
        <f t="shared" si="50"/>
        <v>0</v>
      </c>
      <c r="AE111" s="154">
        <f t="shared" si="51"/>
        <v>0</v>
      </c>
      <c r="AF111" s="83">
        <f t="shared" si="59"/>
        <v>0</v>
      </c>
      <c r="AG111" s="83">
        <f t="shared" si="60"/>
        <v>0</v>
      </c>
      <c r="AH111" s="83">
        <f t="shared" si="61"/>
        <v>0</v>
      </c>
      <c r="AI111" s="128">
        <f t="shared" si="73"/>
        <v>0</v>
      </c>
      <c r="AK111" s="121">
        <v>106</v>
      </c>
      <c r="AL111" s="83">
        <f t="shared" si="52"/>
        <v>0</v>
      </c>
      <c r="AM111" s="83">
        <f t="shared" si="53"/>
        <v>0</v>
      </c>
      <c r="AN111" s="83">
        <f t="shared" si="54"/>
        <v>0</v>
      </c>
      <c r="AO111" s="83">
        <f t="shared" si="55"/>
        <v>0</v>
      </c>
      <c r="AP111" s="83">
        <f t="shared" si="56"/>
        <v>0</v>
      </c>
      <c r="AQ111" s="227">
        <f t="shared" si="78"/>
        <v>0</v>
      </c>
      <c r="AR111" s="227">
        <f t="shared" si="78"/>
        <v>0</v>
      </c>
      <c r="AS111" s="227">
        <f t="shared" si="78"/>
        <v>0</v>
      </c>
      <c r="AT111" s="227">
        <f t="shared" si="77"/>
        <v>0</v>
      </c>
      <c r="AU111" s="83">
        <f t="shared" si="62"/>
        <v>0</v>
      </c>
      <c r="AV111" s="83">
        <f t="shared" si="63"/>
        <v>0</v>
      </c>
      <c r="AW111" s="83">
        <f t="shared" si="64"/>
        <v>0</v>
      </c>
      <c r="AX111" s="83">
        <f t="shared" si="65"/>
        <v>0</v>
      </c>
      <c r="AY111" s="128">
        <f t="shared" si="66"/>
        <v>0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67"/>
        <v>0</v>
      </c>
      <c r="K112" s="83">
        <f t="shared" si="68"/>
        <v>0</v>
      </c>
      <c r="L112" s="83">
        <f t="shared" si="69"/>
        <v>0</v>
      </c>
      <c r="M112" s="83">
        <f t="shared" si="70"/>
        <v>0</v>
      </c>
      <c r="N112" s="83">
        <f t="shared" si="42"/>
        <v>0</v>
      </c>
      <c r="O112" s="84">
        <f t="shared" si="43"/>
        <v>0</v>
      </c>
      <c r="P112" s="105">
        <v>107</v>
      </c>
      <c r="Q112" s="83">
        <f t="shared" si="57"/>
        <v>0</v>
      </c>
      <c r="R112" s="83">
        <f t="shared" si="71"/>
        <v>0</v>
      </c>
      <c r="S112" s="83">
        <f t="shared" si="72"/>
        <v>0</v>
      </c>
      <c r="T112" s="83">
        <f t="shared" si="44"/>
        <v>0</v>
      </c>
      <c r="U112" s="83">
        <f t="shared" si="58"/>
        <v>0</v>
      </c>
      <c r="V112" s="83">
        <f t="shared" si="45"/>
        <v>0</v>
      </c>
      <c r="W112" s="83">
        <v>0</v>
      </c>
      <c r="X112" s="83">
        <f t="shared" si="46"/>
        <v>0</v>
      </c>
      <c r="Y112" s="88">
        <f t="shared" si="47"/>
        <v>0</v>
      </c>
      <c r="AA112" s="121">
        <v>107</v>
      </c>
      <c r="AB112" s="83">
        <f t="shared" si="48"/>
        <v>0</v>
      </c>
      <c r="AC112" s="154">
        <f t="shared" si="49"/>
        <v>0</v>
      </c>
      <c r="AD112" s="154">
        <f t="shared" si="50"/>
        <v>0</v>
      </c>
      <c r="AE112" s="154">
        <f t="shared" si="51"/>
        <v>0</v>
      </c>
      <c r="AF112" s="83">
        <f t="shared" si="59"/>
        <v>0</v>
      </c>
      <c r="AG112" s="83">
        <f t="shared" si="60"/>
        <v>0</v>
      </c>
      <c r="AH112" s="83">
        <f t="shared" si="61"/>
        <v>0</v>
      </c>
      <c r="AI112" s="128">
        <f t="shared" si="73"/>
        <v>0</v>
      </c>
      <c r="AK112" s="121">
        <v>107</v>
      </c>
      <c r="AL112" s="83">
        <f t="shared" si="52"/>
        <v>0</v>
      </c>
      <c r="AM112" s="83">
        <f t="shared" si="53"/>
        <v>0</v>
      </c>
      <c r="AN112" s="83">
        <f t="shared" si="54"/>
        <v>0</v>
      </c>
      <c r="AO112" s="83">
        <f t="shared" si="55"/>
        <v>0</v>
      </c>
      <c r="AP112" s="83">
        <f t="shared" si="56"/>
        <v>0</v>
      </c>
      <c r="AQ112" s="227">
        <f t="shared" si="78"/>
        <v>0</v>
      </c>
      <c r="AR112" s="227">
        <f t="shared" si="78"/>
        <v>0</v>
      </c>
      <c r="AS112" s="227">
        <f t="shared" si="78"/>
        <v>0</v>
      </c>
      <c r="AT112" s="227">
        <f t="shared" si="77"/>
        <v>0</v>
      </c>
      <c r="AU112" s="83">
        <f t="shared" si="62"/>
        <v>0</v>
      </c>
      <c r="AV112" s="83">
        <f t="shared" si="63"/>
        <v>0</v>
      </c>
      <c r="AW112" s="83">
        <f t="shared" si="64"/>
        <v>0</v>
      </c>
      <c r="AX112" s="83">
        <f t="shared" si="65"/>
        <v>0</v>
      </c>
      <c r="AY112" s="128">
        <f t="shared" si="66"/>
        <v>0</v>
      </c>
    </row>
    <row r="113" spans="2:51" x14ac:dyDescent="0.25">
      <c r="B113" s="117" t="s">
        <v>175</v>
      </c>
      <c r="C113" s="132">
        <f>1/$F$18*SUM(X6:X205)</f>
        <v>481.84849233489103</v>
      </c>
      <c r="D113" s="132">
        <f>1/$F$10*SUM(O6:O205)</f>
        <v>346.56291501287984</v>
      </c>
      <c r="E113" s="131">
        <f>C113-D113</f>
        <v>135.28557732201119</v>
      </c>
      <c r="I113" s="105">
        <v>108</v>
      </c>
      <c r="J113" s="83">
        <f t="shared" si="67"/>
        <v>0</v>
      </c>
      <c r="K113" s="83">
        <f t="shared" si="68"/>
        <v>0</v>
      </c>
      <c r="L113" s="83">
        <f t="shared" si="69"/>
        <v>0</v>
      </c>
      <c r="M113" s="83">
        <f t="shared" si="70"/>
        <v>0</v>
      </c>
      <c r="N113" s="83">
        <f t="shared" si="42"/>
        <v>0</v>
      </c>
      <c r="O113" s="84">
        <f t="shared" si="43"/>
        <v>0</v>
      </c>
      <c r="P113" s="105">
        <v>108</v>
      </c>
      <c r="Q113" s="83">
        <f t="shared" si="57"/>
        <v>0</v>
      </c>
      <c r="R113" s="83">
        <f t="shared" si="71"/>
        <v>0</v>
      </c>
      <c r="S113" s="83">
        <f t="shared" si="72"/>
        <v>0</v>
      </c>
      <c r="T113" s="83">
        <f t="shared" si="44"/>
        <v>0</v>
      </c>
      <c r="U113" s="83">
        <f t="shared" si="58"/>
        <v>0</v>
      </c>
      <c r="V113" s="83">
        <f t="shared" si="45"/>
        <v>0</v>
      </c>
      <c r="W113" s="83">
        <v>0</v>
      </c>
      <c r="X113" s="83">
        <f t="shared" si="46"/>
        <v>0</v>
      </c>
      <c r="Y113" s="88">
        <f t="shared" si="47"/>
        <v>0</v>
      </c>
      <c r="AA113" s="121">
        <v>108</v>
      </c>
      <c r="AB113" s="83">
        <f t="shared" si="48"/>
        <v>0</v>
      </c>
      <c r="AC113" s="154">
        <f t="shared" si="49"/>
        <v>0</v>
      </c>
      <c r="AD113" s="154">
        <f t="shared" si="50"/>
        <v>0</v>
      </c>
      <c r="AE113" s="154">
        <f t="shared" si="51"/>
        <v>0</v>
      </c>
      <c r="AF113" s="83">
        <f t="shared" si="59"/>
        <v>0</v>
      </c>
      <c r="AG113" s="83">
        <f t="shared" si="60"/>
        <v>0</v>
      </c>
      <c r="AH113" s="83">
        <f t="shared" si="61"/>
        <v>0</v>
      </c>
      <c r="AI113" s="128">
        <f t="shared" si="73"/>
        <v>0</v>
      </c>
      <c r="AK113" s="121">
        <v>108</v>
      </c>
      <c r="AL113" s="83">
        <f t="shared" si="52"/>
        <v>0</v>
      </c>
      <c r="AM113" s="83">
        <f t="shared" si="53"/>
        <v>0</v>
      </c>
      <c r="AN113" s="83">
        <f t="shared" si="54"/>
        <v>0</v>
      </c>
      <c r="AO113" s="83">
        <f t="shared" si="55"/>
        <v>0</v>
      </c>
      <c r="AP113" s="83">
        <f t="shared" si="56"/>
        <v>0</v>
      </c>
      <c r="AQ113" s="227">
        <f t="shared" si="78"/>
        <v>0</v>
      </c>
      <c r="AR113" s="227">
        <f t="shared" si="78"/>
        <v>0</v>
      </c>
      <c r="AS113" s="227">
        <f t="shared" si="78"/>
        <v>0</v>
      </c>
      <c r="AT113" s="227">
        <f t="shared" si="77"/>
        <v>0</v>
      </c>
      <c r="AU113" s="83">
        <f t="shared" si="62"/>
        <v>0</v>
      </c>
      <c r="AV113" s="83">
        <f t="shared" si="63"/>
        <v>0</v>
      </c>
      <c r="AW113" s="83">
        <f t="shared" si="64"/>
        <v>0</v>
      </c>
      <c r="AX113" s="83">
        <f t="shared" si="65"/>
        <v>0</v>
      </c>
      <c r="AY113" s="128">
        <f t="shared" si="66"/>
        <v>0</v>
      </c>
    </row>
    <row r="114" spans="2:51" x14ac:dyDescent="0.25">
      <c r="B114" s="117" t="s">
        <v>176</v>
      </c>
      <c r="C114" s="132">
        <f>X35</f>
        <v>453.36427793945433</v>
      </c>
      <c r="D114" s="132">
        <f>O35</f>
        <v>332.97845714169233</v>
      </c>
      <c r="E114" s="131">
        <f>VLOOKUP(30,I5:Y205,17,FALSE)</f>
        <v>120.38582079776199</v>
      </c>
      <c r="I114" s="105">
        <v>109</v>
      </c>
      <c r="J114" s="83">
        <f t="shared" si="67"/>
        <v>0</v>
      </c>
      <c r="K114" s="83">
        <f t="shared" si="68"/>
        <v>0</v>
      </c>
      <c r="L114" s="83">
        <f t="shared" si="69"/>
        <v>0</v>
      </c>
      <c r="M114" s="83">
        <f t="shared" si="70"/>
        <v>0</v>
      </c>
      <c r="N114" s="83">
        <f t="shared" si="42"/>
        <v>0</v>
      </c>
      <c r="O114" s="84">
        <f t="shared" si="43"/>
        <v>0</v>
      </c>
      <c r="P114" s="105">
        <v>109</v>
      </c>
      <c r="Q114" s="83">
        <f t="shared" si="57"/>
        <v>0</v>
      </c>
      <c r="R114" s="83">
        <f t="shared" si="71"/>
        <v>0</v>
      </c>
      <c r="S114" s="83">
        <f t="shared" si="72"/>
        <v>0</v>
      </c>
      <c r="T114" s="83">
        <f t="shared" si="44"/>
        <v>0</v>
      </c>
      <c r="U114" s="83">
        <f t="shared" si="58"/>
        <v>0</v>
      </c>
      <c r="V114" s="83">
        <f t="shared" si="45"/>
        <v>0</v>
      </c>
      <c r="W114" s="83">
        <v>0</v>
      </c>
      <c r="X114" s="83">
        <f t="shared" si="46"/>
        <v>0</v>
      </c>
      <c r="Y114" s="88">
        <f t="shared" si="47"/>
        <v>0</v>
      </c>
      <c r="AA114" s="121">
        <v>109</v>
      </c>
      <c r="AB114" s="83">
        <f t="shared" si="48"/>
        <v>0</v>
      </c>
      <c r="AC114" s="154">
        <f t="shared" si="49"/>
        <v>0</v>
      </c>
      <c r="AD114" s="154">
        <f t="shared" si="50"/>
        <v>0</v>
      </c>
      <c r="AE114" s="154">
        <f t="shared" si="51"/>
        <v>0</v>
      </c>
      <c r="AF114" s="83">
        <f t="shared" si="59"/>
        <v>0</v>
      </c>
      <c r="AG114" s="83">
        <f t="shared" si="60"/>
        <v>0</v>
      </c>
      <c r="AH114" s="83">
        <f t="shared" si="61"/>
        <v>0</v>
      </c>
      <c r="AI114" s="128">
        <f t="shared" si="73"/>
        <v>0</v>
      </c>
      <c r="AK114" s="121">
        <v>109</v>
      </c>
      <c r="AL114" s="83">
        <f t="shared" si="52"/>
        <v>0</v>
      </c>
      <c r="AM114" s="83">
        <f t="shared" si="53"/>
        <v>0</v>
      </c>
      <c r="AN114" s="83">
        <f t="shared" si="54"/>
        <v>0</v>
      </c>
      <c r="AO114" s="83">
        <f t="shared" si="55"/>
        <v>0</v>
      </c>
      <c r="AP114" s="83">
        <f t="shared" si="56"/>
        <v>0</v>
      </c>
      <c r="AQ114" s="227">
        <f t="shared" si="78"/>
        <v>0</v>
      </c>
      <c r="AR114" s="227">
        <f t="shared" si="78"/>
        <v>0</v>
      </c>
      <c r="AS114" s="227">
        <f t="shared" si="78"/>
        <v>0</v>
      </c>
      <c r="AT114" s="227">
        <f t="shared" si="77"/>
        <v>0</v>
      </c>
      <c r="AU114" s="83">
        <f t="shared" si="62"/>
        <v>0</v>
      </c>
      <c r="AV114" s="83">
        <f t="shared" si="63"/>
        <v>0</v>
      </c>
      <c r="AW114" s="83">
        <f t="shared" si="64"/>
        <v>0</v>
      </c>
      <c r="AX114" s="83">
        <f t="shared" si="65"/>
        <v>0</v>
      </c>
      <c r="AY114" s="128">
        <f t="shared" si="66"/>
        <v>0</v>
      </c>
    </row>
    <row r="115" spans="2:51" x14ac:dyDescent="0.25">
      <c r="C115" s="133"/>
      <c r="D115" s="133"/>
      <c r="E115" s="133"/>
      <c r="I115" s="105">
        <v>110</v>
      </c>
      <c r="J115" s="83">
        <f t="shared" si="67"/>
        <v>0</v>
      </c>
      <c r="K115" s="83">
        <f t="shared" si="68"/>
        <v>0</v>
      </c>
      <c r="L115" s="83">
        <f t="shared" si="69"/>
        <v>0</v>
      </c>
      <c r="M115" s="83">
        <f t="shared" si="70"/>
        <v>0</v>
      </c>
      <c r="N115" s="83">
        <f t="shared" si="42"/>
        <v>0</v>
      </c>
      <c r="O115" s="84">
        <f t="shared" si="43"/>
        <v>0</v>
      </c>
      <c r="P115" s="105">
        <v>110</v>
      </c>
      <c r="Q115" s="83">
        <f t="shared" si="57"/>
        <v>0</v>
      </c>
      <c r="R115" s="83">
        <f t="shared" si="71"/>
        <v>0</v>
      </c>
      <c r="S115" s="83">
        <f t="shared" si="72"/>
        <v>0</v>
      </c>
      <c r="T115" s="83">
        <f t="shared" si="44"/>
        <v>0</v>
      </c>
      <c r="U115" s="83">
        <f t="shared" si="58"/>
        <v>0</v>
      </c>
      <c r="V115" s="83">
        <f t="shared" si="45"/>
        <v>0</v>
      </c>
      <c r="W115" s="83">
        <v>0</v>
      </c>
      <c r="X115" s="83">
        <f t="shared" si="46"/>
        <v>0</v>
      </c>
      <c r="Y115" s="88">
        <f t="shared" si="47"/>
        <v>0</v>
      </c>
      <c r="AA115" s="121">
        <v>110</v>
      </c>
      <c r="AB115" s="83">
        <f t="shared" si="48"/>
        <v>0</v>
      </c>
      <c r="AC115" s="154">
        <f t="shared" si="49"/>
        <v>0</v>
      </c>
      <c r="AD115" s="154">
        <f t="shared" si="50"/>
        <v>0</v>
      </c>
      <c r="AE115" s="154">
        <f t="shared" si="51"/>
        <v>0</v>
      </c>
      <c r="AF115" s="83">
        <f t="shared" si="59"/>
        <v>0</v>
      </c>
      <c r="AG115" s="83">
        <f t="shared" si="60"/>
        <v>0</v>
      </c>
      <c r="AH115" s="83">
        <f t="shared" si="61"/>
        <v>0</v>
      </c>
      <c r="AI115" s="128">
        <f t="shared" si="73"/>
        <v>0</v>
      </c>
      <c r="AK115" s="121">
        <v>110</v>
      </c>
      <c r="AL115" s="83">
        <f t="shared" si="52"/>
        <v>0</v>
      </c>
      <c r="AM115" s="83">
        <f t="shared" si="53"/>
        <v>0</v>
      </c>
      <c r="AN115" s="83">
        <f t="shared" si="54"/>
        <v>0</v>
      </c>
      <c r="AO115" s="83">
        <f t="shared" si="55"/>
        <v>0</v>
      </c>
      <c r="AP115" s="83">
        <f t="shared" si="56"/>
        <v>0</v>
      </c>
      <c r="AQ115" s="227">
        <f t="shared" si="78"/>
        <v>0</v>
      </c>
      <c r="AR115" s="227">
        <f t="shared" si="78"/>
        <v>0</v>
      </c>
      <c r="AS115" s="227">
        <f t="shared" si="78"/>
        <v>0</v>
      </c>
      <c r="AT115" s="227">
        <f t="shared" si="77"/>
        <v>0</v>
      </c>
      <c r="AU115" s="83">
        <f t="shared" si="62"/>
        <v>0</v>
      </c>
      <c r="AV115" s="83">
        <f t="shared" si="63"/>
        <v>0</v>
      </c>
      <c r="AW115" s="83">
        <f t="shared" si="64"/>
        <v>0</v>
      </c>
      <c r="AX115" s="83">
        <f t="shared" si="65"/>
        <v>0</v>
      </c>
      <c r="AY115" s="128">
        <f t="shared" si="66"/>
        <v>0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67"/>
        <v>0</v>
      </c>
      <c r="K116" s="83">
        <f t="shared" si="68"/>
        <v>0</v>
      </c>
      <c r="L116" s="83">
        <f t="shared" si="69"/>
        <v>0</v>
      </c>
      <c r="M116" s="83">
        <f t="shared" si="70"/>
        <v>0</v>
      </c>
      <c r="N116" s="83">
        <f t="shared" si="42"/>
        <v>0</v>
      </c>
      <c r="O116" s="84">
        <f t="shared" si="43"/>
        <v>0</v>
      </c>
      <c r="P116" s="105">
        <v>111</v>
      </c>
      <c r="Q116" s="83">
        <f t="shared" si="57"/>
        <v>0</v>
      </c>
      <c r="R116" s="83">
        <f t="shared" si="71"/>
        <v>0</v>
      </c>
      <c r="S116" s="83">
        <f t="shared" si="72"/>
        <v>0</v>
      </c>
      <c r="T116" s="83">
        <f t="shared" si="44"/>
        <v>0</v>
      </c>
      <c r="U116" s="83">
        <f t="shared" si="58"/>
        <v>0</v>
      </c>
      <c r="V116" s="83">
        <f t="shared" si="45"/>
        <v>0</v>
      </c>
      <c r="W116" s="83">
        <v>0</v>
      </c>
      <c r="X116" s="83">
        <f t="shared" si="46"/>
        <v>0</v>
      </c>
      <c r="Y116" s="88">
        <f t="shared" si="47"/>
        <v>0</v>
      </c>
      <c r="AA116" s="121">
        <v>111</v>
      </c>
      <c r="AB116" s="83">
        <f t="shared" si="48"/>
        <v>0</v>
      </c>
      <c r="AC116" s="154">
        <f t="shared" si="49"/>
        <v>0</v>
      </c>
      <c r="AD116" s="154">
        <f t="shared" si="50"/>
        <v>0</v>
      </c>
      <c r="AE116" s="154">
        <f t="shared" si="51"/>
        <v>0</v>
      </c>
      <c r="AF116" s="83">
        <f t="shared" si="59"/>
        <v>0</v>
      </c>
      <c r="AG116" s="83">
        <f t="shared" si="60"/>
        <v>0</v>
      </c>
      <c r="AH116" s="83">
        <f t="shared" si="61"/>
        <v>0</v>
      </c>
      <c r="AI116" s="128">
        <f t="shared" si="73"/>
        <v>0</v>
      </c>
      <c r="AK116" s="121">
        <v>111</v>
      </c>
      <c r="AL116" s="83">
        <f t="shared" si="52"/>
        <v>0</v>
      </c>
      <c r="AM116" s="83">
        <f t="shared" si="53"/>
        <v>0</v>
      </c>
      <c r="AN116" s="83">
        <f t="shared" si="54"/>
        <v>0</v>
      </c>
      <c r="AO116" s="83">
        <f t="shared" si="55"/>
        <v>0</v>
      </c>
      <c r="AP116" s="83">
        <f t="shared" si="56"/>
        <v>0</v>
      </c>
      <c r="AQ116" s="227">
        <f t="shared" si="78"/>
        <v>0</v>
      </c>
      <c r="AR116" s="227">
        <f t="shared" si="78"/>
        <v>0</v>
      </c>
      <c r="AS116" s="227">
        <f t="shared" si="78"/>
        <v>0</v>
      </c>
      <c r="AT116" s="227">
        <f t="shared" si="77"/>
        <v>0</v>
      </c>
      <c r="AU116" s="83">
        <f t="shared" si="62"/>
        <v>0</v>
      </c>
      <c r="AV116" s="83">
        <f t="shared" si="63"/>
        <v>0</v>
      </c>
      <c r="AW116" s="83">
        <f t="shared" si="64"/>
        <v>0</v>
      </c>
      <c r="AX116" s="83">
        <f t="shared" si="65"/>
        <v>0</v>
      </c>
      <c r="AY116" s="128">
        <f t="shared" si="66"/>
        <v>0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67"/>
        <v>0</v>
      </c>
      <c r="K117" s="83">
        <f t="shared" si="68"/>
        <v>0</v>
      </c>
      <c r="L117" s="83">
        <f t="shared" si="69"/>
        <v>0</v>
      </c>
      <c r="M117" s="83">
        <f t="shared" si="70"/>
        <v>0</v>
      </c>
      <c r="N117" s="83">
        <f t="shared" si="42"/>
        <v>0</v>
      </c>
      <c r="O117" s="84">
        <f t="shared" si="43"/>
        <v>0</v>
      </c>
      <c r="P117" s="105">
        <v>112</v>
      </c>
      <c r="Q117" s="83">
        <f t="shared" si="57"/>
        <v>0</v>
      </c>
      <c r="R117" s="83">
        <f t="shared" si="71"/>
        <v>0</v>
      </c>
      <c r="S117" s="83">
        <f t="shared" si="72"/>
        <v>0</v>
      </c>
      <c r="T117" s="83">
        <f t="shared" si="44"/>
        <v>0</v>
      </c>
      <c r="U117" s="83">
        <f t="shared" si="58"/>
        <v>0</v>
      </c>
      <c r="V117" s="83">
        <f t="shared" si="45"/>
        <v>0</v>
      </c>
      <c r="W117" s="83">
        <v>0</v>
      </c>
      <c r="X117" s="83">
        <f t="shared" si="46"/>
        <v>0</v>
      </c>
      <c r="Y117" s="88">
        <f t="shared" si="47"/>
        <v>0</v>
      </c>
      <c r="AA117" s="121">
        <v>112</v>
      </c>
      <c r="AB117" s="83">
        <f t="shared" si="48"/>
        <v>0</v>
      </c>
      <c r="AC117" s="154">
        <f t="shared" si="49"/>
        <v>0</v>
      </c>
      <c r="AD117" s="154">
        <f t="shared" si="50"/>
        <v>0</v>
      </c>
      <c r="AE117" s="154">
        <f t="shared" si="51"/>
        <v>0</v>
      </c>
      <c r="AF117" s="83">
        <f t="shared" si="59"/>
        <v>0</v>
      </c>
      <c r="AG117" s="83">
        <f t="shared" si="60"/>
        <v>0</v>
      </c>
      <c r="AH117" s="83">
        <f t="shared" si="61"/>
        <v>0</v>
      </c>
      <c r="AI117" s="128">
        <f t="shared" si="73"/>
        <v>0</v>
      </c>
      <c r="AK117" s="121">
        <v>112</v>
      </c>
      <c r="AL117" s="83">
        <f t="shared" si="52"/>
        <v>0</v>
      </c>
      <c r="AM117" s="83">
        <f t="shared" si="53"/>
        <v>0</v>
      </c>
      <c r="AN117" s="83">
        <f t="shared" si="54"/>
        <v>0</v>
      </c>
      <c r="AO117" s="83">
        <f t="shared" si="55"/>
        <v>0</v>
      </c>
      <c r="AP117" s="83">
        <f t="shared" si="56"/>
        <v>0</v>
      </c>
      <c r="AQ117" s="227">
        <f t="shared" si="78"/>
        <v>0</v>
      </c>
      <c r="AR117" s="227">
        <f t="shared" si="78"/>
        <v>0</v>
      </c>
      <c r="AS117" s="227">
        <f t="shared" si="78"/>
        <v>0</v>
      </c>
      <c r="AT117" s="227">
        <f t="shared" si="77"/>
        <v>0</v>
      </c>
      <c r="AU117" s="83">
        <f t="shared" si="62"/>
        <v>0</v>
      </c>
      <c r="AV117" s="83">
        <f t="shared" si="63"/>
        <v>0</v>
      </c>
      <c r="AW117" s="83">
        <f t="shared" si="64"/>
        <v>0</v>
      </c>
      <c r="AX117" s="83">
        <f t="shared" si="65"/>
        <v>0</v>
      </c>
      <c r="AY117" s="128">
        <f t="shared" si="66"/>
        <v>0</v>
      </c>
    </row>
    <row r="118" spans="2:51" x14ac:dyDescent="0.25">
      <c r="B118" s="117" t="s">
        <v>175</v>
      </c>
      <c r="C118" s="135">
        <f>1/$F$18*SUM(AI6:AI205)</f>
        <v>10.972478005007792</v>
      </c>
      <c r="D118" s="132">
        <v>0</v>
      </c>
      <c r="E118" s="131">
        <f>C118-D118</f>
        <v>10.972478005007792</v>
      </c>
      <c r="I118" s="105">
        <v>113</v>
      </c>
      <c r="J118" s="83">
        <f t="shared" si="67"/>
        <v>0</v>
      </c>
      <c r="K118" s="83">
        <f t="shared" si="68"/>
        <v>0</v>
      </c>
      <c r="L118" s="83">
        <f t="shared" si="69"/>
        <v>0</v>
      </c>
      <c r="M118" s="83">
        <f t="shared" si="70"/>
        <v>0</v>
      </c>
      <c r="N118" s="83">
        <f t="shared" si="42"/>
        <v>0</v>
      </c>
      <c r="O118" s="84">
        <f t="shared" si="43"/>
        <v>0</v>
      </c>
      <c r="P118" s="105">
        <v>113</v>
      </c>
      <c r="Q118" s="83">
        <f t="shared" si="57"/>
        <v>0</v>
      </c>
      <c r="R118" s="83">
        <f t="shared" si="71"/>
        <v>0</v>
      </c>
      <c r="S118" s="83">
        <f t="shared" si="72"/>
        <v>0</v>
      </c>
      <c r="T118" s="83">
        <f t="shared" si="44"/>
        <v>0</v>
      </c>
      <c r="U118" s="83">
        <f t="shared" si="58"/>
        <v>0</v>
      </c>
      <c r="V118" s="83">
        <f t="shared" si="45"/>
        <v>0</v>
      </c>
      <c r="W118" s="83">
        <v>0</v>
      </c>
      <c r="X118" s="83">
        <f t="shared" si="46"/>
        <v>0</v>
      </c>
      <c r="Y118" s="88">
        <f t="shared" si="47"/>
        <v>0</v>
      </c>
      <c r="AA118" s="121">
        <v>113</v>
      </c>
      <c r="AB118" s="83">
        <f t="shared" si="48"/>
        <v>0</v>
      </c>
      <c r="AC118" s="154">
        <f t="shared" si="49"/>
        <v>0</v>
      </c>
      <c r="AD118" s="154">
        <f t="shared" si="50"/>
        <v>0</v>
      </c>
      <c r="AE118" s="154">
        <f t="shared" si="51"/>
        <v>0</v>
      </c>
      <c r="AF118" s="83">
        <f t="shared" si="59"/>
        <v>0</v>
      </c>
      <c r="AG118" s="83">
        <f t="shared" si="60"/>
        <v>0</v>
      </c>
      <c r="AH118" s="83">
        <f t="shared" si="61"/>
        <v>0</v>
      </c>
      <c r="AI118" s="128">
        <f t="shared" si="73"/>
        <v>0</v>
      </c>
      <c r="AK118" s="121">
        <v>113</v>
      </c>
      <c r="AL118" s="83">
        <f t="shared" si="52"/>
        <v>0</v>
      </c>
      <c r="AM118" s="83">
        <f t="shared" si="53"/>
        <v>0</v>
      </c>
      <c r="AN118" s="83">
        <f t="shared" si="54"/>
        <v>0</v>
      </c>
      <c r="AO118" s="83">
        <f t="shared" si="55"/>
        <v>0</v>
      </c>
      <c r="AP118" s="83">
        <f t="shared" si="56"/>
        <v>0</v>
      </c>
      <c r="AQ118" s="227">
        <f t="shared" si="78"/>
        <v>0</v>
      </c>
      <c r="AR118" s="227">
        <f t="shared" si="78"/>
        <v>0</v>
      </c>
      <c r="AS118" s="227">
        <f t="shared" si="78"/>
        <v>0</v>
      </c>
      <c r="AT118" s="227">
        <f t="shared" si="77"/>
        <v>0</v>
      </c>
      <c r="AU118" s="83">
        <f t="shared" si="62"/>
        <v>0</v>
      </c>
      <c r="AV118" s="83">
        <f t="shared" si="63"/>
        <v>0</v>
      </c>
      <c r="AW118" s="83">
        <f t="shared" si="64"/>
        <v>0</v>
      </c>
      <c r="AX118" s="83">
        <f t="shared" si="65"/>
        <v>0</v>
      </c>
      <c r="AY118" s="128">
        <f t="shared" si="66"/>
        <v>0</v>
      </c>
    </row>
    <row r="119" spans="2:51" x14ac:dyDescent="0.25">
      <c r="B119" s="117" t="s">
        <v>176</v>
      </c>
      <c r="C119" s="135">
        <f>AI35</f>
        <v>0</v>
      </c>
      <c r="D119" s="132">
        <v>0</v>
      </c>
      <c r="E119" s="131">
        <f>C119-D119</f>
        <v>0</v>
      </c>
      <c r="I119" s="105">
        <v>114</v>
      </c>
      <c r="J119" s="83">
        <f t="shared" si="67"/>
        <v>0</v>
      </c>
      <c r="K119" s="83">
        <f t="shared" si="68"/>
        <v>0</v>
      </c>
      <c r="L119" s="83">
        <f t="shared" si="69"/>
        <v>0</v>
      </c>
      <c r="M119" s="83">
        <f t="shared" si="70"/>
        <v>0</v>
      </c>
      <c r="N119" s="83">
        <f t="shared" si="42"/>
        <v>0</v>
      </c>
      <c r="O119" s="84">
        <f t="shared" si="43"/>
        <v>0</v>
      </c>
      <c r="P119" s="105">
        <v>114</v>
      </c>
      <c r="Q119" s="83">
        <f t="shared" si="57"/>
        <v>0</v>
      </c>
      <c r="R119" s="83">
        <f t="shared" si="71"/>
        <v>0</v>
      </c>
      <c r="S119" s="83">
        <f t="shared" si="72"/>
        <v>0</v>
      </c>
      <c r="T119" s="83">
        <f t="shared" si="44"/>
        <v>0</v>
      </c>
      <c r="U119" s="83">
        <f t="shared" si="58"/>
        <v>0</v>
      </c>
      <c r="V119" s="83">
        <f t="shared" si="45"/>
        <v>0</v>
      </c>
      <c r="W119" s="83">
        <v>0</v>
      </c>
      <c r="X119" s="83">
        <f t="shared" si="46"/>
        <v>0</v>
      </c>
      <c r="Y119" s="88">
        <f t="shared" si="47"/>
        <v>0</v>
      </c>
      <c r="AA119" s="121">
        <v>114</v>
      </c>
      <c r="AB119" s="83">
        <f t="shared" si="48"/>
        <v>0</v>
      </c>
      <c r="AC119" s="154">
        <f t="shared" si="49"/>
        <v>0</v>
      </c>
      <c r="AD119" s="154">
        <f t="shared" si="50"/>
        <v>0</v>
      </c>
      <c r="AE119" s="154">
        <f t="shared" si="51"/>
        <v>0</v>
      </c>
      <c r="AF119" s="83">
        <f t="shared" si="59"/>
        <v>0</v>
      </c>
      <c r="AG119" s="83">
        <f t="shared" si="60"/>
        <v>0</v>
      </c>
      <c r="AH119" s="83">
        <f t="shared" si="61"/>
        <v>0</v>
      </c>
      <c r="AI119" s="128">
        <f t="shared" si="73"/>
        <v>0</v>
      </c>
      <c r="AK119" s="121">
        <v>114</v>
      </c>
      <c r="AL119" s="83">
        <f t="shared" si="52"/>
        <v>0</v>
      </c>
      <c r="AM119" s="83">
        <f t="shared" si="53"/>
        <v>0</v>
      </c>
      <c r="AN119" s="83">
        <f t="shared" si="54"/>
        <v>0</v>
      </c>
      <c r="AO119" s="83">
        <f t="shared" si="55"/>
        <v>0</v>
      </c>
      <c r="AP119" s="83">
        <f t="shared" si="56"/>
        <v>0</v>
      </c>
      <c r="AQ119" s="227">
        <f t="shared" si="78"/>
        <v>0</v>
      </c>
      <c r="AR119" s="227">
        <f t="shared" si="78"/>
        <v>0</v>
      </c>
      <c r="AS119" s="227">
        <f t="shared" si="78"/>
        <v>0</v>
      </c>
      <c r="AT119" s="227">
        <f t="shared" si="77"/>
        <v>0</v>
      </c>
      <c r="AU119" s="83">
        <f t="shared" si="62"/>
        <v>0</v>
      </c>
      <c r="AV119" s="83">
        <f t="shared" si="63"/>
        <v>0</v>
      </c>
      <c r="AW119" s="83">
        <f t="shared" si="64"/>
        <v>0</v>
      </c>
      <c r="AX119" s="83">
        <f t="shared" si="65"/>
        <v>0</v>
      </c>
      <c r="AY119" s="128">
        <f t="shared" si="66"/>
        <v>0</v>
      </c>
    </row>
    <row r="120" spans="2:51" x14ac:dyDescent="0.25">
      <c r="C120" s="133"/>
      <c r="D120" s="133"/>
      <c r="E120" s="136"/>
      <c r="I120" s="105">
        <v>115</v>
      </c>
      <c r="J120" s="83">
        <f t="shared" si="67"/>
        <v>0</v>
      </c>
      <c r="K120" s="83">
        <f t="shared" si="68"/>
        <v>0</v>
      </c>
      <c r="L120" s="83">
        <f t="shared" si="69"/>
        <v>0</v>
      </c>
      <c r="M120" s="83">
        <f t="shared" si="70"/>
        <v>0</v>
      </c>
      <c r="N120" s="83">
        <f t="shared" si="42"/>
        <v>0</v>
      </c>
      <c r="O120" s="84">
        <f t="shared" si="43"/>
        <v>0</v>
      </c>
      <c r="P120" s="105">
        <v>115</v>
      </c>
      <c r="Q120" s="83">
        <f t="shared" si="57"/>
        <v>0</v>
      </c>
      <c r="R120" s="83">
        <f t="shared" si="71"/>
        <v>0</v>
      </c>
      <c r="S120" s="83">
        <f t="shared" si="72"/>
        <v>0</v>
      </c>
      <c r="T120" s="83">
        <f t="shared" si="44"/>
        <v>0</v>
      </c>
      <c r="U120" s="83">
        <f t="shared" si="58"/>
        <v>0</v>
      </c>
      <c r="V120" s="83">
        <f t="shared" si="45"/>
        <v>0</v>
      </c>
      <c r="W120" s="83">
        <v>0</v>
      </c>
      <c r="X120" s="83">
        <f t="shared" si="46"/>
        <v>0</v>
      </c>
      <c r="Y120" s="88">
        <f t="shared" si="47"/>
        <v>0</v>
      </c>
      <c r="AA120" s="121">
        <v>115</v>
      </c>
      <c r="AB120" s="83">
        <f t="shared" si="48"/>
        <v>0</v>
      </c>
      <c r="AC120" s="154">
        <f t="shared" si="49"/>
        <v>0</v>
      </c>
      <c r="AD120" s="154">
        <f t="shared" si="50"/>
        <v>0</v>
      </c>
      <c r="AE120" s="154">
        <f t="shared" si="51"/>
        <v>0</v>
      </c>
      <c r="AF120" s="83">
        <f t="shared" si="59"/>
        <v>0</v>
      </c>
      <c r="AG120" s="83">
        <f t="shared" si="60"/>
        <v>0</v>
      </c>
      <c r="AH120" s="83">
        <f t="shared" si="61"/>
        <v>0</v>
      </c>
      <c r="AI120" s="128">
        <f t="shared" si="73"/>
        <v>0</v>
      </c>
      <c r="AK120" s="121">
        <v>115</v>
      </c>
      <c r="AL120" s="83">
        <f t="shared" si="52"/>
        <v>0</v>
      </c>
      <c r="AM120" s="83">
        <f t="shared" si="53"/>
        <v>0</v>
      </c>
      <c r="AN120" s="83">
        <f t="shared" si="54"/>
        <v>0</v>
      </c>
      <c r="AO120" s="83">
        <f t="shared" si="55"/>
        <v>0</v>
      </c>
      <c r="AP120" s="83">
        <f t="shared" si="56"/>
        <v>0</v>
      </c>
      <c r="AQ120" s="227">
        <f t="shared" si="78"/>
        <v>0</v>
      </c>
      <c r="AR120" s="227">
        <f t="shared" si="78"/>
        <v>0</v>
      </c>
      <c r="AS120" s="227">
        <f t="shared" si="78"/>
        <v>0</v>
      </c>
      <c r="AT120" s="227">
        <f t="shared" si="77"/>
        <v>0</v>
      </c>
      <c r="AU120" s="83">
        <f t="shared" si="62"/>
        <v>0</v>
      </c>
      <c r="AV120" s="83">
        <f t="shared" si="63"/>
        <v>0</v>
      </c>
      <c r="AW120" s="83">
        <f t="shared" si="64"/>
        <v>0</v>
      </c>
      <c r="AX120" s="83">
        <f t="shared" si="65"/>
        <v>0</v>
      </c>
      <c r="AY120" s="128">
        <f t="shared" si="66"/>
        <v>0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67"/>
        <v>0</v>
      </c>
      <c r="K121" s="83">
        <f t="shared" si="68"/>
        <v>0</v>
      </c>
      <c r="L121" s="83">
        <f t="shared" si="69"/>
        <v>0</v>
      </c>
      <c r="M121" s="83">
        <f t="shared" si="70"/>
        <v>0</v>
      </c>
      <c r="N121" s="83">
        <f t="shared" si="42"/>
        <v>0</v>
      </c>
      <c r="O121" s="84">
        <f t="shared" si="43"/>
        <v>0</v>
      </c>
      <c r="P121" s="105">
        <v>116</v>
      </c>
      <c r="Q121" s="83">
        <f t="shared" si="57"/>
        <v>0</v>
      </c>
      <c r="R121" s="83">
        <f t="shared" si="71"/>
        <v>0</v>
      </c>
      <c r="S121" s="83">
        <f t="shared" si="72"/>
        <v>0</v>
      </c>
      <c r="T121" s="83">
        <f t="shared" si="44"/>
        <v>0</v>
      </c>
      <c r="U121" s="83">
        <f t="shared" si="58"/>
        <v>0</v>
      </c>
      <c r="V121" s="83">
        <f t="shared" si="45"/>
        <v>0</v>
      </c>
      <c r="W121" s="83">
        <v>0</v>
      </c>
      <c r="X121" s="83">
        <f t="shared" si="46"/>
        <v>0</v>
      </c>
      <c r="Y121" s="88">
        <f t="shared" si="47"/>
        <v>0</v>
      </c>
      <c r="AA121" s="121">
        <v>116</v>
      </c>
      <c r="AB121" s="83">
        <f t="shared" si="48"/>
        <v>0</v>
      </c>
      <c r="AC121" s="154">
        <f t="shared" si="49"/>
        <v>0</v>
      </c>
      <c r="AD121" s="154">
        <f t="shared" si="50"/>
        <v>0</v>
      </c>
      <c r="AE121" s="154">
        <f t="shared" si="51"/>
        <v>0</v>
      </c>
      <c r="AF121" s="83">
        <f t="shared" si="59"/>
        <v>0</v>
      </c>
      <c r="AG121" s="83">
        <f t="shared" si="60"/>
        <v>0</v>
      </c>
      <c r="AH121" s="83">
        <f t="shared" si="61"/>
        <v>0</v>
      </c>
      <c r="AI121" s="128">
        <f t="shared" si="73"/>
        <v>0</v>
      </c>
      <c r="AK121" s="121">
        <v>116</v>
      </c>
      <c r="AL121" s="83">
        <f t="shared" si="52"/>
        <v>0</v>
      </c>
      <c r="AM121" s="83">
        <f t="shared" si="53"/>
        <v>0</v>
      </c>
      <c r="AN121" s="83">
        <f t="shared" si="54"/>
        <v>0</v>
      </c>
      <c r="AO121" s="83">
        <f t="shared" si="55"/>
        <v>0</v>
      </c>
      <c r="AP121" s="83">
        <f t="shared" si="56"/>
        <v>0</v>
      </c>
      <c r="AQ121" s="227">
        <f t="shared" si="78"/>
        <v>0</v>
      </c>
      <c r="AR121" s="227">
        <f t="shared" si="78"/>
        <v>0</v>
      </c>
      <c r="AS121" s="227">
        <f t="shared" si="78"/>
        <v>0</v>
      </c>
      <c r="AT121" s="227">
        <f t="shared" si="77"/>
        <v>0</v>
      </c>
      <c r="AU121" s="83">
        <f t="shared" si="62"/>
        <v>0</v>
      </c>
      <c r="AV121" s="83">
        <f t="shared" si="63"/>
        <v>0</v>
      </c>
      <c r="AW121" s="83">
        <f t="shared" si="64"/>
        <v>0</v>
      </c>
      <c r="AX121" s="83">
        <f t="shared" si="65"/>
        <v>0</v>
      </c>
      <c r="AY121" s="128">
        <f t="shared" si="66"/>
        <v>0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67"/>
        <v>0</v>
      </c>
      <c r="K122" s="83">
        <f t="shared" si="68"/>
        <v>0</v>
      </c>
      <c r="L122" s="83">
        <f t="shared" si="69"/>
        <v>0</v>
      </c>
      <c r="M122" s="83">
        <f t="shared" si="70"/>
        <v>0</v>
      </c>
      <c r="N122" s="83">
        <f t="shared" si="42"/>
        <v>0</v>
      </c>
      <c r="O122" s="84">
        <f t="shared" si="43"/>
        <v>0</v>
      </c>
      <c r="P122" s="105">
        <v>117</v>
      </c>
      <c r="Q122" s="83">
        <f t="shared" si="57"/>
        <v>0</v>
      </c>
      <c r="R122" s="83">
        <f t="shared" si="71"/>
        <v>0</v>
      </c>
      <c r="S122" s="83">
        <f t="shared" si="72"/>
        <v>0</v>
      </c>
      <c r="T122" s="83">
        <f t="shared" si="44"/>
        <v>0</v>
      </c>
      <c r="U122" s="83">
        <f t="shared" si="58"/>
        <v>0</v>
      </c>
      <c r="V122" s="83">
        <f t="shared" si="45"/>
        <v>0</v>
      </c>
      <c r="W122" s="83">
        <v>0</v>
      </c>
      <c r="X122" s="83">
        <f t="shared" si="46"/>
        <v>0</v>
      </c>
      <c r="Y122" s="88">
        <f t="shared" si="47"/>
        <v>0</v>
      </c>
      <c r="AA122" s="121">
        <v>117</v>
      </c>
      <c r="AB122" s="83">
        <f t="shared" si="48"/>
        <v>0</v>
      </c>
      <c r="AC122" s="154">
        <f t="shared" si="49"/>
        <v>0</v>
      </c>
      <c r="AD122" s="154">
        <f t="shared" si="50"/>
        <v>0</v>
      </c>
      <c r="AE122" s="154">
        <f t="shared" si="51"/>
        <v>0</v>
      </c>
      <c r="AF122" s="83">
        <f t="shared" si="59"/>
        <v>0</v>
      </c>
      <c r="AG122" s="83">
        <f t="shared" si="60"/>
        <v>0</v>
      </c>
      <c r="AH122" s="83">
        <f t="shared" si="61"/>
        <v>0</v>
      </c>
      <c r="AI122" s="128">
        <f t="shared" si="73"/>
        <v>0</v>
      </c>
      <c r="AK122" s="121">
        <v>117</v>
      </c>
      <c r="AL122" s="83">
        <f t="shared" si="52"/>
        <v>0</v>
      </c>
      <c r="AM122" s="83">
        <f t="shared" si="53"/>
        <v>0</v>
      </c>
      <c r="AN122" s="83">
        <f t="shared" si="54"/>
        <v>0</v>
      </c>
      <c r="AO122" s="83">
        <f t="shared" si="55"/>
        <v>0</v>
      </c>
      <c r="AP122" s="83">
        <f t="shared" si="56"/>
        <v>0</v>
      </c>
      <c r="AQ122" s="227">
        <f t="shared" si="78"/>
        <v>0</v>
      </c>
      <c r="AR122" s="227">
        <f t="shared" si="78"/>
        <v>0</v>
      </c>
      <c r="AS122" s="227">
        <f t="shared" si="78"/>
        <v>0</v>
      </c>
      <c r="AT122" s="227">
        <f t="shared" si="77"/>
        <v>0</v>
      </c>
      <c r="AU122" s="83">
        <f t="shared" si="62"/>
        <v>0</v>
      </c>
      <c r="AV122" s="83">
        <f t="shared" si="63"/>
        <v>0</v>
      </c>
      <c r="AW122" s="83">
        <f t="shared" si="64"/>
        <v>0</v>
      </c>
      <c r="AX122" s="83">
        <f t="shared" si="65"/>
        <v>0</v>
      </c>
      <c r="AY122" s="128">
        <f t="shared" si="66"/>
        <v>0</v>
      </c>
    </row>
    <row r="123" spans="2:51" x14ac:dyDescent="0.25">
      <c r="B123" s="117" t="s">
        <v>176</v>
      </c>
      <c r="C123" s="135">
        <f>AY35</f>
        <v>0</v>
      </c>
      <c r="D123" s="132">
        <v>0</v>
      </c>
      <c r="E123" s="131">
        <f>C123-D123</f>
        <v>0</v>
      </c>
      <c r="I123" s="105">
        <v>118</v>
      </c>
      <c r="J123" s="83">
        <f t="shared" si="67"/>
        <v>0</v>
      </c>
      <c r="K123" s="83">
        <f t="shared" si="68"/>
        <v>0</v>
      </c>
      <c r="L123" s="83">
        <f t="shared" si="69"/>
        <v>0</v>
      </c>
      <c r="M123" s="83">
        <f t="shared" si="70"/>
        <v>0</v>
      </c>
      <c r="N123" s="83">
        <f t="shared" si="42"/>
        <v>0</v>
      </c>
      <c r="O123" s="84">
        <f t="shared" si="43"/>
        <v>0</v>
      </c>
      <c r="P123" s="105">
        <v>118</v>
      </c>
      <c r="Q123" s="83">
        <f t="shared" si="57"/>
        <v>0</v>
      </c>
      <c r="R123" s="83">
        <f t="shared" si="71"/>
        <v>0</v>
      </c>
      <c r="S123" s="83">
        <f t="shared" si="72"/>
        <v>0</v>
      </c>
      <c r="T123" s="83">
        <f t="shared" si="44"/>
        <v>0</v>
      </c>
      <c r="U123" s="83">
        <f t="shared" si="58"/>
        <v>0</v>
      </c>
      <c r="V123" s="83">
        <f t="shared" si="45"/>
        <v>0</v>
      </c>
      <c r="W123" s="83">
        <v>0</v>
      </c>
      <c r="X123" s="83">
        <f t="shared" si="46"/>
        <v>0</v>
      </c>
      <c r="Y123" s="88">
        <f t="shared" si="47"/>
        <v>0</v>
      </c>
      <c r="AA123" s="121">
        <v>118</v>
      </c>
      <c r="AB123" s="83">
        <f t="shared" si="48"/>
        <v>0</v>
      </c>
      <c r="AC123" s="154">
        <f t="shared" si="49"/>
        <v>0</v>
      </c>
      <c r="AD123" s="154">
        <f t="shared" si="50"/>
        <v>0</v>
      </c>
      <c r="AE123" s="154">
        <f t="shared" si="51"/>
        <v>0</v>
      </c>
      <c r="AF123" s="83">
        <f t="shared" si="59"/>
        <v>0</v>
      </c>
      <c r="AG123" s="83">
        <f t="shared" si="60"/>
        <v>0</v>
      </c>
      <c r="AH123" s="83">
        <f t="shared" si="61"/>
        <v>0</v>
      </c>
      <c r="AI123" s="128">
        <f t="shared" si="73"/>
        <v>0</v>
      </c>
      <c r="AK123" s="121">
        <v>118</v>
      </c>
      <c r="AL123" s="83">
        <f t="shared" si="52"/>
        <v>0</v>
      </c>
      <c r="AM123" s="83">
        <f t="shared" si="53"/>
        <v>0</v>
      </c>
      <c r="AN123" s="83">
        <f t="shared" si="54"/>
        <v>0</v>
      </c>
      <c r="AO123" s="83">
        <f t="shared" si="55"/>
        <v>0</v>
      </c>
      <c r="AP123" s="83">
        <f t="shared" si="56"/>
        <v>0</v>
      </c>
      <c r="AQ123" s="227">
        <f t="shared" si="78"/>
        <v>0</v>
      </c>
      <c r="AR123" s="227">
        <f t="shared" si="78"/>
        <v>0</v>
      </c>
      <c r="AS123" s="227">
        <f t="shared" si="78"/>
        <v>0</v>
      </c>
      <c r="AT123" s="227">
        <f t="shared" si="77"/>
        <v>0</v>
      </c>
      <c r="AU123" s="83">
        <f t="shared" si="62"/>
        <v>0</v>
      </c>
      <c r="AV123" s="83">
        <f t="shared" si="63"/>
        <v>0</v>
      </c>
      <c r="AW123" s="83">
        <f t="shared" si="64"/>
        <v>0</v>
      </c>
      <c r="AX123" s="83">
        <f t="shared" si="65"/>
        <v>0</v>
      </c>
      <c r="AY123" s="128">
        <f t="shared" si="66"/>
        <v>0</v>
      </c>
    </row>
    <row r="124" spans="2:51" x14ac:dyDescent="0.25">
      <c r="I124" s="105">
        <v>119</v>
      </c>
      <c r="J124" s="83">
        <f t="shared" si="67"/>
        <v>0</v>
      </c>
      <c r="K124" s="83">
        <f t="shared" si="68"/>
        <v>0</v>
      </c>
      <c r="L124" s="83">
        <f t="shared" si="69"/>
        <v>0</v>
      </c>
      <c r="M124" s="83">
        <f t="shared" si="70"/>
        <v>0</v>
      </c>
      <c r="N124" s="83">
        <f t="shared" si="42"/>
        <v>0</v>
      </c>
      <c r="O124" s="84">
        <f t="shared" si="43"/>
        <v>0</v>
      </c>
      <c r="P124" s="105">
        <v>119</v>
      </c>
      <c r="Q124" s="83">
        <f t="shared" si="57"/>
        <v>0</v>
      </c>
      <c r="R124" s="83">
        <f t="shared" si="71"/>
        <v>0</v>
      </c>
      <c r="S124" s="83">
        <f t="shared" si="72"/>
        <v>0</v>
      </c>
      <c r="T124" s="83">
        <f t="shared" si="44"/>
        <v>0</v>
      </c>
      <c r="U124" s="83">
        <f t="shared" si="58"/>
        <v>0</v>
      </c>
      <c r="V124" s="83">
        <f t="shared" si="45"/>
        <v>0</v>
      </c>
      <c r="W124" s="83">
        <v>0</v>
      </c>
      <c r="X124" s="83">
        <f t="shared" si="46"/>
        <v>0</v>
      </c>
      <c r="Y124" s="88">
        <f t="shared" si="47"/>
        <v>0</v>
      </c>
      <c r="AA124" s="121">
        <v>119</v>
      </c>
      <c r="AB124" s="83">
        <f t="shared" si="48"/>
        <v>0</v>
      </c>
      <c r="AC124" s="154">
        <f t="shared" si="49"/>
        <v>0</v>
      </c>
      <c r="AD124" s="154">
        <f t="shared" si="50"/>
        <v>0</v>
      </c>
      <c r="AE124" s="154">
        <f t="shared" si="51"/>
        <v>0</v>
      </c>
      <c r="AF124" s="83">
        <f t="shared" si="59"/>
        <v>0</v>
      </c>
      <c r="AG124" s="83">
        <f t="shared" si="60"/>
        <v>0</v>
      </c>
      <c r="AH124" s="83">
        <f t="shared" si="61"/>
        <v>0</v>
      </c>
      <c r="AI124" s="128">
        <f t="shared" si="73"/>
        <v>0</v>
      </c>
      <c r="AK124" s="121">
        <v>119</v>
      </c>
      <c r="AL124" s="83">
        <f t="shared" si="52"/>
        <v>0</v>
      </c>
      <c r="AM124" s="83">
        <f t="shared" si="53"/>
        <v>0</v>
      </c>
      <c r="AN124" s="83">
        <f t="shared" si="54"/>
        <v>0</v>
      </c>
      <c r="AO124" s="83">
        <f t="shared" si="55"/>
        <v>0</v>
      </c>
      <c r="AP124" s="83">
        <f t="shared" si="56"/>
        <v>0</v>
      </c>
      <c r="AQ124" s="227">
        <f t="shared" si="78"/>
        <v>0</v>
      </c>
      <c r="AR124" s="227">
        <f t="shared" si="78"/>
        <v>0</v>
      </c>
      <c r="AS124" s="227">
        <f t="shared" si="78"/>
        <v>0</v>
      </c>
      <c r="AT124" s="227">
        <f t="shared" si="77"/>
        <v>0</v>
      </c>
      <c r="AU124" s="83">
        <f t="shared" si="62"/>
        <v>0</v>
      </c>
      <c r="AV124" s="83">
        <f t="shared" si="63"/>
        <v>0</v>
      </c>
      <c r="AW124" s="83">
        <f t="shared" si="64"/>
        <v>0</v>
      </c>
      <c r="AX124" s="83">
        <f t="shared" si="65"/>
        <v>0</v>
      </c>
      <c r="AY124" s="128">
        <f t="shared" si="66"/>
        <v>0</v>
      </c>
    </row>
    <row r="125" spans="2:51" x14ac:dyDescent="0.25">
      <c r="C125" s="133"/>
      <c r="D125" s="133"/>
      <c r="E125" s="136"/>
      <c r="I125" s="105">
        <v>120</v>
      </c>
      <c r="J125" s="83">
        <f t="shared" si="67"/>
        <v>0</v>
      </c>
      <c r="K125" s="83">
        <f t="shared" si="68"/>
        <v>0</v>
      </c>
      <c r="L125" s="83">
        <f t="shared" si="69"/>
        <v>0</v>
      </c>
      <c r="M125" s="83">
        <f t="shared" si="70"/>
        <v>0</v>
      </c>
      <c r="N125" s="83">
        <f t="shared" si="42"/>
        <v>0</v>
      </c>
      <c r="O125" s="84">
        <f t="shared" si="43"/>
        <v>0</v>
      </c>
      <c r="P125" s="105">
        <v>120</v>
      </c>
      <c r="Q125" s="83">
        <f t="shared" si="57"/>
        <v>0</v>
      </c>
      <c r="R125" s="83">
        <f t="shared" si="71"/>
        <v>0</v>
      </c>
      <c r="S125" s="83">
        <f t="shared" si="72"/>
        <v>0</v>
      </c>
      <c r="T125" s="83">
        <f t="shared" si="44"/>
        <v>0</v>
      </c>
      <c r="U125" s="83">
        <f t="shared" si="58"/>
        <v>0</v>
      </c>
      <c r="V125" s="83">
        <f t="shared" si="45"/>
        <v>0</v>
      </c>
      <c r="W125" s="83">
        <v>0</v>
      </c>
      <c r="X125" s="83">
        <f t="shared" si="46"/>
        <v>0</v>
      </c>
      <c r="Y125" s="88">
        <f t="shared" si="47"/>
        <v>0</v>
      </c>
      <c r="AA125" s="121">
        <v>120</v>
      </c>
      <c r="AB125" s="83">
        <f t="shared" si="48"/>
        <v>0</v>
      </c>
      <c r="AC125" s="154">
        <f t="shared" si="49"/>
        <v>0</v>
      </c>
      <c r="AD125" s="154">
        <f t="shared" si="50"/>
        <v>0</v>
      </c>
      <c r="AE125" s="154">
        <f t="shared" si="51"/>
        <v>0</v>
      </c>
      <c r="AF125" s="83">
        <f t="shared" si="59"/>
        <v>0</v>
      </c>
      <c r="AG125" s="83">
        <f t="shared" si="60"/>
        <v>0</v>
      </c>
      <c r="AH125" s="83">
        <f t="shared" si="61"/>
        <v>0</v>
      </c>
      <c r="AI125" s="128">
        <f t="shared" si="73"/>
        <v>0</v>
      </c>
      <c r="AK125" s="121">
        <v>120</v>
      </c>
      <c r="AL125" s="83">
        <f t="shared" si="52"/>
        <v>0</v>
      </c>
      <c r="AM125" s="83">
        <f t="shared" si="53"/>
        <v>0</v>
      </c>
      <c r="AN125" s="83">
        <f t="shared" si="54"/>
        <v>0</v>
      </c>
      <c r="AO125" s="83">
        <f t="shared" si="55"/>
        <v>0</v>
      </c>
      <c r="AP125" s="83">
        <f t="shared" si="56"/>
        <v>0</v>
      </c>
      <c r="AQ125" s="227">
        <f t="shared" si="78"/>
        <v>0</v>
      </c>
      <c r="AR125" s="227">
        <f t="shared" si="78"/>
        <v>0</v>
      </c>
      <c r="AS125" s="227">
        <f t="shared" si="78"/>
        <v>0</v>
      </c>
      <c r="AT125" s="227">
        <f t="shared" si="77"/>
        <v>0</v>
      </c>
      <c r="AU125" s="83">
        <f t="shared" si="62"/>
        <v>0</v>
      </c>
      <c r="AV125" s="83">
        <f t="shared" si="63"/>
        <v>0</v>
      </c>
      <c r="AW125" s="83">
        <f t="shared" si="64"/>
        <v>0</v>
      </c>
      <c r="AX125" s="83">
        <f t="shared" si="65"/>
        <v>0</v>
      </c>
      <c r="AY125" s="128">
        <f t="shared" si="66"/>
        <v>0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224" t="s">
        <v>178</v>
      </c>
      <c r="I126" s="105">
        <v>121</v>
      </c>
      <c r="J126" s="83">
        <f t="shared" si="67"/>
        <v>0</v>
      </c>
      <c r="K126" s="83">
        <f t="shared" si="68"/>
        <v>0</v>
      </c>
      <c r="L126" s="83">
        <f t="shared" si="69"/>
        <v>0</v>
      </c>
      <c r="M126" s="83">
        <f t="shared" si="70"/>
        <v>0</v>
      </c>
      <c r="N126" s="83">
        <f t="shared" si="42"/>
        <v>0</v>
      </c>
      <c r="O126" s="84">
        <f t="shared" si="43"/>
        <v>0</v>
      </c>
      <c r="P126" s="105">
        <v>121</v>
      </c>
      <c r="Q126" s="83">
        <f t="shared" si="57"/>
        <v>0</v>
      </c>
      <c r="R126" s="83">
        <f t="shared" si="71"/>
        <v>0</v>
      </c>
      <c r="S126" s="83">
        <f t="shared" si="72"/>
        <v>0</v>
      </c>
      <c r="T126" s="83">
        <f t="shared" si="44"/>
        <v>0</v>
      </c>
      <c r="U126" s="83">
        <f t="shared" si="58"/>
        <v>0</v>
      </c>
      <c r="V126" s="83">
        <f t="shared" si="45"/>
        <v>0</v>
      </c>
      <c r="W126" s="83">
        <v>0</v>
      </c>
      <c r="X126" s="83">
        <f t="shared" si="46"/>
        <v>0</v>
      </c>
      <c r="Y126" s="88">
        <f t="shared" si="47"/>
        <v>0</v>
      </c>
      <c r="AA126" s="121">
        <v>121</v>
      </c>
      <c r="AB126" s="83">
        <f t="shared" si="48"/>
        <v>0</v>
      </c>
      <c r="AC126" s="154">
        <f t="shared" si="49"/>
        <v>0</v>
      </c>
      <c r="AD126" s="154">
        <f t="shared" si="50"/>
        <v>0</v>
      </c>
      <c r="AE126" s="154">
        <f t="shared" si="51"/>
        <v>0</v>
      </c>
      <c r="AF126" s="83">
        <f t="shared" si="59"/>
        <v>0</v>
      </c>
      <c r="AG126" s="83">
        <f t="shared" si="60"/>
        <v>0</v>
      </c>
      <c r="AH126" s="83">
        <f t="shared" si="61"/>
        <v>0</v>
      </c>
      <c r="AI126" s="128">
        <f t="shared" si="73"/>
        <v>0</v>
      </c>
      <c r="AK126" s="121">
        <v>121</v>
      </c>
      <c r="AL126" s="83">
        <f t="shared" si="52"/>
        <v>0</v>
      </c>
      <c r="AM126" s="83">
        <f t="shared" si="53"/>
        <v>0</v>
      </c>
      <c r="AN126" s="83">
        <f t="shared" si="54"/>
        <v>0</v>
      </c>
      <c r="AO126" s="83">
        <f t="shared" si="55"/>
        <v>0</v>
      </c>
      <c r="AP126" s="83">
        <f t="shared" si="56"/>
        <v>0</v>
      </c>
      <c r="AQ126" s="227">
        <f t="shared" si="78"/>
        <v>0</v>
      </c>
      <c r="AR126" s="227">
        <f t="shared" si="78"/>
        <v>0</v>
      </c>
      <c r="AS126" s="227">
        <f t="shared" si="78"/>
        <v>0</v>
      </c>
      <c r="AT126" s="227">
        <f t="shared" si="77"/>
        <v>0</v>
      </c>
      <c r="AU126" s="83">
        <f t="shared" si="62"/>
        <v>0</v>
      </c>
      <c r="AV126" s="83">
        <f t="shared" si="63"/>
        <v>0</v>
      </c>
      <c r="AW126" s="83">
        <f t="shared" si="64"/>
        <v>0</v>
      </c>
      <c r="AX126" s="83">
        <f t="shared" si="65"/>
        <v>0</v>
      </c>
      <c r="AY126" s="128">
        <f t="shared" si="66"/>
        <v>0</v>
      </c>
    </row>
    <row r="127" spans="2:51" x14ac:dyDescent="0.25">
      <c r="C127" s="138">
        <f>MIN(E113:E114)</f>
        <v>120.38582079776199</v>
      </c>
      <c r="D127" s="135">
        <f>MIN(E118:E119)</f>
        <v>0</v>
      </c>
      <c r="E127" s="138">
        <f>E123</f>
        <v>0</v>
      </c>
      <c r="F127" s="139">
        <f>SUM(C127:E127)</f>
        <v>120.38582079776199</v>
      </c>
      <c r="I127" s="105">
        <v>122</v>
      </c>
      <c r="J127" s="83">
        <f t="shared" si="67"/>
        <v>0</v>
      </c>
      <c r="K127" s="83">
        <f t="shared" si="68"/>
        <v>0</v>
      </c>
      <c r="L127" s="83">
        <f t="shared" si="69"/>
        <v>0</v>
      </c>
      <c r="M127" s="83">
        <f t="shared" si="70"/>
        <v>0</v>
      </c>
      <c r="N127" s="83">
        <f t="shared" si="42"/>
        <v>0</v>
      </c>
      <c r="O127" s="84">
        <f t="shared" si="43"/>
        <v>0</v>
      </c>
      <c r="P127" s="105">
        <v>122</v>
      </c>
      <c r="Q127" s="83">
        <f t="shared" si="57"/>
        <v>0</v>
      </c>
      <c r="R127" s="83">
        <f t="shared" si="71"/>
        <v>0</v>
      </c>
      <c r="S127" s="83">
        <f t="shared" si="72"/>
        <v>0</v>
      </c>
      <c r="T127" s="83">
        <f t="shared" si="44"/>
        <v>0</v>
      </c>
      <c r="U127" s="83">
        <f t="shared" si="58"/>
        <v>0</v>
      </c>
      <c r="V127" s="83">
        <f t="shared" si="45"/>
        <v>0</v>
      </c>
      <c r="W127" s="83">
        <v>0</v>
      </c>
      <c r="X127" s="83">
        <f t="shared" si="46"/>
        <v>0</v>
      </c>
      <c r="Y127" s="88">
        <f t="shared" si="47"/>
        <v>0</v>
      </c>
      <c r="AA127" s="121">
        <v>122</v>
      </c>
      <c r="AB127" s="83">
        <f t="shared" si="48"/>
        <v>0</v>
      </c>
      <c r="AC127" s="154">
        <f t="shared" si="49"/>
        <v>0</v>
      </c>
      <c r="AD127" s="154">
        <f t="shared" si="50"/>
        <v>0</v>
      </c>
      <c r="AE127" s="154">
        <f t="shared" si="51"/>
        <v>0</v>
      </c>
      <c r="AF127" s="83">
        <f t="shared" si="59"/>
        <v>0</v>
      </c>
      <c r="AG127" s="83">
        <f t="shared" si="60"/>
        <v>0</v>
      </c>
      <c r="AH127" s="83">
        <f t="shared" si="61"/>
        <v>0</v>
      </c>
      <c r="AI127" s="128">
        <f t="shared" si="73"/>
        <v>0</v>
      </c>
      <c r="AK127" s="121">
        <v>122</v>
      </c>
      <c r="AL127" s="83">
        <f t="shared" si="52"/>
        <v>0</v>
      </c>
      <c r="AM127" s="83">
        <f t="shared" si="53"/>
        <v>0</v>
      </c>
      <c r="AN127" s="83">
        <f t="shared" si="54"/>
        <v>0</v>
      </c>
      <c r="AO127" s="83">
        <f t="shared" si="55"/>
        <v>0</v>
      </c>
      <c r="AP127" s="83">
        <f t="shared" si="56"/>
        <v>0</v>
      </c>
      <c r="AQ127" s="227">
        <f t="shared" si="78"/>
        <v>0</v>
      </c>
      <c r="AR127" s="227">
        <f t="shared" si="78"/>
        <v>0</v>
      </c>
      <c r="AS127" s="227">
        <f t="shared" si="78"/>
        <v>0</v>
      </c>
      <c r="AT127" s="227">
        <f t="shared" si="77"/>
        <v>0</v>
      </c>
      <c r="AU127" s="83">
        <f t="shared" si="62"/>
        <v>0</v>
      </c>
      <c r="AV127" s="83">
        <f t="shared" si="63"/>
        <v>0</v>
      </c>
      <c r="AW127" s="83">
        <f t="shared" si="64"/>
        <v>0</v>
      </c>
      <c r="AX127" s="83">
        <f t="shared" si="65"/>
        <v>0</v>
      </c>
      <c r="AY127" s="128">
        <f t="shared" si="66"/>
        <v>0</v>
      </c>
    </row>
    <row r="128" spans="2:51" x14ac:dyDescent="0.25">
      <c r="E128" s="69"/>
      <c r="I128" s="105">
        <v>123</v>
      </c>
      <c r="J128" s="83">
        <f t="shared" si="67"/>
        <v>0</v>
      </c>
      <c r="K128" s="83">
        <f t="shared" si="68"/>
        <v>0</v>
      </c>
      <c r="L128" s="83">
        <f t="shared" si="69"/>
        <v>0</v>
      </c>
      <c r="M128" s="83">
        <f t="shared" si="70"/>
        <v>0</v>
      </c>
      <c r="N128" s="83">
        <f t="shared" si="42"/>
        <v>0</v>
      </c>
      <c r="O128" s="84">
        <f t="shared" si="43"/>
        <v>0</v>
      </c>
      <c r="P128" s="105">
        <v>123</v>
      </c>
      <c r="Q128" s="83">
        <f t="shared" si="57"/>
        <v>0</v>
      </c>
      <c r="R128" s="83">
        <f t="shared" si="71"/>
        <v>0</v>
      </c>
      <c r="S128" s="83">
        <f t="shared" si="72"/>
        <v>0</v>
      </c>
      <c r="T128" s="83">
        <f t="shared" si="44"/>
        <v>0</v>
      </c>
      <c r="U128" s="83">
        <f t="shared" si="58"/>
        <v>0</v>
      </c>
      <c r="V128" s="83">
        <f t="shared" si="45"/>
        <v>0</v>
      </c>
      <c r="W128" s="83">
        <v>0</v>
      </c>
      <c r="X128" s="83">
        <f t="shared" si="46"/>
        <v>0</v>
      </c>
      <c r="Y128" s="88">
        <f t="shared" si="47"/>
        <v>0</v>
      </c>
      <c r="AA128" s="121">
        <v>123</v>
      </c>
      <c r="AB128" s="83">
        <f t="shared" si="48"/>
        <v>0</v>
      </c>
      <c r="AC128" s="154">
        <f t="shared" si="49"/>
        <v>0</v>
      </c>
      <c r="AD128" s="154">
        <f t="shared" si="50"/>
        <v>0</v>
      </c>
      <c r="AE128" s="154">
        <f t="shared" si="51"/>
        <v>0</v>
      </c>
      <c r="AF128" s="83">
        <f t="shared" si="59"/>
        <v>0</v>
      </c>
      <c r="AG128" s="83">
        <f t="shared" si="60"/>
        <v>0</v>
      </c>
      <c r="AH128" s="83">
        <f t="shared" si="61"/>
        <v>0</v>
      </c>
      <c r="AI128" s="128">
        <f t="shared" si="73"/>
        <v>0</v>
      </c>
      <c r="AK128" s="121">
        <v>123</v>
      </c>
      <c r="AL128" s="83">
        <f t="shared" si="52"/>
        <v>0</v>
      </c>
      <c r="AM128" s="83">
        <f t="shared" si="53"/>
        <v>0</v>
      </c>
      <c r="AN128" s="83">
        <f t="shared" si="54"/>
        <v>0</v>
      </c>
      <c r="AO128" s="83">
        <f t="shared" si="55"/>
        <v>0</v>
      </c>
      <c r="AP128" s="83">
        <f t="shared" si="56"/>
        <v>0</v>
      </c>
      <c r="AQ128" s="227">
        <f t="shared" si="78"/>
        <v>0</v>
      </c>
      <c r="AR128" s="227">
        <f t="shared" si="78"/>
        <v>0</v>
      </c>
      <c r="AS128" s="227">
        <f t="shared" si="78"/>
        <v>0</v>
      </c>
      <c r="AT128" s="227">
        <f t="shared" si="77"/>
        <v>0</v>
      </c>
      <c r="AU128" s="83">
        <f t="shared" si="62"/>
        <v>0</v>
      </c>
      <c r="AV128" s="83">
        <f t="shared" si="63"/>
        <v>0</v>
      </c>
      <c r="AW128" s="83">
        <f t="shared" si="64"/>
        <v>0</v>
      </c>
      <c r="AX128" s="83">
        <f t="shared" si="65"/>
        <v>0</v>
      </c>
      <c r="AY128" s="128">
        <f t="shared" si="66"/>
        <v>0</v>
      </c>
    </row>
    <row r="129" spans="3:51" x14ac:dyDescent="0.25">
      <c r="E129" s="69"/>
      <c r="I129" s="105">
        <v>124</v>
      </c>
      <c r="J129" s="83">
        <f t="shared" si="67"/>
        <v>0</v>
      </c>
      <c r="K129" s="83">
        <f t="shared" si="68"/>
        <v>0</v>
      </c>
      <c r="L129" s="83">
        <f t="shared" si="69"/>
        <v>0</v>
      </c>
      <c r="M129" s="83">
        <f t="shared" si="70"/>
        <v>0</v>
      </c>
      <c r="N129" s="83">
        <f t="shared" si="42"/>
        <v>0</v>
      </c>
      <c r="O129" s="84">
        <f t="shared" si="43"/>
        <v>0</v>
      </c>
      <c r="P129" s="105">
        <v>124</v>
      </c>
      <c r="Q129" s="83">
        <f t="shared" si="57"/>
        <v>0</v>
      </c>
      <c r="R129" s="83">
        <f t="shared" si="71"/>
        <v>0</v>
      </c>
      <c r="S129" s="83">
        <f t="shared" si="72"/>
        <v>0</v>
      </c>
      <c r="T129" s="83">
        <f t="shared" si="44"/>
        <v>0</v>
      </c>
      <c r="U129" s="83">
        <f t="shared" si="58"/>
        <v>0</v>
      </c>
      <c r="V129" s="83">
        <f t="shared" si="45"/>
        <v>0</v>
      </c>
      <c r="W129" s="83">
        <v>0</v>
      </c>
      <c r="X129" s="83">
        <f t="shared" si="46"/>
        <v>0</v>
      </c>
      <c r="Y129" s="88">
        <f t="shared" si="47"/>
        <v>0</v>
      </c>
      <c r="AA129" s="121">
        <v>124</v>
      </c>
      <c r="AB129" s="83">
        <f t="shared" si="48"/>
        <v>0</v>
      </c>
      <c r="AC129" s="154">
        <f t="shared" si="49"/>
        <v>0</v>
      </c>
      <c r="AD129" s="154">
        <f t="shared" si="50"/>
        <v>0</v>
      </c>
      <c r="AE129" s="154">
        <f t="shared" si="51"/>
        <v>0</v>
      </c>
      <c r="AF129" s="83">
        <f t="shared" si="59"/>
        <v>0</v>
      </c>
      <c r="AG129" s="83">
        <f t="shared" si="60"/>
        <v>0</v>
      </c>
      <c r="AH129" s="83">
        <f t="shared" si="61"/>
        <v>0</v>
      </c>
      <c r="AI129" s="128">
        <f t="shared" si="73"/>
        <v>0</v>
      </c>
      <c r="AK129" s="121">
        <v>124</v>
      </c>
      <c r="AL129" s="83">
        <f t="shared" si="52"/>
        <v>0</v>
      </c>
      <c r="AM129" s="83">
        <f t="shared" si="53"/>
        <v>0</v>
      </c>
      <c r="AN129" s="83">
        <f t="shared" si="54"/>
        <v>0</v>
      </c>
      <c r="AO129" s="83">
        <f t="shared" si="55"/>
        <v>0</v>
      </c>
      <c r="AP129" s="83">
        <f t="shared" si="56"/>
        <v>0</v>
      </c>
      <c r="AQ129" s="227">
        <f t="shared" si="78"/>
        <v>0</v>
      </c>
      <c r="AR129" s="227">
        <f t="shared" si="78"/>
        <v>0</v>
      </c>
      <c r="AS129" s="227">
        <f t="shared" si="78"/>
        <v>0</v>
      </c>
      <c r="AT129" s="227">
        <f t="shared" si="77"/>
        <v>0</v>
      </c>
      <c r="AU129" s="83">
        <f t="shared" si="62"/>
        <v>0</v>
      </c>
      <c r="AV129" s="83">
        <f t="shared" si="63"/>
        <v>0</v>
      </c>
      <c r="AW129" s="83">
        <f t="shared" si="64"/>
        <v>0</v>
      </c>
      <c r="AX129" s="83">
        <f t="shared" si="65"/>
        <v>0</v>
      </c>
      <c r="AY129" s="128">
        <f t="shared" si="66"/>
        <v>0</v>
      </c>
    </row>
    <row r="130" spans="3:51" ht="28.5" x14ac:dyDescent="0.25">
      <c r="C130" s="3" t="s">
        <v>5</v>
      </c>
      <c r="D130" s="3" t="s">
        <v>6</v>
      </c>
      <c r="E130" s="261" t="s">
        <v>221</v>
      </c>
      <c r="I130" s="105">
        <v>125</v>
      </c>
      <c r="J130" s="83">
        <f t="shared" si="67"/>
        <v>0</v>
      </c>
      <c r="K130" s="83">
        <f t="shared" si="68"/>
        <v>0</v>
      </c>
      <c r="L130" s="83">
        <f t="shared" si="69"/>
        <v>0</v>
      </c>
      <c r="M130" s="83">
        <f t="shared" si="70"/>
        <v>0</v>
      </c>
      <c r="N130" s="83">
        <f t="shared" si="42"/>
        <v>0</v>
      </c>
      <c r="O130" s="84">
        <f t="shared" si="43"/>
        <v>0</v>
      </c>
      <c r="P130" s="105">
        <v>125</v>
      </c>
      <c r="Q130" s="83">
        <f t="shared" si="57"/>
        <v>0</v>
      </c>
      <c r="R130" s="83">
        <f t="shared" si="71"/>
        <v>0</v>
      </c>
      <c r="S130" s="83">
        <f t="shared" si="72"/>
        <v>0</v>
      </c>
      <c r="T130" s="83">
        <f t="shared" si="44"/>
        <v>0</v>
      </c>
      <c r="U130" s="83">
        <f t="shared" si="58"/>
        <v>0</v>
      </c>
      <c r="V130" s="83">
        <f t="shared" si="45"/>
        <v>0</v>
      </c>
      <c r="W130" s="83">
        <v>0</v>
      </c>
      <c r="X130" s="83">
        <f t="shared" si="46"/>
        <v>0</v>
      </c>
      <c r="Y130" s="88">
        <f t="shared" si="47"/>
        <v>0</v>
      </c>
      <c r="AA130" s="121">
        <v>125</v>
      </c>
      <c r="AB130" s="83">
        <f t="shared" si="48"/>
        <v>0</v>
      </c>
      <c r="AC130" s="154">
        <f t="shared" si="49"/>
        <v>0</v>
      </c>
      <c r="AD130" s="154">
        <f t="shared" si="50"/>
        <v>0</v>
      </c>
      <c r="AE130" s="154">
        <f t="shared" si="51"/>
        <v>0</v>
      </c>
      <c r="AF130" s="83">
        <f t="shared" si="59"/>
        <v>0</v>
      </c>
      <c r="AG130" s="83">
        <f t="shared" si="60"/>
        <v>0</v>
      </c>
      <c r="AH130" s="83">
        <f t="shared" si="61"/>
        <v>0</v>
      </c>
      <c r="AI130" s="128">
        <f t="shared" si="73"/>
        <v>0</v>
      </c>
      <c r="AK130" s="121">
        <v>125</v>
      </c>
      <c r="AL130" s="83">
        <f t="shared" si="52"/>
        <v>0</v>
      </c>
      <c r="AM130" s="83">
        <f t="shared" si="53"/>
        <v>0</v>
      </c>
      <c r="AN130" s="83">
        <f t="shared" si="54"/>
        <v>0</v>
      </c>
      <c r="AO130" s="83">
        <f t="shared" si="55"/>
        <v>0</v>
      </c>
      <c r="AP130" s="83">
        <f t="shared" si="56"/>
        <v>0</v>
      </c>
      <c r="AQ130" s="227">
        <f t="shared" si="78"/>
        <v>0</v>
      </c>
      <c r="AR130" s="227">
        <f t="shared" si="78"/>
        <v>0</v>
      </c>
      <c r="AS130" s="227">
        <f t="shared" si="78"/>
        <v>0</v>
      </c>
      <c r="AT130" s="227">
        <f t="shared" si="77"/>
        <v>0</v>
      </c>
      <c r="AU130" s="83">
        <f t="shared" si="62"/>
        <v>0</v>
      </c>
      <c r="AV130" s="83">
        <f t="shared" si="63"/>
        <v>0</v>
      </c>
      <c r="AW130" s="83">
        <f t="shared" si="64"/>
        <v>0</v>
      </c>
      <c r="AX130" s="83">
        <f t="shared" si="65"/>
        <v>0</v>
      </c>
      <c r="AY130" s="128">
        <f t="shared" si="66"/>
        <v>0</v>
      </c>
    </row>
    <row r="131" spans="3:51" x14ac:dyDescent="0.25">
      <c r="C131" s="244" t="s">
        <v>7</v>
      </c>
      <c r="D131" s="4">
        <v>0.62</v>
      </c>
      <c r="E131" s="261" t="s">
        <v>222</v>
      </c>
      <c r="I131" s="105">
        <v>126</v>
      </c>
      <c r="J131" s="83">
        <f t="shared" si="67"/>
        <v>0</v>
      </c>
      <c r="K131" s="83">
        <f t="shared" si="68"/>
        <v>0</v>
      </c>
      <c r="L131" s="83">
        <f t="shared" si="69"/>
        <v>0</v>
      </c>
      <c r="M131" s="83">
        <f t="shared" si="70"/>
        <v>0</v>
      </c>
      <c r="N131" s="83">
        <f t="shared" si="42"/>
        <v>0</v>
      </c>
      <c r="O131" s="84">
        <f t="shared" si="43"/>
        <v>0</v>
      </c>
      <c r="P131" s="105">
        <v>126</v>
      </c>
      <c r="Q131" s="83">
        <f t="shared" si="57"/>
        <v>0</v>
      </c>
      <c r="R131" s="83">
        <f t="shared" si="71"/>
        <v>0</v>
      </c>
      <c r="S131" s="83">
        <f t="shared" si="72"/>
        <v>0</v>
      </c>
      <c r="T131" s="83">
        <f t="shared" si="44"/>
        <v>0</v>
      </c>
      <c r="U131" s="83">
        <f t="shared" si="58"/>
        <v>0</v>
      </c>
      <c r="V131" s="83">
        <f t="shared" si="45"/>
        <v>0</v>
      </c>
      <c r="W131" s="83">
        <v>0</v>
      </c>
      <c r="X131" s="83">
        <f t="shared" si="46"/>
        <v>0</v>
      </c>
      <c r="Y131" s="88">
        <f t="shared" si="47"/>
        <v>0</v>
      </c>
      <c r="AA131" s="121">
        <v>126</v>
      </c>
      <c r="AB131" s="83">
        <f t="shared" si="48"/>
        <v>0</v>
      </c>
      <c r="AC131" s="154">
        <f t="shared" si="49"/>
        <v>0</v>
      </c>
      <c r="AD131" s="154">
        <f t="shared" si="50"/>
        <v>0</v>
      </c>
      <c r="AE131" s="154">
        <f t="shared" si="51"/>
        <v>0</v>
      </c>
      <c r="AF131" s="83">
        <f t="shared" si="59"/>
        <v>0</v>
      </c>
      <c r="AG131" s="83">
        <f t="shared" si="60"/>
        <v>0</v>
      </c>
      <c r="AH131" s="83">
        <f t="shared" si="61"/>
        <v>0</v>
      </c>
      <c r="AI131" s="128">
        <f t="shared" si="73"/>
        <v>0</v>
      </c>
      <c r="AK131" s="121">
        <v>126</v>
      </c>
      <c r="AL131" s="83">
        <f t="shared" si="52"/>
        <v>0</v>
      </c>
      <c r="AM131" s="83">
        <f t="shared" si="53"/>
        <v>0</v>
      </c>
      <c r="AN131" s="83">
        <f t="shared" si="54"/>
        <v>0</v>
      </c>
      <c r="AO131" s="83">
        <f t="shared" si="55"/>
        <v>0</v>
      </c>
      <c r="AP131" s="83">
        <f t="shared" si="56"/>
        <v>0</v>
      </c>
      <c r="AQ131" s="227">
        <f t="shared" si="78"/>
        <v>0</v>
      </c>
      <c r="AR131" s="227">
        <f t="shared" si="78"/>
        <v>0</v>
      </c>
      <c r="AS131" s="227">
        <f t="shared" si="78"/>
        <v>0</v>
      </c>
      <c r="AT131" s="227">
        <f t="shared" si="77"/>
        <v>0</v>
      </c>
      <c r="AU131" s="83">
        <f t="shared" si="62"/>
        <v>0</v>
      </c>
      <c r="AV131" s="83">
        <f t="shared" si="63"/>
        <v>0</v>
      </c>
      <c r="AW131" s="83">
        <f t="shared" si="64"/>
        <v>0</v>
      </c>
      <c r="AX131" s="83">
        <f t="shared" si="65"/>
        <v>0</v>
      </c>
      <c r="AY131" s="128">
        <f t="shared" si="66"/>
        <v>0</v>
      </c>
    </row>
    <row r="132" spans="3:51" x14ac:dyDescent="0.25">
      <c r="C132" s="244" t="s">
        <v>4</v>
      </c>
      <c r="D132" s="4">
        <v>0.64</v>
      </c>
      <c r="E132" s="261" t="s">
        <v>222</v>
      </c>
      <c r="I132" s="105">
        <v>127</v>
      </c>
      <c r="J132" s="83">
        <f t="shared" si="67"/>
        <v>0</v>
      </c>
      <c r="K132" s="83">
        <f t="shared" si="68"/>
        <v>0</v>
      </c>
      <c r="L132" s="83">
        <f t="shared" si="69"/>
        <v>0</v>
      </c>
      <c r="M132" s="83">
        <f t="shared" si="70"/>
        <v>0</v>
      </c>
      <c r="N132" s="83">
        <f t="shared" si="42"/>
        <v>0</v>
      </c>
      <c r="O132" s="84">
        <f t="shared" si="43"/>
        <v>0</v>
      </c>
      <c r="P132" s="105">
        <v>127</v>
      </c>
      <c r="Q132" s="83">
        <f t="shared" si="57"/>
        <v>0</v>
      </c>
      <c r="R132" s="83">
        <f t="shared" si="71"/>
        <v>0</v>
      </c>
      <c r="S132" s="83">
        <f t="shared" si="72"/>
        <v>0</v>
      </c>
      <c r="T132" s="83">
        <f t="shared" si="44"/>
        <v>0</v>
      </c>
      <c r="U132" s="83">
        <f t="shared" si="58"/>
        <v>0</v>
      </c>
      <c r="V132" s="83">
        <f t="shared" si="45"/>
        <v>0</v>
      </c>
      <c r="W132" s="83">
        <v>0</v>
      </c>
      <c r="X132" s="83">
        <f t="shared" si="46"/>
        <v>0</v>
      </c>
      <c r="Y132" s="88">
        <f t="shared" si="47"/>
        <v>0</v>
      </c>
      <c r="AA132" s="121">
        <v>127</v>
      </c>
      <c r="AB132" s="83">
        <f t="shared" si="48"/>
        <v>0</v>
      </c>
      <c r="AC132" s="154">
        <f t="shared" si="49"/>
        <v>0</v>
      </c>
      <c r="AD132" s="154">
        <f t="shared" si="50"/>
        <v>0</v>
      </c>
      <c r="AE132" s="154">
        <f t="shared" si="51"/>
        <v>0</v>
      </c>
      <c r="AF132" s="83">
        <f t="shared" si="59"/>
        <v>0</v>
      </c>
      <c r="AG132" s="83">
        <f t="shared" si="60"/>
        <v>0</v>
      </c>
      <c r="AH132" s="83">
        <f t="shared" si="61"/>
        <v>0</v>
      </c>
      <c r="AI132" s="128">
        <f t="shared" si="73"/>
        <v>0</v>
      </c>
      <c r="AK132" s="121">
        <v>127</v>
      </c>
      <c r="AL132" s="83">
        <f t="shared" si="52"/>
        <v>0</v>
      </c>
      <c r="AM132" s="83">
        <f t="shared" si="53"/>
        <v>0</v>
      </c>
      <c r="AN132" s="83">
        <f t="shared" si="54"/>
        <v>0</v>
      </c>
      <c r="AO132" s="83">
        <f t="shared" si="55"/>
        <v>0</v>
      </c>
      <c r="AP132" s="83">
        <f t="shared" si="56"/>
        <v>0</v>
      </c>
      <c r="AQ132" s="227">
        <f t="shared" si="78"/>
        <v>0</v>
      </c>
      <c r="AR132" s="227">
        <f t="shared" si="78"/>
        <v>0</v>
      </c>
      <c r="AS132" s="227">
        <f t="shared" si="78"/>
        <v>0</v>
      </c>
      <c r="AT132" s="227">
        <f t="shared" si="77"/>
        <v>0</v>
      </c>
      <c r="AU132" s="83">
        <f t="shared" si="62"/>
        <v>0</v>
      </c>
      <c r="AV132" s="83">
        <f t="shared" si="63"/>
        <v>0</v>
      </c>
      <c r="AW132" s="83">
        <f t="shared" si="64"/>
        <v>0</v>
      </c>
      <c r="AX132" s="83">
        <f t="shared" si="65"/>
        <v>0</v>
      </c>
      <c r="AY132" s="128">
        <f t="shared" si="66"/>
        <v>0</v>
      </c>
    </row>
    <row r="133" spans="3:51" x14ac:dyDescent="0.25">
      <c r="C133" s="244" t="s">
        <v>8</v>
      </c>
      <c r="D133" s="4">
        <v>0.42</v>
      </c>
      <c r="E133" s="261" t="s">
        <v>222</v>
      </c>
      <c r="I133" s="105">
        <v>128</v>
      </c>
      <c r="J133" s="83">
        <f t="shared" si="67"/>
        <v>0</v>
      </c>
      <c r="K133" s="83">
        <f t="shared" si="68"/>
        <v>0</v>
      </c>
      <c r="L133" s="83">
        <f t="shared" si="69"/>
        <v>0</v>
      </c>
      <c r="M133" s="83">
        <f t="shared" si="70"/>
        <v>0</v>
      </c>
      <c r="N133" s="83">
        <f t="shared" ref="N133:N196" si="79">IF(P134&lt;=$F$18,0,)</f>
        <v>0</v>
      </c>
      <c r="O133" s="84">
        <f t="shared" ref="O133:O196" si="80">((J133+K133)*0.475+L133+M133+N133)*44/12</f>
        <v>0</v>
      </c>
      <c r="P133" s="105">
        <v>128</v>
      </c>
      <c r="Q133" s="83">
        <f t="shared" si="57"/>
        <v>0</v>
      </c>
      <c r="R133" s="83">
        <f t="shared" si="71"/>
        <v>0</v>
      </c>
      <c r="S133" s="83">
        <f t="shared" si="72"/>
        <v>0</v>
      </c>
      <c r="T133" s="83">
        <f t="shared" ref="T133:T196" si="81">IF(S133=0,0,EXP(-1.0587+0.8836*LN(S133)+0.284))</f>
        <v>0</v>
      </c>
      <c r="U133" s="83">
        <f t="shared" si="58"/>
        <v>0</v>
      </c>
      <c r="V133" s="83">
        <f t="shared" ref="V133:V196" si="82">IF(P133&lt;=$F$18,IF(P133&lt;=30,P133*($F$16-$F$6)/30,$F$16-$F$6),)</f>
        <v>0</v>
      </c>
      <c r="W133" s="83">
        <v>0</v>
      </c>
      <c r="X133" s="83">
        <f t="shared" ref="X133:X196" si="83">((S133+T133)*0.475+U133+V133+W133)*44/12</f>
        <v>0</v>
      </c>
      <c r="Y133" s="88">
        <f t="shared" ref="Y133:Y196" si="84">IF(P133&lt;=$F$18,X133-O133,)</f>
        <v>0</v>
      </c>
      <c r="AA133" s="121">
        <v>128</v>
      </c>
      <c r="AB133" s="83">
        <f t="shared" ref="AB133:AB196" si="85">IF(AA133&lt;=$F$18,IFERROR(VLOOKUP($AA133,$B$82:$G$94,2,FALSE),0),)</f>
        <v>0</v>
      </c>
      <c r="AC133" s="154">
        <f t="shared" ref="AC133:AC196" si="86">IF(AA133&lt;=$F$18,IFERROR(VLOOKUP($AA133,$B$82:$G$94,3,FALSE),0),)</f>
        <v>0</v>
      </c>
      <c r="AD133" s="154">
        <f t="shared" ref="AD133:AD196" si="87">IF(AA133&lt;=$F$18,IFERROR(VLOOKUP($AA133,$B$82:$G$94,4,FALSE),0),)</f>
        <v>0</v>
      </c>
      <c r="AE133" s="154">
        <f t="shared" ref="AE133:AE196" si="88">IF(AA133&lt;=$F$18,IFERROR(VLOOKUP($AA133,$B$82:$G$94,5,FALSE),0),)</f>
        <v>0</v>
      </c>
      <c r="AF133" s="83">
        <f t="shared" si="59"/>
        <v>0</v>
      </c>
      <c r="AG133" s="83">
        <f t="shared" si="60"/>
        <v>0</v>
      </c>
      <c r="AH133" s="83">
        <f t="shared" si="61"/>
        <v>0</v>
      </c>
      <c r="AI133" s="128">
        <f t="shared" si="73"/>
        <v>0</v>
      </c>
      <c r="AK133" s="121">
        <v>128</v>
      </c>
      <c r="AL133" s="83">
        <f t="shared" ref="AL133:AL196" si="89">IF(AK133&lt;=$F$18,IFERROR(VLOOKUP($AA133,$B$82:$G$94,2,FALSE),0),)</f>
        <v>0</v>
      </c>
      <c r="AM133" s="83">
        <f t="shared" ref="AM133:AM196" si="90">IF(AK133&lt;=$F$18,IFERROR(VLOOKUP($AA133,$B$82:$G$94,3,FALSE),0),)</f>
        <v>0</v>
      </c>
      <c r="AN133" s="83">
        <f t="shared" ref="AN133:AN196" si="91">IF(AK133&lt;=$F$18,IFERROR(VLOOKUP($AA133,$B$82:$G$94,4,FALSE),0),)</f>
        <v>0</v>
      </c>
      <c r="AO133" s="83">
        <f t="shared" ref="AO133:AO196" si="92">IF(AK133&lt;=$F$18,IFERROR(VLOOKUP($AA133,$B$82:$G$94,5,FALSE),0),)</f>
        <v>0</v>
      </c>
      <c r="AP133" s="83">
        <f t="shared" ref="AP133:AP196" si="93">IF(AK133&lt;=$F$18,IFERROR(VLOOKUP($AA133,$B$82:$G$94,6,FALSE),0),)</f>
        <v>0</v>
      </c>
      <c r="AQ133" s="227">
        <f t="shared" si="78"/>
        <v>0</v>
      </c>
      <c r="AR133" s="227">
        <f t="shared" si="78"/>
        <v>0</v>
      </c>
      <c r="AS133" s="227">
        <f t="shared" si="78"/>
        <v>0</v>
      </c>
      <c r="AT133" s="227">
        <f t="shared" si="77"/>
        <v>0</v>
      </c>
      <c r="AU133" s="83">
        <f t="shared" si="62"/>
        <v>0</v>
      </c>
      <c r="AV133" s="83">
        <f t="shared" si="63"/>
        <v>0</v>
      </c>
      <c r="AW133" s="83">
        <f t="shared" si="64"/>
        <v>0</v>
      </c>
      <c r="AX133" s="83">
        <f t="shared" si="65"/>
        <v>0</v>
      </c>
      <c r="AY133" s="128">
        <f t="shared" si="66"/>
        <v>0</v>
      </c>
    </row>
    <row r="134" spans="3:51" x14ac:dyDescent="0.25">
      <c r="C134" s="244" t="s">
        <v>9</v>
      </c>
      <c r="D134" s="4">
        <v>0.42</v>
      </c>
      <c r="E134" s="261" t="s">
        <v>222</v>
      </c>
      <c r="I134" s="105">
        <v>129</v>
      </c>
      <c r="J134" s="83">
        <f t="shared" si="67"/>
        <v>0</v>
      </c>
      <c r="K134" s="83">
        <f t="shared" si="68"/>
        <v>0</v>
      </c>
      <c r="L134" s="83">
        <f t="shared" si="69"/>
        <v>0</v>
      </c>
      <c r="M134" s="83">
        <f t="shared" si="70"/>
        <v>0</v>
      </c>
      <c r="N134" s="83">
        <f t="shared" si="79"/>
        <v>0</v>
      </c>
      <c r="O134" s="84">
        <f t="shared" si="80"/>
        <v>0</v>
      </c>
      <c r="P134" s="105">
        <v>129</v>
      </c>
      <c r="Q134" s="83">
        <f t="shared" ref="Q134:Q197" si="94">IF(P134&lt;=$F$18,LOOKUP(P134-1,$B$25:$B$78,$G$25:$G$78),)</f>
        <v>0</v>
      </c>
      <c r="R134" s="83">
        <f t="shared" si="71"/>
        <v>0</v>
      </c>
      <c r="S134" s="83">
        <f t="shared" si="72"/>
        <v>0</v>
      </c>
      <c r="T134" s="83">
        <f t="shared" si="81"/>
        <v>0</v>
      </c>
      <c r="U134" s="83">
        <f t="shared" ref="U134:U197" si="95">IF(P134&lt;=$F$18,$F$5+($F$15-$F$5)*(1-EXP(-0.0175*P134)),)</f>
        <v>0</v>
      </c>
      <c r="V134" s="83">
        <f t="shared" si="82"/>
        <v>0</v>
      </c>
      <c r="W134" s="83">
        <v>0</v>
      </c>
      <c r="X134" s="83">
        <f t="shared" si="83"/>
        <v>0</v>
      </c>
      <c r="Y134" s="88">
        <f t="shared" si="84"/>
        <v>0</v>
      </c>
      <c r="AA134" s="121">
        <v>129</v>
      </c>
      <c r="AB134" s="83">
        <f t="shared" si="85"/>
        <v>0</v>
      </c>
      <c r="AC134" s="154">
        <f t="shared" si="86"/>
        <v>0</v>
      </c>
      <c r="AD134" s="154">
        <f t="shared" si="87"/>
        <v>0</v>
      </c>
      <c r="AE134" s="154">
        <f t="shared" si="88"/>
        <v>0</v>
      </c>
      <c r="AF134" s="83">
        <f t="shared" ref="AF134:AF197" si="96">IF(AA134&lt;=$F$18,EXP(-LN(2)/$D$104)*AF133+((1-EXP(-LN(2)/$D$104))/(LN(2)/$D$104))*$AB134*AC134*0.475*$F$19*44/12,)</f>
        <v>0</v>
      </c>
      <c r="AG134" s="83">
        <f t="shared" ref="AG134:AG197" si="97">IF(AA134&lt;=$F$18,EXP(-LN(2)/$D$106)*AG133+((1-EXP(-LN(2)/$D$106))/(LN(2)/$D$106))*$AB134*AD134*0.475*$F$19*44/12,)</f>
        <v>0</v>
      </c>
      <c r="AH134" s="83">
        <f t="shared" ref="AH134:AH197" si="98">IF(AA134&lt;=$F$18,EXP(-LN(2)/$D$105)*AH133+((1-EXP(-LN(2)/$D$105))/(LN(2)/$D$105))*$AB134*AE134*0.475*$F$19*44/12,)</f>
        <v>0</v>
      </c>
      <c r="AI134" s="128">
        <f t="shared" si="73"/>
        <v>0</v>
      </c>
      <c r="AK134" s="121">
        <v>129</v>
      </c>
      <c r="AL134" s="83">
        <f t="shared" si="89"/>
        <v>0</v>
      </c>
      <c r="AM134" s="83">
        <f t="shared" si="90"/>
        <v>0</v>
      </c>
      <c r="AN134" s="83">
        <f t="shared" si="91"/>
        <v>0</v>
      </c>
      <c r="AO134" s="83">
        <f t="shared" si="92"/>
        <v>0</v>
      </c>
      <c r="AP134" s="83">
        <f t="shared" si="93"/>
        <v>0</v>
      </c>
      <c r="AQ134" s="227">
        <f t="shared" si="78"/>
        <v>0</v>
      </c>
      <c r="AR134" s="227">
        <f t="shared" si="78"/>
        <v>0</v>
      </c>
      <c r="AS134" s="227">
        <f t="shared" si="78"/>
        <v>0</v>
      </c>
      <c r="AT134" s="227">
        <f t="shared" si="77"/>
        <v>0</v>
      </c>
      <c r="AU134" s="83">
        <f t="shared" ref="AU134:AU197" si="99">IF($AK134&lt;=$F$18,$C$104*$AL134*AM134,)</f>
        <v>0</v>
      </c>
      <c r="AV134" s="83">
        <f t="shared" ref="AV134:AV197" si="100">IF($AK134&lt;=$F$18,$C$106*$AL134*AN134,)</f>
        <v>0</v>
      </c>
      <c r="AW134" s="83">
        <f t="shared" ref="AW134:AW197" si="101">IF($AK134&lt;=$F$18,$C$105*$AL134*AO134,)</f>
        <v>0</v>
      </c>
      <c r="AX134" s="83">
        <f t="shared" ref="AX134:AX197" si="102">IF($AK134&lt;=$F$18,$C$108*$AL134*AP134,)</f>
        <v>0</v>
      </c>
      <c r="AY134" s="128">
        <f t="shared" ref="AY134:AY197" si="103">IF(AK134&lt;=$F$18,SUM(AU134:AX134)+AY133,)</f>
        <v>0</v>
      </c>
    </row>
    <row r="135" spans="3:51" x14ac:dyDescent="0.25">
      <c r="C135" s="244" t="s">
        <v>10</v>
      </c>
      <c r="D135" s="4">
        <v>0.52</v>
      </c>
      <c r="E135" s="261" t="s">
        <v>222</v>
      </c>
      <c r="I135" s="105">
        <v>130</v>
      </c>
      <c r="J135" s="83">
        <f t="shared" ref="J135:J198" si="104">IF($I135&lt;=$F$10,$F$11*$F$13+J134,)</f>
        <v>0</v>
      </c>
      <c r="K135" s="83">
        <f t="shared" ref="K135:K198" si="105">IF(J135=0,0,EXP(-1.0587+0.8836*LN(J135)+0.284))</f>
        <v>0</v>
      </c>
      <c r="L135" s="83">
        <f t="shared" ref="L135:L198" si="106">IF(I135&lt;=$F$10,$F$5+($F$8-$F$5)*(1-EXP(-0.0175*I135)),)</f>
        <v>0</v>
      </c>
      <c r="M135" s="83">
        <f t="shared" ref="M135:M198" si="107">IF(I135&lt;=$F$10,IF(I135&lt;=30,I135*($F$9-$F$6)/30,$F$9-$F$6),)</f>
        <v>0</v>
      </c>
      <c r="N135" s="83">
        <f t="shared" si="79"/>
        <v>0</v>
      </c>
      <c r="O135" s="84">
        <f t="shared" si="80"/>
        <v>0</v>
      </c>
      <c r="P135" s="105">
        <v>130</v>
      </c>
      <c r="Q135" s="83">
        <f t="shared" si="94"/>
        <v>0</v>
      </c>
      <c r="R135" s="83">
        <f t="shared" ref="R135:R198" si="108">IF(P135&lt;=$F$18,Q135+R134,)</f>
        <v>0</v>
      </c>
      <c r="S135" s="83">
        <f t="shared" ref="S135:S198" si="109">$F$19*R135</f>
        <v>0</v>
      </c>
      <c r="T135" s="83">
        <f t="shared" si="81"/>
        <v>0</v>
      </c>
      <c r="U135" s="83">
        <f t="shared" si="95"/>
        <v>0</v>
      </c>
      <c r="V135" s="83">
        <f t="shared" si="82"/>
        <v>0</v>
      </c>
      <c r="W135" s="83">
        <v>0</v>
      </c>
      <c r="X135" s="83">
        <f t="shared" si="83"/>
        <v>0</v>
      </c>
      <c r="Y135" s="88">
        <f t="shared" si="84"/>
        <v>0</v>
      </c>
      <c r="AA135" s="121">
        <v>130</v>
      </c>
      <c r="AB135" s="83">
        <f t="shared" si="85"/>
        <v>0</v>
      </c>
      <c r="AC135" s="154">
        <f t="shared" si="86"/>
        <v>0</v>
      </c>
      <c r="AD135" s="154">
        <f t="shared" si="87"/>
        <v>0</v>
      </c>
      <c r="AE135" s="154">
        <f t="shared" si="88"/>
        <v>0</v>
      </c>
      <c r="AF135" s="83">
        <f t="shared" si="96"/>
        <v>0</v>
      </c>
      <c r="AG135" s="83">
        <f t="shared" si="97"/>
        <v>0</v>
      </c>
      <c r="AH135" s="83">
        <f t="shared" si="98"/>
        <v>0</v>
      </c>
      <c r="AI135" s="128">
        <f t="shared" ref="AI135:AI198" si="110">IF(AA135&lt;=$F$18,SUM(AF135:AH135),)</f>
        <v>0</v>
      </c>
      <c r="AK135" s="121">
        <v>130</v>
      </c>
      <c r="AL135" s="83">
        <f t="shared" si="89"/>
        <v>0</v>
      </c>
      <c r="AM135" s="83">
        <f t="shared" si="90"/>
        <v>0</v>
      </c>
      <c r="AN135" s="83">
        <f t="shared" si="91"/>
        <v>0</v>
      </c>
      <c r="AO135" s="83">
        <f t="shared" si="92"/>
        <v>0</v>
      </c>
      <c r="AP135" s="83">
        <f t="shared" si="93"/>
        <v>0</v>
      </c>
      <c r="AQ135" s="227">
        <f t="shared" si="78"/>
        <v>0</v>
      </c>
      <c r="AR135" s="227">
        <f t="shared" si="78"/>
        <v>0</v>
      </c>
      <c r="AS135" s="227">
        <f t="shared" si="78"/>
        <v>0</v>
      </c>
      <c r="AT135" s="227">
        <f t="shared" si="77"/>
        <v>0</v>
      </c>
      <c r="AU135" s="83">
        <f t="shared" si="99"/>
        <v>0</v>
      </c>
      <c r="AV135" s="83">
        <f t="shared" si="100"/>
        <v>0</v>
      </c>
      <c r="AW135" s="83">
        <f t="shared" si="101"/>
        <v>0</v>
      </c>
      <c r="AX135" s="83">
        <f t="shared" si="102"/>
        <v>0</v>
      </c>
      <c r="AY135" s="128">
        <f t="shared" si="103"/>
        <v>0</v>
      </c>
    </row>
    <row r="136" spans="3:51" x14ac:dyDescent="0.25">
      <c r="C136" s="244" t="s">
        <v>11</v>
      </c>
      <c r="D136" s="4">
        <v>0.36</v>
      </c>
      <c r="E136" s="261" t="s">
        <v>223</v>
      </c>
      <c r="I136" s="105">
        <v>131</v>
      </c>
      <c r="J136" s="83">
        <f t="shared" si="104"/>
        <v>0</v>
      </c>
      <c r="K136" s="83">
        <f t="shared" si="105"/>
        <v>0</v>
      </c>
      <c r="L136" s="83">
        <f t="shared" si="106"/>
        <v>0</v>
      </c>
      <c r="M136" s="83">
        <f t="shared" si="107"/>
        <v>0</v>
      </c>
      <c r="N136" s="83">
        <f t="shared" si="79"/>
        <v>0</v>
      </c>
      <c r="O136" s="84">
        <f t="shared" si="80"/>
        <v>0</v>
      </c>
      <c r="P136" s="105">
        <v>131</v>
      </c>
      <c r="Q136" s="83">
        <f t="shared" si="94"/>
        <v>0</v>
      </c>
      <c r="R136" s="83">
        <f t="shared" si="108"/>
        <v>0</v>
      </c>
      <c r="S136" s="83">
        <f t="shared" si="109"/>
        <v>0</v>
      </c>
      <c r="T136" s="83">
        <f t="shared" si="81"/>
        <v>0</v>
      </c>
      <c r="U136" s="83">
        <f t="shared" si="95"/>
        <v>0</v>
      </c>
      <c r="V136" s="83">
        <f t="shared" si="82"/>
        <v>0</v>
      </c>
      <c r="W136" s="83">
        <v>0</v>
      </c>
      <c r="X136" s="83">
        <f t="shared" si="83"/>
        <v>0</v>
      </c>
      <c r="Y136" s="88">
        <f t="shared" si="84"/>
        <v>0</v>
      </c>
      <c r="AA136" s="121">
        <v>131</v>
      </c>
      <c r="AB136" s="83">
        <f t="shared" si="85"/>
        <v>0</v>
      </c>
      <c r="AC136" s="154">
        <f t="shared" si="86"/>
        <v>0</v>
      </c>
      <c r="AD136" s="154">
        <f t="shared" si="87"/>
        <v>0</v>
      </c>
      <c r="AE136" s="154">
        <f t="shared" si="88"/>
        <v>0</v>
      </c>
      <c r="AF136" s="83">
        <f t="shared" si="96"/>
        <v>0</v>
      </c>
      <c r="AG136" s="83">
        <f t="shared" si="97"/>
        <v>0</v>
      </c>
      <c r="AH136" s="83">
        <f t="shared" si="98"/>
        <v>0</v>
      </c>
      <c r="AI136" s="128">
        <f t="shared" si="110"/>
        <v>0</v>
      </c>
      <c r="AK136" s="121">
        <v>131</v>
      </c>
      <c r="AL136" s="83">
        <f t="shared" si="89"/>
        <v>0</v>
      </c>
      <c r="AM136" s="83">
        <f t="shared" si="90"/>
        <v>0</v>
      </c>
      <c r="AN136" s="83">
        <f t="shared" si="91"/>
        <v>0</v>
      </c>
      <c r="AO136" s="83">
        <f t="shared" si="92"/>
        <v>0</v>
      </c>
      <c r="AP136" s="83">
        <f t="shared" si="93"/>
        <v>0</v>
      </c>
      <c r="AQ136" s="227">
        <f t="shared" si="78"/>
        <v>0</v>
      </c>
      <c r="AR136" s="227">
        <f t="shared" si="78"/>
        <v>0</v>
      </c>
      <c r="AS136" s="227">
        <f t="shared" si="78"/>
        <v>0</v>
      </c>
      <c r="AT136" s="227">
        <f t="shared" si="77"/>
        <v>0</v>
      </c>
      <c r="AU136" s="83">
        <f t="shared" si="99"/>
        <v>0</v>
      </c>
      <c r="AV136" s="83">
        <f t="shared" si="100"/>
        <v>0</v>
      </c>
      <c r="AW136" s="83">
        <f t="shared" si="101"/>
        <v>0</v>
      </c>
      <c r="AX136" s="83">
        <f t="shared" si="102"/>
        <v>0</v>
      </c>
      <c r="AY136" s="128">
        <f t="shared" si="103"/>
        <v>0</v>
      </c>
    </row>
    <row r="137" spans="3:51" x14ac:dyDescent="0.25">
      <c r="C137" s="244" t="s">
        <v>12</v>
      </c>
      <c r="D137" s="4">
        <v>0.61</v>
      </c>
      <c r="E137" s="261" t="s">
        <v>222</v>
      </c>
      <c r="I137" s="105">
        <v>132</v>
      </c>
      <c r="J137" s="83">
        <f t="shared" si="104"/>
        <v>0</v>
      </c>
      <c r="K137" s="83">
        <f t="shared" si="105"/>
        <v>0</v>
      </c>
      <c r="L137" s="83">
        <f t="shared" si="106"/>
        <v>0</v>
      </c>
      <c r="M137" s="83">
        <f t="shared" si="107"/>
        <v>0</v>
      </c>
      <c r="N137" s="83">
        <f t="shared" si="79"/>
        <v>0</v>
      </c>
      <c r="O137" s="84">
        <f t="shared" si="80"/>
        <v>0</v>
      </c>
      <c r="P137" s="105">
        <v>132</v>
      </c>
      <c r="Q137" s="83">
        <f t="shared" si="94"/>
        <v>0</v>
      </c>
      <c r="R137" s="83">
        <f t="shared" si="108"/>
        <v>0</v>
      </c>
      <c r="S137" s="83">
        <f t="shared" si="109"/>
        <v>0</v>
      </c>
      <c r="T137" s="83">
        <f t="shared" si="81"/>
        <v>0</v>
      </c>
      <c r="U137" s="83">
        <f t="shared" si="95"/>
        <v>0</v>
      </c>
      <c r="V137" s="83">
        <f t="shared" si="82"/>
        <v>0</v>
      </c>
      <c r="W137" s="83">
        <v>0</v>
      </c>
      <c r="X137" s="83">
        <f t="shared" si="83"/>
        <v>0</v>
      </c>
      <c r="Y137" s="88">
        <f t="shared" si="84"/>
        <v>0</v>
      </c>
      <c r="AA137" s="121">
        <v>132</v>
      </c>
      <c r="AB137" s="83">
        <f t="shared" si="85"/>
        <v>0</v>
      </c>
      <c r="AC137" s="154">
        <f t="shared" si="86"/>
        <v>0</v>
      </c>
      <c r="AD137" s="154">
        <f t="shared" si="87"/>
        <v>0</v>
      </c>
      <c r="AE137" s="154">
        <f t="shared" si="88"/>
        <v>0</v>
      </c>
      <c r="AF137" s="83">
        <f t="shared" si="96"/>
        <v>0</v>
      </c>
      <c r="AG137" s="83">
        <f t="shared" si="97"/>
        <v>0</v>
      </c>
      <c r="AH137" s="83">
        <f t="shared" si="98"/>
        <v>0</v>
      </c>
      <c r="AI137" s="128">
        <f t="shared" si="110"/>
        <v>0</v>
      </c>
      <c r="AK137" s="121">
        <v>132</v>
      </c>
      <c r="AL137" s="83">
        <f t="shared" si="89"/>
        <v>0</v>
      </c>
      <c r="AM137" s="83">
        <f t="shared" si="90"/>
        <v>0</v>
      </c>
      <c r="AN137" s="83">
        <f t="shared" si="91"/>
        <v>0</v>
      </c>
      <c r="AO137" s="83">
        <f t="shared" si="92"/>
        <v>0</v>
      </c>
      <c r="AP137" s="83">
        <f t="shared" si="93"/>
        <v>0</v>
      </c>
      <c r="AQ137" s="227">
        <f t="shared" si="78"/>
        <v>0</v>
      </c>
      <c r="AR137" s="227">
        <f t="shared" si="78"/>
        <v>0</v>
      </c>
      <c r="AS137" s="227">
        <f t="shared" si="78"/>
        <v>0</v>
      </c>
      <c r="AT137" s="227">
        <f t="shared" si="77"/>
        <v>0</v>
      </c>
      <c r="AU137" s="83">
        <f t="shared" si="99"/>
        <v>0</v>
      </c>
      <c r="AV137" s="83">
        <f t="shared" si="100"/>
        <v>0</v>
      </c>
      <c r="AW137" s="83">
        <f t="shared" si="101"/>
        <v>0</v>
      </c>
      <c r="AX137" s="83">
        <f t="shared" si="102"/>
        <v>0</v>
      </c>
      <c r="AY137" s="128">
        <f t="shared" si="103"/>
        <v>0</v>
      </c>
    </row>
    <row r="138" spans="3:51" x14ac:dyDescent="0.25">
      <c r="C138" s="244" t="s">
        <v>13</v>
      </c>
      <c r="D138" s="4">
        <v>0.66</v>
      </c>
      <c r="E138" s="261" t="s">
        <v>222</v>
      </c>
      <c r="I138" s="105">
        <v>133</v>
      </c>
      <c r="J138" s="83">
        <f t="shared" si="104"/>
        <v>0</v>
      </c>
      <c r="K138" s="83">
        <f t="shared" si="105"/>
        <v>0</v>
      </c>
      <c r="L138" s="83">
        <f t="shared" si="106"/>
        <v>0</v>
      </c>
      <c r="M138" s="83">
        <f t="shared" si="107"/>
        <v>0</v>
      </c>
      <c r="N138" s="83">
        <f t="shared" si="79"/>
        <v>0</v>
      </c>
      <c r="O138" s="84">
        <f t="shared" si="80"/>
        <v>0</v>
      </c>
      <c r="P138" s="105">
        <v>133</v>
      </c>
      <c r="Q138" s="83">
        <f t="shared" si="94"/>
        <v>0</v>
      </c>
      <c r="R138" s="83">
        <f t="shared" si="108"/>
        <v>0</v>
      </c>
      <c r="S138" s="83">
        <f t="shared" si="109"/>
        <v>0</v>
      </c>
      <c r="T138" s="83">
        <f t="shared" si="81"/>
        <v>0</v>
      </c>
      <c r="U138" s="83">
        <f t="shared" si="95"/>
        <v>0</v>
      </c>
      <c r="V138" s="83">
        <f t="shared" si="82"/>
        <v>0</v>
      </c>
      <c r="W138" s="83">
        <v>0</v>
      </c>
      <c r="X138" s="83">
        <f t="shared" si="83"/>
        <v>0</v>
      </c>
      <c r="Y138" s="88">
        <f t="shared" si="84"/>
        <v>0</v>
      </c>
      <c r="AA138" s="121">
        <v>133</v>
      </c>
      <c r="AB138" s="83">
        <f t="shared" si="85"/>
        <v>0</v>
      </c>
      <c r="AC138" s="154">
        <f t="shared" si="86"/>
        <v>0</v>
      </c>
      <c r="AD138" s="154">
        <f t="shared" si="87"/>
        <v>0</v>
      </c>
      <c r="AE138" s="154">
        <f t="shared" si="88"/>
        <v>0</v>
      </c>
      <c r="AF138" s="83">
        <f t="shared" si="96"/>
        <v>0</v>
      </c>
      <c r="AG138" s="83">
        <f t="shared" si="97"/>
        <v>0</v>
      </c>
      <c r="AH138" s="83">
        <f t="shared" si="98"/>
        <v>0</v>
      </c>
      <c r="AI138" s="128">
        <f t="shared" si="110"/>
        <v>0</v>
      </c>
      <c r="AK138" s="121">
        <v>133</v>
      </c>
      <c r="AL138" s="83">
        <f t="shared" si="89"/>
        <v>0</v>
      </c>
      <c r="AM138" s="83">
        <f t="shared" si="90"/>
        <v>0</v>
      </c>
      <c r="AN138" s="83">
        <f t="shared" si="91"/>
        <v>0</v>
      </c>
      <c r="AO138" s="83">
        <f t="shared" si="92"/>
        <v>0</v>
      </c>
      <c r="AP138" s="83">
        <f t="shared" si="93"/>
        <v>0</v>
      </c>
      <c r="AQ138" s="227">
        <f t="shared" si="78"/>
        <v>0</v>
      </c>
      <c r="AR138" s="227">
        <f t="shared" si="78"/>
        <v>0</v>
      </c>
      <c r="AS138" s="227">
        <f t="shared" si="78"/>
        <v>0</v>
      </c>
      <c r="AT138" s="227">
        <f t="shared" si="77"/>
        <v>0</v>
      </c>
      <c r="AU138" s="83">
        <f t="shared" si="99"/>
        <v>0</v>
      </c>
      <c r="AV138" s="83">
        <f t="shared" si="100"/>
        <v>0</v>
      </c>
      <c r="AW138" s="83">
        <f t="shared" si="101"/>
        <v>0</v>
      </c>
      <c r="AX138" s="83">
        <f t="shared" si="102"/>
        <v>0</v>
      </c>
      <c r="AY138" s="128">
        <f t="shared" si="103"/>
        <v>0</v>
      </c>
    </row>
    <row r="139" spans="3:51" x14ac:dyDescent="0.25">
      <c r="C139" s="245" t="s">
        <v>14</v>
      </c>
      <c r="D139" s="192">
        <v>0.47</v>
      </c>
      <c r="E139" s="261" t="s">
        <v>222</v>
      </c>
      <c r="I139" s="105">
        <v>134</v>
      </c>
      <c r="J139" s="83">
        <f t="shared" si="104"/>
        <v>0</v>
      </c>
      <c r="K139" s="83">
        <f t="shared" si="105"/>
        <v>0</v>
      </c>
      <c r="L139" s="83">
        <f t="shared" si="106"/>
        <v>0</v>
      </c>
      <c r="M139" s="83">
        <f t="shared" si="107"/>
        <v>0</v>
      </c>
      <c r="N139" s="83">
        <f t="shared" si="79"/>
        <v>0</v>
      </c>
      <c r="O139" s="84">
        <f t="shared" si="80"/>
        <v>0</v>
      </c>
      <c r="P139" s="105">
        <v>134</v>
      </c>
      <c r="Q139" s="83">
        <f t="shared" si="94"/>
        <v>0</v>
      </c>
      <c r="R139" s="83">
        <f t="shared" si="108"/>
        <v>0</v>
      </c>
      <c r="S139" s="83">
        <f t="shared" si="109"/>
        <v>0</v>
      </c>
      <c r="T139" s="83">
        <f t="shared" si="81"/>
        <v>0</v>
      </c>
      <c r="U139" s="83">
        <f t="shared" si="95"/>
        <v>0</v>
      </c>
      <c r="V139" s="83">
        <f t="shared" si="82"/>
        <v>0</v>
      </c>
      <c r="W139" s="83">
        <v>0</v>
      </c>
      <c r="X139" s="83">
        <f t="shared" si="83"/>
        <v>0</v>
      </c>
      <c r="Y139" s="88">
        <f t="shared" si="84"/>
        <v>0</v>
      </c>
      <c r="AA139" s="121">
        <v>134</v>
      </c>
      <c r="AB139" s="83">
        <f t="shared" si="85"/>
        <v>0</v>
      </c>
      <c r="AC139" s="154">
        <f t="shared" si="86"/>
        <v>0</v>
      </c>
      <c r="AD139" s="154">
        <f t="shared" si="87"/>
        <v>0</v>
      </c>
      <c r="AE139" s="154">
        <f t="shared" si="88"/>
        <v>0</v>
      </c>
      <c r="AF139" s="83">
        <f t="shared" si="96"/>
        <v>0</v>
      </c>
      <c r="AG139" s="83">
        <f t="shared" si="97"/>
        <v>0</v>
      </c>
      <c r="AH139" s="83">
        <f t="shared" si="98"/>
        <v>0</v>
      </c>
      <c r="AI139" s="128">
        <f t="shared" si="110"/>
        <v>0</v>
      </c>
      <c r="AK139" s="121">
        <v>134</v>
      </c>
      <c r="AL139" s="83">
        <f t="shared" si="89"/>
        <v>0</v>
      </c>
      <c r="AM139" s="83">
        <f t="shared" si="90"/>
        <v>0</v>
      </c>
      <c r="AN139" s="83">
        <f t="shared" si="91"/>
        <v>0</v>
      </c>
      <c r="AO139" s="83">
        <f t="shared" si="92"/>
        <v>0</v>
      </c>
      <c r="AP139" s="83">
        <f t="shared" si="93"/>
        <v>0</v>
      </c>
      <c r="AQ139" s="227">
        <f t="shared" si="78"/>
        <v>0</v>
      </c>
      <c r="AR139" s="227">
        <f t="shared" si="78"/>
        <v>0</v>
      </c>
      <c r="AS139" s="227">
        <f t="shared" si="78"/>
        <v>0</v>
      </c>
      <c r="AT139" s="227">
        <f t="shared" si="77"/>
        <v>0</v>
      </c>
      <c r="AU139" s="83">
        <f t="shared" si="99"/>
        <v>0</v>
      </c>
      <c r="AV139" s="83">
        <f t="shared" si="100"/>
        <v>0</v>
      </c>
      <c r="AW139" s="83">
        <f t="shared" si="101"/>
        <v>0</v>
      </c>
      <c r="AX139" s="83">
        <f t="shared" si="102"/>
        <v>0</v>
      </c>
      <c r="AY139" s="128">
        <f t="shared" si="103"/>
        <v>0</v>
      </c>
    </row>
    <row r="140" spans="3:51" x14ac:dyDescent="0.25">
      <c r="C140" s="244" t="s">
        <v>15</v>
      </c>
      <c r="D140" s="4">
        <v>0.67</v>
      </c>
      <c r="E140" s="261" t="s">
        <v>222</v>
      </c>
      <c r="I140" s="105">
        <v>135</v>
      </c>
      <c r="J140" s="83">
        <f t="shared" si="104"/>
        <v>0</v>
      </c>
      <c r="K140" s="83">
        <f t="shared" si="105"/>
        <v>0</v>
      </c>
      <c r="L140" s="83">
        <f t="shared" si="106"/>
        <v>0</v>
      </c>
      <c r="M140" s="83">
        <f t="shared" si="107"/>
        <v>0</v>
      </c>
      <c r="N140" s="83">
        <f t="shared" si="79"/>
        <v>0</v>
      </c>
      <c r="O140" s="84">
        <f t="shared" si="80"/>
        <v>0</v>
      </c>
      <c r="P140" s="105">
        <v>135</v>
      </c>
      <c r="Q140" s="83">
        <f t="shared" si="94"/>
        <v>0</v>
      </c>
      <c r="R140" s="83">
        <f t="shared" si="108"/>
        <v>0</v>
      </c>
      <c r="S140" s="83">
        <f t="shared" si="109"/>
        <v>0</v>
      </c>
      <c r="T140" s="83">
        <f t="shared" si="81"/>
        <v>0</v>
      </c>
      <c r="U140" s="83">
        <f t="shared" si="95"/>
        <v>0</v>
      </c>
      <c r="V140" s="83">
        <f t="shared" si="82"/>
        <v>0</v>
      </c>
      <c r="W140" s="83">
        <v>0</v>
      </c>
      <c r="X140" s="83">
        <f t="shared" si="83"/>
        <v>0</v>
      </c>
      <c r="Y140" s="88">
        <f t="shared" si="84"/>
        <v>0</v>
      </c>
      <c r="AA140" s="121">
        <v>135</v>
      </c>
      <c r="AB140" s="83">
        <f t="shared" si="85"/>
        <v>0</v>
      </c>
      <c r="AC140" s="154">
        <f t="shared" si="86"/>
        <v>0</v>
      </c>
      <c r="AD140" s="154">
        <f t="shared" si="87"/>
        <v>0</v>
      </c>
      <c r="AE140" s="154">
        <f t="shared" si="88"/>
        <v>0</v>
      </c>
      <c r="AF140" s="83">
        <f t="shared" si="96"/>
        <v>0</v>
      </c>
      <c r="AG140" s="83">
        <f t="shared" si="97"/>
        <v>0</v>
      </c>
      <c r="AH140" s="83">
        <f t="shared" si="98"/>
        <v>0</v>
      </c>
      <c r="AI140" s="128">
        <f t="shared" si="110"/>
        <v>0</v>
      </c>
      <c r="AK140" s="121">
        <v>135</v>
      </c>
      <c r="AL140" s="83">
        <f t="shared" si="89"/>
        <v>0</v>
      </c>
      <c r="AM140" s="83">
        <f t="shared" si="90"/>
        <v>0</v>
      </c>
      <c r="AN140" s="83">
        <f t="shared" si="91"/>
        <v>0</v>
      </c>
      <c r="AO140" s="83">
        <f t="shared" si="92"/>
        <v>0</v>
      </c>
      <c r="AP140" s="83">
        <f t="shared" si="93"/>
        <v>0</v>
      </c>
      <c r="AQ140" s="227">
        <f t="shared" si="78"/>
        <v>0</v>
      </c>
      <c r="AR140" s="227">
        <f t="shared" si="78"/>
        <v>0</v>
      </c>
      <c r="AS140" s="227">
        <f t="shared" si="78"/>
        <v>0</v>
      </c>
      <c r="AT140" s="227">
        <f t="shared" si="77"/>
        <v>0</v>
      </c>
      <c r="AU140" s="83">
        <f t="shared" si="99"/>
        <v>0</v>
      </c>
      <c r="AV140" s="83">
        <f t="shared" si="100"/>
        <v>0</v>
      </c>
      <c r="AW140" s="83">
        <f t="shared" si="101"/>
        <v>0</v>
      </c>
      <c r="AX140" s="83">
        <f t="shared" si="102"/>
        <v>0</v>
      </c>
      <c r="AY140" s="128">
        <f t="shared" si="103"/>
        <v>0</v>
      </c>
    </row>
    <row r="141" spans="3:51" x14ac:dyDescent="0.25">
      <c r="C141" s="244" t="s">
        <v>16</v>
      </c>
      <c r="D141" s="4">
        <v>0.7</v>
      </c>
      <c r="E141" s="261" t="s">
        <v>222</v>
      </c>
      <c r="I141" s="105">
        <v>136</v>
      </c>
      <c r="J141" s="83">
        <f t="shared" si="104"/>
        <v>0</v>
      </c>
      <c r="K141" s="83">
        <f t="shared" si="105"/>
        <v>0</v>
      </c>
      <c r="L141" s="83">
        <f t="shared" si="106"/>
        <v>0</v>
      </c>
      <c r="M141" s="83">
        <f t="shared" si="107"/>
        <v>0</v>
      </c>
      <c r="N141" s="83">
        <f t="shared" si="79"/>
        <v>0</v>
      </c>
      <c r="O141" s="84">
        <f t="shared" si="80"/>
        <v>0</v>
      </c>
      <c r="P141" s="105">
        <v>136</v>
      </c>
      <c r="Q141" s="83">
        <f t="shared" si="94"/>
        <v>0</v>
      </c>
      <c r="R141" s="83">
        <f t="shared" si="108"/>
        <v>0</v>
      </c>
      <c r="S141" s="83">
        <f t="shared" si="109"/>
        <v>0</v>
      </c>
      <c r="T141" s="83">
        <f t="shared" si="81"/>
        <v>0</v>
      </c>
      <c r="U141" s="83">
        <f t="shared" si="95"/>
        <v>0</v>
      </c>
      <c r="V141" s="83">
        <f t="shared" si="82"/>
        <v>0</v>
      </c>
      <c r="W141" s="83">
        <v>0</v>
      </c>
      <c r="X141" s="83">
        <f t="shared" si="83"/>
        <v>0</v>
      </c>
      <c r="Y141" s="88">
        <f t="shared" si="84"/>
        <v>0</v>
      </c>
      <c r="AA141" s="121">
        <v>136</v>
      </c>
      <c r="AB141" s="83">
        <f t="shared" si="85"/>
        <v>0</v>
      </c>
      <c r="AC141" s="154">
        <f t="shared" si="86"/>
        <v>0</v>
      </c>
      <c r="AD141" s="154">
        <f t="shared" si="87"/>
        <v>0</v>
      </c>
      <c r="AE141" s="154">
        <f t="shared" si="88"/>
        <v>0</v>
      </c>
      <c r="AF141" s="83">
        <f t="shared" si="96"/>
        <v>0</v>
      </c>
      <c r="AG141" s="83">
        <f t="shared" si="97"/>
        <v>0</v>
      </c>
      <c r="AH141" s="83">
        <f t="shared" si="98"/>
        <v>0</v>
      </c>
      <c r="AI141" s="128">
        <f t="shared" si="110"/>
        <v>0</v>
      </c>
      <c r="AK141" s="121">
        <v>136</v>
      </c>
      <c r="AL141" s="83">
        <f t="shared" si="89"/>
        <v>0</v>
      </c>
      <c r="AM141" s="83">
        <f t="shared" si="90"/>
        <v>0</v>
      </c>
      <c r="AN141" s="83">
        <f t="shared" si="91"/>
        <v>0</v>
      </c>
      <c r="AO141" s="83">
        <f t="shared" si="92"/>
        <v>0</v>
      </c>
      <c r="AP141" s="83">
        <f t="shared" si="93"/>
        <v>0</v>
      </c>
      <c r="AQ141" s="227">
        <f t="shared" si="78"/>
        <v>0</v>
      </c>
      <c r="AR141" s="227">
        <f t="shared" si="78"/>
        <v>0</v>
      </c>
      <c r="AS141" s="227">
        <f t="shared" si="78"/>
        <v>0</v>
      </c>
      <c r="AT141" s="227">
        <f t="shared" si="77"/>
        <v>0</v>
      </c>
      <c r="AU141" s="83">
        <f t="shared" si="99"/>
        <v>0</v>
      </c>
      <c r="AV141" s="83">
        <f t="shared" si="100"/>
        <v>0</v>
      </c>
      <c r="AW141" s="83">
        <f t="shared" si="101"/>
        <v>0</v>
      </c>
      <c r="AX141" s="83">
        <f t="shared" si="102"/>
        <v>0</v>
      </c>
      <c r="AY141" s="128">
        <f t="shared" si="103"/>
        <v>0</v>
      </c>
    </row>
    <row r="142" spans="3:51" x14ac:dyDescent="0.25">
      <c r="C142" s="244" t="s">
        <v>17</v>
      </c>
      <c r="D142" s="4">
        <v>0.54</v>
      </c>
      <c r="E142" s="261" t="s">
        <v>222</v>
      </c>
      <c r="I142" s="105">
        <v>137</v>
      </c>
      <c r="J142" s="83">
        <f t="shared" si="104"/>
        <v>0</v>
      </c>
      <c r="K142" s="83">
        <f t="shared" si="105"/>
        <v>0</v>
      </c>
      <c r="L142" s="83">
        <f t="shared" si="106"/>
        <v>0</v>
      </c>
      <c r="M142" s="83">
        <f t="shared" si="107"/>
        <v>0</v>
      </c>
      <c r="N142" s="83">
        <f t="shared" si="79"/>
        <v>0</v>
      </c>
      <c r="O142" s="84">
        <f t="shared" si="80"/>
        <v>0</v>
      </c>
      <c r="P142" s="105">
        <v>137</v>
      </c>
      <c r="Q142" s="83">
        <f t="shared" si="94"/>
        <v>0</v>
      </c>
      <c r="R142" s="83">
        <f t="shared" si="108"/>
        <v>0</v>
      </c>
      <c r="S142" s="83">
        <f t="shared" si="109"/>
        <v>0</v>
      </c>
      <c r="T142" s="83">
        <f t="shared" si="81"/>
        <v>0</v>
      </c>
      <c r="U142" s="83">
        <f t="shared" si="95"/>
        <v>0</v>
      </c>
      <c r="V142" s="83">
        <f t="shared" si="82"/>
        <v>0</v>
      </c>
      <c r="W142" s="83">
        <v>0</v>
      </c>
      <c r="X142" s="83">
        <f t="shared" si="83"/>
        <v>0</v>
      </c>
      <c r="Y142" s="88">
        <f t="shared" si="84"/>
        <v>0</v>
      </c>
      <c r="AA142" s="121">
        <v>137</v>
      </c>
      <c r="AB142" s="83">
        <f t="shared" si="85"/>
        <v>0</v>
      </c>
      <c r="AC142" s="154">
        <f t="shared" si="86"/>
        <v>0</v>
      </c>
      <c r="AD142" s="154">
        <f t="shared" si="87"/>
        <v>0</v>
      </c>
      <c r="AE142" s="154">
        <f t="shared" si="88"/>
        <v>0</v>
      </c>
      <c r="AF142" s="83">
        <f t="shared" si="96"/>
        <v>0</v>
      </c>
      <c r="AG142" s="83">
        <f t="shared" si="97"/>
        <v>0</v>
      </c>
      <c r="AH142" s="83">
        <f t="shared" si="98"/>
        <v>0</v>
      </c>
      <c r="AI142" s="128">
        <f t="shared" si="110"/>
        <v>0</v>
      </c>
      <c r="AK142" s="121">
        <v>137</v>
      </c>
      <c r="AL142" s="83">
        <f t="shared" si="89"/>
        <v>0</v>
      </c>
      <c r="AM142" s="83">
        <f t="shared" si="90"/>
        <v>0</v>
      </c>
      <c r="AN142" s="83">
        <f t="shared" si="91"/>
        <v>0</v>
      </c>
      <c r="AO142" s="83">
        <f t="shared" si="92"/>
        <v>0</v>
      </c>
      <c r="AP142" s="83">
        <f t="shared" si="93"/>
        <v>0</v>
      </c>
      <c r="AQ142" s="227">
        <f t="shared" si="78"/>
        <v>0</v>
      </c>
      <c r="AR142" s="227">
        <f t="shared" si="78"/>
        <v>0</v>
      </c>
      <c r="AS142" s="227">
        <f t="shared" si="78"/>
        <v>0</v>
      </c>
      <c r="AT142" s="227">
        <f t="shared" si="77"/>
        <v>0</v>
      </c>
      <c r="AU142" s="83">
        <f t="shared" si="99"/>
        <v>0</v>
      </c>
      <c r="AV142" s="83">
        <f t="shared" si="100"/>
        <v>0</v>
      </c>
      <c r="AW142" s="83">
        <f t="shared" si="101"/>
        <v>0</v>
      </c>
      <c r="AX142" s="83">
        <f t="shared" si="102"/>
        <v>0</v>
      </c>
      <c r="AY142" s="128">
        <f t="shared" si="103"/>
        <v>0</v>
      </c>
    </row>
    <row r="143" spans="3:51" x14ac:dyDescent="0.25">
      <c r="C143" s="244" t="s">
        <v>18</v>
      </c>
      <c r="D143" s="4">
        <v>0.65</v>
      </c>
      <c r="E143" s="261" t="s">
        <v>222</v>
      </c>
      <c r="I143" s="105">
        <v>138</v>
      </c>
      <c r="J143" s="83">
        <f t="shared" si="104"/>
        <v>0</v>
      </c>
      <c r="K143" s="83">
        <f t="shared" si="105"/>
        <v>0</v>
      </c>
      <c r="L143" s="83">
        <f t="shared" si="106"/>
        <v>0</v>
      </c>
      <c r="M143" s="83">
        <f t="shared" si="107"/>
        <v>0</v>
      </c>
      <c r="N143" s="83">
        <f t="shared" si="79"/>
        <v>0</v>
      </c>
      <c r="O143" s="84">
        <f t="shared" si="80"/>
        <v>0</v>
      </c>
      <c r="P143" s="105">
        <v>138</v>
      </c>
      <c r="Q143" s="83">
        <f t="shared" si="94"/>
        <v>0</v>
      </c>
      <c r="R143" s="83">
        <f t="shared" si="108"/>
        <v>0</v>
      </c>
      <c r="S143" s="83">
        <f t="shared" si="109"/>
        <v>0</v>
      </c>
      <c r="T143" s="83">
        <f t="shared" si="81"/>
        <v>0</v>
      </c>
      <c r="U143" s="83">
        <f t="shared" si="95"/>
        <v>0</v>
      </c>
      <c r="V143" s="83">
        <f t="shared" si="82"/>
        <v>0</v>
      </c>
      <c r="W143" s="83">
        <v>0</v>
      </c>
      <c r="X143" s="83">
        <f t="shared" si="83"/>
        <v>0</v>
      </c>
      <c r="Y143" s="88">
        <f t="shared" si="84"/>
        <v>0</v>
      </c>
      <c r="AA143" s="121">
        <v>138</v>
      </c>
      <c r="AB143" s="83">
        <f t="shared" si="85"/>
        <v>0</v>
      </c>
      <c r="AC143" s="154">
        <f t="shared" si="86"/>
        <v>0</v>
      </c>
      <c r="AD143" s="154">
        <f t="shared" si="87"/>
        <v>0</v>
      </c>
      <c r="AE143" s="154">
        <f t="shared" si="88"/>
        <v>0</v>
      </c>
      <c r="AF143" s="83">
        <f t="shared" si="96"/>
        <v>0</v>
      </c>
      <c r="AG143" s="83">
        <f t="shared" si="97"/>
        <v>0</v>
      </c>
      <c r="AH143" s="83">
        <f t="shared" si="98"/>
        <v>0</v>
      </c>
      <c r="AI143" s="128">
        <f t="shared" si="110"/>
        <v>0</v>
      </c>
      <c r="AK143" s="121">
        <v>138</v>
      </c>
      <c r="AL143" s="83">
        <f t="shared" si="89"/>
        <v>0</v>
      </c>
      <c r="AM143" s="83">
        <f t="shared" si="90"/>
        <v>0</v>
      </c>
      <c r="AN143" s="83">
        <f t="shared" si="91"/>
        <v>0</v>
      </c>
      <c r="AO143" s="83">
        <f t="shared" si="92"/>
        <v>0</v>
      </c>
      <c r="AP143" s="83">
        <f t="shared" si="93"/>
        <v>0</v>
      </c>
      <c r="AQ143" s="227">
        <f t="shared" si="78"/>
        <v>0</v>
      </c>
      <c r="AR143" s="227">
        <f t="shared" si="78"/>
        <v>0</v>
      </c>
      <c r="AS143" s="227">
        <f t="shared" si="78"/>
        <v>0</v>
      </c>
      <c r="AT143" s="227">
        <f t="shared" si="77"/>
        <v>0</v>
      </c>
      <c r="AU143" s="83">
        <f t="shared" si="99"/>
        <v>0</v>
      </c>
      <c r="AV143" s="83">
        <f t="shared" si="100"/>
        <v>0</v>
      </c>
      <c r="AW143" s="83">
        <f t="shared" si="101"/>
        <v>0</v>
      </c>
      <c r="AX143" s="83">
        <f t="shared" si="102"/>
        <v>0</v>
      </c>
      <c r="AY143" s="128">
        <f t="shared" si="103"/>
        <v>0</v>
      </c>
    </row>
    <row r="144" spans="3:51" x14ac:dyDescent="0.25">
      <c r="C144" s="244" t="s">
        <v>19</v>
      </c>
      <c r="D144" s="4">
        <v>0.56000000000000005</v>
      </c>
      <c r="E144" s="261" t="s">
        <v>222</v>
      </c>
      <c r="I144" s="105">
        <v>139</v>
      </c>
      <c r="J144" s="83">
        <f t="shared" si="104"/>
        <v>0</v>
      </c>
      <c r="K144" s="83">
        <f t="shared" si="105"/>
        <v>0</v>
      </c>
      <c r="L144" s="83">
        <f t="shared" si="106"/>
        <v>0</v>
      </c>
      <c r="M144" s="83">
        <f t="shared" si="107"/>
        <v>0</v>
      </c>
      <c r="N144" s="83">
        <f t="shared" si="79"/>
        <v>0</v>
      </c>
      <c r="O144" s="84">
        <f t="shared" si="80"/>
        <v>0</v>
      </c>
      <c r="P144" s="105">
        <v>139</v>
      </c>
      <c r="Q144" s="83">
        <f t="shared" si="94"/>
        <v>0</v>
      </c>
      <c r="R144" s="83">
        <f t="shared" si="108"/>
        <v>0</v>
      </c>
      <c r="S144" s="83">
        <f t="shared" si="109"/>
        <v>0</v>
      </c>
      <c r="T144" s="83">
        <f t="shared" si="81"/>
        <v>0</v>
      </c>
      <c r="U144" s="83">
        <f t="shared" si="95"/>
        <v>0</v>
      </c>
      <c r="V144" s="83">
        <f t="shared" si="82"/>
        <v>0</v>
      </c>
      <c r="W144" s="83">
        <v>0</v>
      </c>
      <c r="X144" s="83">
        <f t="shared" si="83"/>
        <v>0</v>
      </c>
      <c r="Y144" s="88">
        <f t="shared" si="84"/>
        <v>0</v>
      </c>
      <c r="AA144" s="121">
        <v>139</v>
      </c>
      <c r="AB144" s="83">
        <f t="shared" si="85"/>
        <v>0</v>
      </c>
      <c r="AC144" s="154">
        <f t="shared" si="86"/>
        <v>0</v>
      </c>
      <c r="AD144" s="154">
        <f t="shared" si="87"/>
        <v>0</v>
      </c>
      <c r="AE144" s="154">
        <f t="shared" si="88"/>
        <v>0</v>
      </c>
      <c r="AF144" s="83">
        <f t="shared" si="96"/>
        <v>0</v>
      </c>
      <c r="AG144" s="83">
        <f t="shared" si="97"/>
        <v>0</v>
      </c>
      <c r="AH144" s="83">
        <f t="shared" si="98"/>
        <v>0</v>
      </c>
      <c r="AI144" s="128">
        <f t="shared" si="110"/>
        <v>0</v>
      </c>
      <c r="AK144" s="121">
        <v>139</v>
      </c>
      <c r="AL144" s="83">
        <f t="shared" si="89"/>
        <v>0</v>
      </c>
      <c r="AM144" s="83">
        <f t="shared" si="90"/>
        <v>0</v>
      </c>
      <c r="AN144" s="83">
        <f t="shared" si="91"/>
        <v>0</v>
      </c>
      <c r="AO144" s="83">
        <f t="shared" si="92"/>
        <v>0</v>
      </c>
      <c r="AP144" s="83">
        <f t="shared" si="93"/>
        <v>0</v>
      </c>
      <c r="AQ144" s="227">
        <f t="shared" si="78"/>
        <v>0</v>
      </c>
      <c r="AR144" s="227">
        <f t="shared" si="78"/>
        <v>0</v>
      </c>
      <c r="AS144" s="227">
        <f t="shared" si="78"/>
        <v>0</v>
      </c>
      <c r="AT144" s="227">
        <f t="shared" si="77"/>
        <v>0</v>
      </c>
      <c r="AU144" s="83">
        <f t="shared" si="99"/>
        <v>0</v>
      </c>
      <c r="AV144" s="83">
        <f t="shared" si="100"/>
        <v>0</v>
      </c>
      <c r="AW144" s="83">
        <f t="shared" si="101"/>
        <v>0</v>
      </c>
      <c r="AX144" s="83">
        <f t="shared" si="102"/>
        <v>0</v>
      </c>
      <c r="AY144" s="128">
        <f t="shared" si="103"/>
        <v>0</v>
      </c>
    </row>
    <row r="145" spans="3:51" x14ac:dyDescent="0.25">
      <c r="C145" s="244" t="s">
        <v>20</v>
      </c>
      <c r="D145" s="4">
        <v>0.57999999999999996</v>
      </c>
      <c r="E145" s="261" t="s">
        <v>222</v>
      </c>
      <c r="I145" s="105">
        <v>140</v>
      </c>
      <c r="J145" s="83">
        <f t="shared" si="104"/>
        <v>0</v>
      </c>
      <c r="K145" s="83">
        <f t="shared" si="105"/>
        <v>0</v>
      </c>
      <c r="L145" s="83">
        <f t="shared" si="106"/>
        <v>0</v>
      </c>
      <c r="M145" s="83">
        <f t="shared" si="107"/>
        <v>0</v>
      </c>
      <c r="N145" s="83">
        <f t="shared" si="79"/>
        <v>0</v>
      </c>
      <c r="O145" s="84">
        <f t="shared" si="80"/>
        <v>0</v>
      </c>
      <c r="P145" s="105">
        <v>140</v>
      </c>
      <c r="Q145" s="83">
        <f t="shared" si="94"/>
        <v>0</v>
      </c>
      <c r="R145" s="83">
        <f t="shared" si="108"/>
        <v>0</v>
      </c>
      <c r="S145" s="83">
        <f t="shared" si="109"/>
        <v>0</v>
      </c>
      <c r="T145" s="83">
        <f t="shared" si="81"/>
        <v>0</v>
      </c>
      <c r="U145" s="83">
        <f t="shared" si="95"/>
        <v>0</v>
      </c>
      <c r="V145" s="83">
        <f t="shared" si="82"/>
        <v>0</v>
      </c>
      <c r="W145" s="83">
        <v>0</v>
      </c>
      <c r="X145" s="83">
        <f t="shared" si="83"/>
        <v>0</v>
      </c>
      <c r="Y145" s="88">
        <f t="shared" si="84"/>
        <v>0</v>
      </c>
      <c r="AA145" s="121">
        <v>140</v>
      </c>
      <c r="AB145" s="83">
        <f t="shared" si="85"/>
        <v>0</v>
      </c>
      <c r="AC145" s="154">
        <f t="shared" si="86"/>
        <v>0</v>
      </c>
      <c r="AD145" s="154">
        <f t="shared" si="87"/>
        <v>0</v>
      </c>
      <c r="AE145" s="154">
        <f t="shared" si="88"/>
        <v>0</v>
      </c>
      <c r="AF145" s="83">
        <f t="shared" si="96"/>
        <v>0</v>
      </c>
      <c r="AG145" s="83">
        <f t="shared" si="97"/>
        <v>0</v>
      </c>
      <c r="AH145" s="83">
        <f t="shared" si="98"/>
        <v>0</v>
      </c>
      <c r="AI145" s="128">
        <f t="shared" si="110"/>
        <v>0</v>
      </c>
      <c r="AK145" s="121">
        <v>140</v>
      </c>
      <c r="AL145" s="83">
        <f t="shared" si="89"/>
        <v>0</v>
      </c>
      <c r="AM145" s="83">
        <f t="shared" si="90"/>
        <v>0</v>
      </c>
      <c r="AN145" s="83">
        <f t="shared" si="91"/>
        <v>0</v>
      </c>
      <c r="AO145" s="83">
        <f t="shared" si="92"/>
        <v>0</v>
      </c>
      <c r="AP145" s="83">
        <f t="shared" si="93"/>
        <v>0</v>
      </c>
      <c r="AQ145" s="227">
        <f t="shared" si="78"/>
        <v>0</v>
      </c>
      <c r="AR145" s="227">
        <f t="shared" si="78"/>
        <v>0</v>
      </c>
      <c r="AS145" s="227">
        <f t="shared" si="78"/>
        <v>0</v>
      </c>
      <c r="AT145" s="227">
        <f t="shared" si="77"/>
        <v>0</v>
      </c>
      <c r="AU145" s="83">
        <f t="shared" si="99"/>
        <v>0</v>
      </c>
      <c r="AV145" s="83">
        <f t="shared" si="100"/>
        <v>0</v>
      </c>
      <c r="AW145" s="83">
        <f t="shared" si="101"/>
        <v>0</v>
      </c>
      <c r="AX145" s="83">
        <f t="shared" si="102"/>
        <v>0</v>
      </c>
      <c r="AY145" s="128">
        <f t="shared" si="103"/>
        <v>0</v>
      </c>
    </row>
    <row r="146" spans="3:51" x14ac:dyDescent="0.25">
      <c r="C146" s="244" t="s">
        <v>21</v>
      </c>
      <c r="D146" s="4">
        <v>0.64</v>
      </c>
      <c r="E146" s="261" t="s">
        <v>222</v>
      </c>
      <c r="I146" s="105">
        <v>141</v>
      </c>
      <c r="J146" s="83">
        <f t="shared" si="104"/>
        <v>0</v>
      </c>
      <c r="K146" s="83">
        <f t="shared" si="105"/>
        <v>0</v>
      </c>
      <c r="L146" s="83">
        <f t="shared" si="106"/>
        <v>0</v>
      </c>
      <c r="M146" s="83">
        <f t="shared" si="107"/>
        <v>0</v>
      </c>
      <c r="N146" s="83">
        <f t="shared" si="79"/>
        <v>0</v>
      </c>
      <c r="O146" s="84">
        <f t="shared" si="80"/>
        <v>0</v>
      </c>
      <c r="P146" s="105">
        <v>141</v>
      </c>
      <c r="Q146" s="83">
        <f t="shared" si="94"/>
        <v>0</v>
      </c>
      <c r="R146" s="83">
        <f t="shared" si="108"/>
        <v>0</v>
      </c>
      <c r="S146" s="83">
        <f t="shared" si="109"/>
        <v>0</v>
      </c>
      <c r="T146" s="83">
        <f t="shared" si="81"/>
        <v>0</v>
      </c>
      <c r="U146" s="83">
        <f t="shared" si="95"/>
        <v>0</v>
      </c>
      <c r="V146" s="83">
        <f t="shared" si="82"/>
        <v>0</v>
      </c>
      <c r="W146" s="83">
        <v>0</v>
      </c>
      <c r="X146" s="83">
        <f t="shared" si="83"/>
        <v>0</v>
      </c>
      <c r="Y146" s="88">
        <f t="shared" si="84"/>
        <v>0</v>
      </c>
      <c r="AA146" s="121">
        <v>141</v>
      </c>
      <c r="AB146" s="83">
        <f t="shared" si="85"/>
        <v>0</v>
      </c>
      <c r="AC146" s="154">
        <f t="shared" si="86"/>
        <v>0</v>
      </c>
      <c r="AD146" s="154">
        <f t="shared" si="87"/>
        <v>0</v>
      </c>
      <c r="AE146" s="154">
        <f t="shared" si="88"/>
        <v>0</v>
      </c>
      <c r="AF146" s="83">
        <f t="shared" si="96"/>
        <v>0</v>
      </c>
      <c r="AG146" s="83">
        <f t="shared" si="97"/>
        <v>0</v>
      </c>
      <c r="AH146" s="83">
        <f t="shared" si="98"/>
        <v>0</v>
      </c>
      <c r="AI146" s="128">
        <f t="shared" si="110"/>
        <v>0</v>
      </c>
      <c r="AK146" s="121">
        <v>141</v>
      </c>
      <c r="AL146" s="83">
        <f t="shared" si="89"/>
        <v>0</v>
      </c>
      <c r="AM146" s="83">
        <f t="shared" si="90"/>
        <v>0</v>
      </c>
      <c r="AN146" s="83">
        <f t="shared" si="91"/>
        <v>0</v>
      </c>
      <c r="AO146" s="83">
        <f t="shared" si="92"/>
        <v>0</v>
      </c>
      <c r="AP146" s="83">
        <f t="shared" si="93"/>
        <v>0</v>
      </c>
      <c r="AQ146" s="227">
        <f t="shared" si="78"/>
        <v>0</v>
      </c>
      <c r="AR146" s="227">
        <f t="shared" si="78"/>
        <v>0</v>
      </c>
      <c r="AS146" s="227">
        <f t="shared" si="78"/>
        <v>0</v>
      </c>
      <c r="AT146" s="227">
        <f t="shared" si="77"/>
        <v>0</v>
      </c>
      <c r="AU146" s="83">
        <f t="shared" si="99"/>
        <v>0</v>
      </c>
      <c r="AV146" s="83">
        <f t="shared" si="100"/>
        <v>0</v>
      </c>
      <c r="AW146" s="83">
        <f t="shared" si="101"/>
        <v>0</v>
      </c>
      <c r="AX146" s="83">
        <f t="shared" si="102"/>
        <v>0</v>
      </c>
      <c r="AY146" s="128">
        <f t="shared" si="103"/>
        <v>0</v>
      </c>
    </row>
    <row r="147" spans="3:51" x14ac:dyDescent="0.25">
      <c r="C147" s="244" t="s">
        <v>22</v>
      </c>
      <c r="D147" s="4">
        <v>0.73</v>
      </c>
      <c r="E147" s="261" t="s">
        <v>222</v>
      </c>
      <c r="I147" s="105">
        <v>142</v>
      </c>
      <c r="J147" s="83">
        <f t="shared" si="104"/>
        <v>0</v>
      </c>
      <c r="K147" s="83">
        <f t="shared" si="105"/>
        <v>0</v>
      </c>
      <c r="L147" s="83">
        <f t="shared" si="106"/>
        <v>0</v>
      </c>
      <c r="M147" s="83">
        <f t="shared" si="107"/>
        <v>0</v>
      </c>
      <c r="N147" s="83">
        <f t="shared" si="79"/>
        <v>0</v>
      </c>
      <c r="O147" s="84">
        <f t="shared" si="80"/>
        <v>0</v>
      </c>
      <c r="P147" s="105">
        <v>142</v>
      </c>
      <c r="Q147" s="83">
        <f t="shared" si="94"/>
        <v>0</v>
      </c>
      <c r="R147" s="83">
        <f t="shared" si="108"/>
        <v>0</v>
      </c>
      <c r="S147" s="83">
        <f t="shared" si="109"/>
        <v>0</v>
      </c>
      <c r="T147" s="83">
        <f t="shared" si="81"/>
        <v>0</v>
      </c>
      <c r="U147" s="83">
        <f t="shared" si="95"/>
        <v>0</v>
      </c>
      <c r="V147" s="83">
        <f t="shared" si="82"/>
        <v>0</v>
      </c>
      <c r="W147" s="83">
        <v>0</v>
      </c>
      <c r="X147" s="83">
        <f t="shared" si="83"/>
        <v>0</v>
      </c>
      <c r="Y147" s="88">
        <f t="shared" si="84"/>
        <v>0</v>
      </c>
      <c r="AA147" s="121">
        <v>142</v>
      </c>
      <c r="AB147" s="83">
        <f t="shared" si="85"/>
        <v>0</v>
      </c>
      <c r="AC147" s="154">
        <f t="shared" si="86"/>
        <v>0</v>
      </c>
      <c r="AD147" s="154">
        <f t="shared" si="87"/>
        <v>0</v>
      </c>
      <c r="AE147" s="154">
        <f t="shared" si="88"/>
        <v>0</v>
      </c>
      <c r="AF147" s="83">
        <f t="shared" si="96"/>
        <v>0</v>
      </c>
      <c r="AG147" s="83">
        <f t="shared" si="97"/>
        <v>0</v>
      </c>
      <c r="AH147" s="83">
        <f t="shared" si="98"/>
        <v>0</v>
      </c>
      <c r="AI147" s="128">
        <f t="shared" si="110"/>
        <v>0</v>
      </c>
      <c r="AK147" s="121">
        <v>142</v>
      </c>
      <c r="AL147" s="83">
        <f t="shared" si="89"/>
        <v>0</v>
      </c>
      <c r="AM147" s="83">
        <f t="shared" si="90"/>
        <v>0</v>
      </c>
      <c r="AN147" s="83">
        <f t="shared" si="91"/>
        <v>0</v>
      </c>
      <c r="AO147" s="83">
        <f t="shared" si="92"/>
        <v>0</v>
      </c>
      <c r="AP147" s="83">
        <f t="shared" si="93"/>
        <v>0</v>
      </c>
      <c r="AQ147" s="227">
        <f t="shared" si="78"/>
        <v>0</v>
      </c>
      <c r="AR147" s="227">
        <f t="shared" si="78"/>
        <v>0</v>
      </c>
      <c r="AS147" s="227">
        <f t="shared" si="78"/>
        <v>0</v>
      </c>
      <c r="AT147" s="227">
        <f t="shared" si="77"/>
        <v>0</v>
      </c>
      <c r="AU147" s="83">
        <f t="shared" si="99"/>
        <v>0</v>
      </c>
      <c r="AV147" s="83">
        <f t="shared" si="100"/>
        <v>0</v>
      </c>
      <c r="AW147" s="83">
        <f t="shared" si="101"/>
        <v>0</v>
      </c>
      <c r="AX147" s="83">
        <f t="shared" si="102"/>
        <v>0</v>
      </c>
      <c r="AY147" s="128">
        <f t="shared" si="103"/>
        <v>0</v>
      </c>
    </row>
    <row r="148" spans="3:51" x14ac:dyDescent="0.25">
      <c r="C148" s="244" t="s">
        <v>23</v>
      </c>
      <c r="D148" s="4">
        <v>0.56000000000000005</v>
      </c>
      <c r="E148" s="261" t="s">
        <v>222</v>
      </c>
      <c r="I148" s="105">
        <v>143</v>
      </c>
      <c r="J148" s="83">
        <f t="shared" si="104"/>
        <v>0</v>
      </c>
      <c r="K148" s="83">
        <f t="shared" si="105"/>
        <v>0</v>
      </c>
      <c r="L148" s="83">
        <f t="shared" si="106"/>
        <v>0</v>
      </c>
      <c r="M148" s="83">
        <f t="shared" si="107"/>
        <v>0</v>
      </c>
      <c r="N148" s="83">
        <f t="shared" si="79"/>
        <v>0</v>
      </c>
      <c r="O148" s="84">
        <f t="shared" si="80"/>
        <v>0</v>
      </c>
      <c r="P148" s="105">
        <v>143</v>
      </c>
      <c r="Q148" s="83">
        <f t="shared" si="94"/>
        <v>0</v>
      </c>
      <c r="R148" s="83">
        <f t="shared" si="108"/>
        <v>0</v>
      </c>
      <c r="S148" s="83">
        <f t="shared" si="109"/>
        <v>0</v>
      </c>
      <c r="T148" s="83">
        <f t="shared" si="81"/>
        <v>0</v>
      </c>
      <c r="U148" s="83">
        <f t="shared" si="95"/>
        <v>0</v>
      </c>
      <c r="V148" s="83">
        <f t="shared" si="82"/>
        <v>0</v>
      </c>
      <c r="W148" s="83">
        <v>0</v>
      </c>
      <c r="X148" s="83">
        <f t="shared" si="83"/>
        <v>0</v>
      </c>
      <c r="Y148" s="88">
        <f t="shared" si="84"/>
        <v>0</v>
      </c>
      <c r="AA148" s="121">
        <v>143</v>
      </c>
      <c r="AB148" s="83">
        <f t="shared" si="85"/>
        <v>0</v>
      </c>
      <c r="AC148" s="154">
        <f t="shared" si="86"/>
        <v>0</v>
      </c>
      <c r="AD148" s="154">
        <f t="shared" si="87"/>
        <v>0</v>
      </c>
      <c r="AE148" s="154">
        <f t="shared" si="88"/>
        <v>0</v>
      </c>
      <c r="AF148" s="83">
        <f t="shared" si="96"/>
        <v>0</v>
      </c>
      <c r="AG148" s="83">
        <f t="shared" si="97"/>
        <v>0</v>
      </c>
      <c r="AH148" s="83">
        <f t="shared" si="98"/>
        <v>0</v>
      </c>
      <c r="AI148" s="128">
        <f t="shared" si="110"/>
        <v>0</v>
      </c>
      <c r="AK148" s="121">
        <v>143</v>
      </c>
      <c r="AL148" s="83">
        <f t="shared" si="89"/>
        <v>0</v>
      </c>
      <c r="AM148" s="83">
        <f t="shared" si="90"/>
        <v>0</v>
      </c>
      <c r="AN148" s="83">
        <f t="shared" si="91"/>
        <v>0</v>
      </c>
      <c r="AO148" s="83">
        <f t="shared" si="92"/>
        <v>0</v>
      </c>
      <c r="AP148" s="83">
        <f t="shared" si="93"/>
        <v>0</v>
      </c>
      <c r="AQ148" s="227">
        <f t="shared" si="78"/>
        <v>0</v>
      </c>
      <c r="AR148" s="227">
        <f t="shared" si="78"/>
        <v>0</v>
      </c>
      <c r="AS148" s="227">
        <f t="shared" si="78"/>
        <v>0</v>
      </c>
      <c r="AT148" s="227">
        <f t="shared" si="77"/>
        <v>0</v>
      </c>
      <c r="AU148" s="83">
        <f t="shared" si="99"/>
        <v>0</v>
      </c>
      <c r="AV148" s="83">
        <f t="shared" si="100"/>
        <v>0</v>
      </c>
      <c r="AW148" s="83">
        <f t="shared" si="101"/>
        <v>0</v>
      </c>
      <c r="AX148" s="83">
        <f t="shared" si="102"/>
        <v>0</v>
      </c>
      <c r="AY148" s="128">
        <f t="shared" si="103"/>
        <v>0</v>
      </c>
    </row>
    <row r="149" spans="3:51" x14ac:dyDescent="0.25">
      <c r="C149" s="244" t="s">
        <v>24</v>
      </c>
      <c r="D149" s="4">
        <v>0.74</v>
      </c>
      <c r="E149" s="261" t="s">
        <v>222</v>
      </c>
      <c r="I149" s="105">
        <v>144</v>
      </c>
      <c r="J149" s="83">
        <f t="shared" si="104"/>
        <v>0</v>
      </c>
      <c r="K149" s="83">
        <f t="shared" si="105"/>
        <v>0</v>
      </c>
      <c r="L149" s="83">
        <f t="shared" si="106"/>
        <v>0</v>
      </c>
      <c r="M149" s="83">
        <f t="shared" si="107"/>
        <v>0</v>
      </c>
      <c r="N149" s="83">
        <f t="shared" si="79"/>
        <v>0</v>
      </c>
      <c r="O149" s="84">
        <f t="shared" si="80"/>
        <v>0</v>
      </c>
      <c r="P149" s="105">
        <v>144</v>
      </c>
      <c r="Q149" s="83">
        <f t="shared" si="94"/>
        <v>0</v>
      </c>
      <c r="R149" s="83">
        <f t="shared" si="108"/>
        <v>0</v>
      </c>
      <c r="S149" s="83">
        <f t="shared" si="109"/>
        <v>0</v>
      </c>
      <c r="T149" s="83">
        <f t="shared" si="81"/>
        <v>0</v>
      </c>
      <c r="U149" s="83">
        <f t="shared" si="95"/>
        <v>0</v>
      </c>
      <c r="V149" s="83">
        <f t="shared" si="82"/>
        <v>0</v>
      </c>
      <c r="W149" s="83">
        <v>0</v>
      </c>
      <c r="X149" s="83">
        <f t="shared" si="83"/>
        <v>0</v>
      </c>
      <c r="Y149" s="88">
        <f t="shared" si="84"/>
        <v>0</v>
      </c>
      <c r="AA149" s="121">
        <v>144</v>
      </c>
      <c r="AB149" s="83">
        <f t="shared" si="85"/>
        <v>0</v>
      </c>
      <c r="AC149" s="154">
        <f t="shared" si="86"/>
        <v>0</v>
      </c>
      <c r="AD149" s="154">
        <f t="shared" si="87"/>
        <v>0</v>
      </c>
      <c r="AE149" s="154">
        <f t="shared" si="88"/>
        <v>0</v>
      </c>
      <c r="AF149" s="83">
        <f t="shared" si="96"/>
        <v>0</v>
      </c>
      <c r="AG149" s="83">
        <f t="shared" si="97"/>
        <v>0</v>
      </c>
      <c r="AH149" s="83">
        <f t="shared" si="98"/>
        <v>0</v>
      </c>
      <c r="AI149" s="128">
        <f t="shared" si="110"/>
        <v>0</v>
      </c>
      <c r="AK149" s="121">
        <v>144</v>
      </c>
      <c r="AL149" s="83">
        <f t="shared" si="89"/>
        <v>0</v>
      </c>
      <c r="AM149" s="83">
        <f t="shared" si="90"/>
        <v>0</v>
      </c>
      <c r="AN149" s="83">
        <f t="shared" si="91"/>
        <v>0</v>
      </c>
      <c r="AO149" s="83">
        <f t="shared" si="92"/>
        <v>0</v>
      </c>
      <c r="AP149" s="83">
        <f t="shared" si="93"/>
        <v>0</v>
      </c>
      <c r="AQ149" s="227">
        <f t="shared" si="78"/>
        <v>0</v>
      </c>
      <c r="AR149" s="227">
        <f t="shared" si="78"/>
        <v>0</v>
      </c>
      <c r="AS149" s="227">
        <f t="shared" si="78"/>
        <v>0</v>
      </c>
      <c r="AT149" s="227">
        <f t="shared" si="77"/>
        <v>0</v>
      </c>
      <c r="AU149" s="83">
        <f t="shared" si="99"/>
        <v>0</v>
      </c>
      <c r="AV149" s="83">
        <f t="shared" si="100"/>
        <v>0</v>
      </c>
      <c r="AW149" s="83">
        <f t="shared" si="101"/>
        <v>0</v>
      </c>
      <c r="AX149" s="83">
        <f t="shared" si="102"/>
        <v>0</v>
      </c>
      <c r="AY149" s="128">
        <f t="shared" si="103"/>
        <v>0</v>
      </c>
    </row>
    <row r="150" spans="3:51" x14ac:dyDescent="0.25">
      <c r="C150" s="244" t="s">
        <v>25</v>
      </c>
      <c r="D150" s="4">
        <v>0.4</v>
      </c>
      <c r="E150" s="261" t="s">
        <v>223</v>
      </c>
      <c r="I150" s="105">
        <v>145</v>
      </c>
      <c r="J150" s="83">
        <f t="shared" si="104"/>
        <v>0</v>
      </c>
      <c r="K150" s="83">
        <f t="shared" si="105"/>
        <v>0</v>
      </c>
      <c r="L150" s="83">
        <f t="shared" si="106"/>
        <v>0</v>
      </c>
      <c r="M150" s="83">
        <f t="shared" si="107"/>
        <v>0</v>
      </c>
      <c r="N150" s="83">
        <f t="shared" si="79"/>
        <v>0</v>
      </c>
      <c r="O150" s="84">
        <f t="shared" si="80"/>
        <v>0</v>
      </c>
      <c r="P150" s="105">
        <v>145</v>
      </c>
      <c r="Q150" s="83">
        <f t="shared" si="94"/>
        <v>0</v>
      </c>
      <c r="R150" s="83">
        <f t="shared" si="108"/>
        <v>0</v>
      </c>
      <c r="S150" s="83">
        <f t="shared" si="109"/>
        <v>0</v>
      </c>
      <c r="T150" s="83">
        <f t="shared" si="81"/>
        <v>0</v>
      </c>
      <c r="U150" s="83">
        <f t="shared" si="95"/>
        <v>0</v>
      </c>
      <c r="V150" s="83">
        <f t="shared" si="82"/>
        <v>0</v>
      </c>
      <c r="W150" s="83">
        <v>0</v>
      </c>
      <c r="X150" s="83">
        <f t="shared" si="83"/>
        <v>0</v>
      </c>
      <c r="Y150" s="88">
        <f t="shared" si="84"/>
        <v>0</v>
      </c>
      <c r="AA150" s="121">
        <v>145</v>
      </c>
      <c r="AB150" s="83">
        <f t="shared" si="85"/>
        <v>0</v>
      </c>
      <c r="AC150" s="154">
        <f t="shared" si="86"/>
        <v>0</v>
      </c>
      <c r="AD150" s="154">
        <f t="shared" si="87"/>
        <v>0</v>
      </c>
      <c r="AE150" s="154">
        <f t="shared" si="88"/>
        <v>0</v>
      </c>
      <c r="AF150" s="83">
        <f t="shared" si="96"/>
        <v>0</v>
      </c>
      <c r="AG150" s="83">
        <f t="shared" si="97"/>
        <v>0</v>
      </c>
      <c r="AH150" s="83">
        <f t="shared" si="98"/>
        <v>0</v>
      </c>
      <c r="AI150" s="128">
        <f t="shared" si="110"/>
        <v>0</v>
      </c>
      <c r="AK150" s="121">
        <v>145</v>
      </c>
      <c r="AL150" s="83">
        <f t="shared" si="89"/>
        <v>0</v>
      </c>
      <c r="AM150" s="83">
        <f t="shared" si="90"/>
        <v>0</v>
      </c>
      <c r="AN150" s="83">
        <f t="shared" si="91"/>
        <v>0</v>
      </c>
      <c r="AO150" s="83">
        <f t="shared" si="92"/>
        <v>0</v>
      </c>
      <c r="AP150" s="83">
        <f t="shared" si="93"/>
        <v>0</v>
      </c>
      <c r="AQ150" s="227">
        <f t="shared" si="78"/>
        <v>0</v>
      </c>
      <c r="AR150" s="227">
        <f t="shared" si="78"/>
        <v>0</v>
      </c>
      <c r="AS150" s="227">
        <f t="shared" si="78"/>
        <v>0</v>
      </c>
      <c r="AT150" s="227">
        <f t="shared" si="77"/>
        <v>0</v>
      </c>
      <c r="AU150" s="83">
        <f t="shared" si="99"/>
        <v>0</v>
      </c>
      <c r="AV150" s="83">
        <f t="shared" si="100"/>
        <v>0</v>
      </c>
      <c r="AW150" s="83">
        <f t="shared" si="101"/>
        <v>0</v>
      </c>
      <c r="AX150" s="83">
        <f t="shared" si="102"/>
        <v>0</v>
      </c>
      <c r="AY150" s="128">
        <f t="shared" si="103"/>
        <v>0</v>
      </c>
    </row>
    <row r="151" spans="3:51" x14ac:dyDescent="0.25">
      <c r="C151" s="244" t="s">
        <v>26</v>
      </c>
      <c r="D151" s="4">
        <v>0.6</v>
      </c>
      <c r="E151" s="261" t="s">
        <v>222</v>
      </c>
      <c r="I151" s="105">
        <v>146</v>
      </c>
      <c r="J151" s="83">
        <f t="shared" si="104"/>
        <v>0</v>
      </c>
      <c r="K151" s="83">
        <f t="shared" si="105"/>
        <v>0</v>
      </c>
      <c r="L151" s="83">
        <f t="shared" si="106"/>
        <v>0</v>
      </c>
      <c r="M151" s="83">
        <f t="shared" si="107"/>
        <v>0</v>
      </c>
      <c r="N151" s="83">
        <f t="shared" si="79"/>
        <v>0</v>
      </c>
      <c r="O151" s="84">
        <f t="shared" si="80"/>
        <v>0</v>
      </c>
      <c r="P151" s="105">
        <v>146</v>
      </c>
      <c r="Q151" s="83">
        <f t="shared" si="94"/>
        <v>0</v>
      </c>
      <c r="R151" s="83">
        <f t="shared" si="108"/>
        <v>0</v>
      </c>
      <c r="S151" s="83">
        <f t="shared" si="109"/>
        <v>0</v>
      </c>
      <c r="T151" s="83">
        <f t="shared" si="81"/>
        <v>0</v>
      </c>
      <c r="U151" s="83">
        <f t="shared" si="95"/>
        <v>0</v>
      </c>
      <c r="V151" s="83">
        <f t="shared" si="82"/>
        <v>0</v>
      </c>
      <c r="W151" s="83">
        <v>0</v>
      </c>
      <c r="X151" s="83">
        <f t="shared" si="83"/>
        <v>0</v>
      </c>
      <c r="Y151" s="88">
        <f t="shared" si="84"/>
        <v>0</v>
      </c>
      <c r="AA151" s="121">
        <v>146</v>
      </c>
      <c r="AB151" s="83">
        <f t="shared" si="85"/>
        <v>0</v>
      </c>
      <c r="AC151" s="154">
        <f t="shared" si="86"/>
        <v>0</v>
      </c>
      <c r="AD151" s="154">
        <f t="shared" si="87"/>
        <v>0</v>
      </c>
      <c r="AE151" s="154">
        <f t="shared" si="88"/>
        <v>0</v>
      </c>
      <c r="AF151" s="83">
        <f t="shared" si="96"/>
        <v>0</v>
      </c>
      <c r="AG151" s="83">
        <f t="shared" si="97"/>
        <v>0</v>
      </c>
      <c r="AH151" s="83">
        <f t="shared" si="98"/>
        <v>0</v>
      </c>
      <c r="AI151" s="128">
        <f t="shared" si="110"/>
        <v>0</v>
      </c>
      <c r="AK151" s="121">
        <v>146</v>
      </c>
      <c r="AL151" s="83">
        <f t="shared" si="89"/>
        <v>0</v>
      </c>
      <c r="AM151" s="83">
        <f t="shared" si="90"/>
        <v>0</v>
      </c>
      <c r="AN151" s="83">
        <f t="shared" si="91"/>
        <v>0</v>
      </c>
      <c r="AO151" s="83">
        <f t="shared" si="92"/>
        <v>0</v>
      </c>
      <c r="AP151" s="83">
        <f t="shared" si="93"/>
        <v>0</v>
      </c>
      <c r="AQ151" s="227">
        <f t="shared" si="78"/>
        <v>0</v>
      </c>
      <c r="AR151" s="227">
        <f t="shared" si="78"/>
        <v>0</v>
      </c>
      <c r="AS151" s="227">
        <f t="shared" si="78"/>
        <v>0</v>
      </c>
      <c r="AT151" s="227">
        <f t="shared" si="77"/>
        <v>0</v>
      </c>
      <c r="AU151" s="83">
        <f t="shared" si="99"/>
        <v>0</v>
      </c>
      <c r="AV151" s="83">
        <f t="shared" si="100"/>
        <v>0</v>
      </c>
      <c r="AW151" s="83">
        <f t="shared" si="101"/>
        <v>0</v>
      </c>
      <c r="AX151" s="83">
        <f t="shared" si="102"/>
        <v>0</v>
      </c>
      <c r="AY151" s="128">
        <f t="shared" si="103"/>
        <v>0</v>
      </c>
    </row>
    <row r="152" spans="3:51" x14ac:dyDescent="0.25">
      <c r="C152" s="244" t="s">
        <v>27</v>
      </c>
      <c r="D152" s="4">
        <v>0.43</v>
      </c>
      <c r="E152" s="261" t="s">
        <v>223</v>
      </c>
      <c r="I152" s="105">
        <v>147</v>
      </c>
      <c r="J152" s="83">
        <f t="shared" si="104"/>
        <v>0</v>
      </c>
      <c r="K152" s="83">
        <f t="shared" si="105"/>
        <v>0</v>
      </c>
      <c r="L152" s="83">
        <f t="shared" si="106"/>
        <v>0</v>
      </c>
      <c r="M152" s="83">
        <f t="shared" si="107"/>
        <v>0</v>
      </c>
      <c r="N152" s="83">
        <f t="shared" si="79"/>
        <v>0</v>
      </c>
      <c r="O152" s="84">
        <f t="shared" si="80"/>
        <v>0</v>
      </c>
      <c r="P152" s="105">
        <v>147</v>
      </c>
      <c r="Q152" s="83">
        <f t="shared" si="94"/>
        <v>0</v>
      </c>
      <c r="R152" s="83">
        <f t="shared" si="108"/>
        <v>0</v>
      </c>
      <c r="S152" s="83">
        <f t="shared" si="109"/>
        <v>0</v>
      </c>
      <c r="T152" s="83">
        <f t="shared" si="81"/>
        <v>0</v>
      </c>
      <c r="U152" s="83">
        <f t="shared" si="95"/>
        <v>0</v>
      </c>
      <c r="V152" s="83">
        <f t="shared" si="82"/>
        <v>0</v>
      </c>
      <c r="W152" s="83">
        <v>0</v>
      </c>
      <c r="X152" s="83">
        <f t="shared" si="83"/>
        <v>0</v>
      </c>
      <c r="Y152" s="88">
        <f t="shared" si="84"/>
        <v>0</v>
      </c>
      <c r="AA152" s="121">
        <v>147</v>
      </c>
      <c r="AB152" s="83">
        <f t="shared" si="85"/>
        <v>0</v>
      </c>
      <c r="AC152" s="154">
        <f t="shared" si="86"/>
        <v>0</v>
      </c>
      <c r="AD152" s="154">
        <f t="shared" si="87"/>
        <v>0</v>
      </c>
      <c r="AE152" s="154">
        <f t="shared" si="88"/>
        <v>0</v>
      </c>
      <c r="AF152" s="83">
        <f t="shared" si="96"/>
        <v>0</v>
      </c>
      <c r="AG152" s="83">
        <f t="shared" si="97"/>
        <v>0</v>
      </c>
      <c r="AH152" s="83">
        <f t="shared" si="98"/>
        <v>0</v>
      </c>
      <c r="AI152" s="128">
        <f t="shared" si="110"/>
        <v>0</v>
      </c>
      <c r="AK152" s="121">
        <v>147</v>
      </c>
      <c r="AL152" s="83">
        <f t="shared" si="89"/>
        <v>0</v>
      </c>
      <c r="AM152" s="83">
        <f t="shared" si="90"/>
        <v>0</v>
      </c>
      <c r="AN152" s="83">
        <f t="shared" si="91"/>
        <v>0</v>
      </c>
      <c r="AO152" s="83">
        <f t="shared" si="92"/>
        <v>0</v>
      </c>
      <c r="AP152" s="83">
        <f t="shared" si="93"/>
        <v>0</v>
      </c>
      <c r="AQ152" s="227">
        <f t="shared" si="78"/>
        <v>0</v>
      </c>
      <c r="AR152" s="227">
        <f t="shared" si="78"/>
        <v>0</v>
      </c>
      <c r="AS152" s="227">
        <f t="shared" si="78"/>
        <v>0</v>
      </c>
      <c r="AT152" s="227">
        <f t="shared" si="77"/>
        <v>0</v>
      </c>
      <c r="AU152" s="83">
        <f t="shared" si="99"/>
        <v>0</v>
      </c>
      <c r="AV152" s="83">
        <f t="shared" si="100"/>
        <v>0</v>
      </c>
      <c r="AW152" s="83">
        <f t="shared" si="101"/>
        <v>0</v>
      </c>
      <c r="AX152" s="83">
        <f t="shared" si="102"/>
        <v>0</v>
      </c>
      <c r="AY152" s="128">
        <f t="shared" si="103"/>
        <v>0</v>
      </c>
    </row>
    <row r="153" spans="3:51" x14ac:dyDescent="0.25">
      <c r="C153" s="244" t="s">
        <v>28</v>
      </c>
      <c r="D153" s="4">
        <v>0.37</v>
      </c>
      <c r="E153" s="261" t="s">
        <v>223</v>
      </c>
      <c r="I153" s="105">
        <v>148</v>
      </c>
      <c r="J153" s="83">
        <f t="shared" si="104"/>
        <v>0</v>
      </c>
      <c r="K153" s="83">
        <f t="shared" si="105"/>
        <v>0</v>
      </c>
      <c r="L153" s="83">
        <f t="shared" si="106"/>
        <v>0</v>
      </c>
      <c r="M153" s="83">
        <f t="shared" si="107"/>
        <v>0</v>
      </c>
      <c r="N153" s="83">
        <f t="shared" si="79"/>
        <v>0</v>
      </c>
      <c r="O153" s="84">
        <f t="shared" si="80"/>
        <v>0</v>
      </c>
      <c r="P153" s="105">
        <v>148</v>
      </c>
      <c r="Q153" s="83">
        <f t="shared" si="94"/>
        <v>0</v>
      </c>
      <c r="R153" s="83">
        <f t="shared" si="108"/>
        <v>0</v>
      </c>
      <c r="S153" s="83">
        <f t="shared" si="109"/>
        <v>0</v>
      </c>
      <c r="T153" s="83">
        <f t="shared" si="81"/>
        <v>0</v>
      </c>
      <c r="U153" s="83">
        <f t="shared" si="95"/>
        <v>0</v>
      </c>
      <c r="V153" s="83">
        <f t="shared" si="82"/>
        <v>0</v>
      </c>
      <c r="W153" s="83">
        <v>0</v>
      </c>
      <c r="X153" s="83">
        <f t="shared" si="83"/>
        <v>0</v>
      </c>
      <c r="Y153" s="88">
        <f t="shared" si="84"/>
        <v>0</v>
      </c>
      <c r="AA153" s="121">
        <v>148</v>
      </c>
      <c r="AB153" s="83">
        <f t="shared" si="85"/>
        <v>0</v>
      </c>
      <c r="AC153" s="154">
        <f t="shared" si="86"/>
        <v>0</v>
      </c>
      <c r="AD153" s="154">
        <f t="shared" si="87"/>
        <v>0</v>
      </c>
      <c r="AE153" s="154">
        <f t="shared" si="88"/>
        <v>0</v>
      </c>
      <c r="AF153" s="83">
        <f t="shared" si="96"/>
        <v>0</v>
      </c>
      <c r="AG153" s="83">
        <f t="shared" si="97"/>
        <v>0</v>
      </c>
      <c r="AH153" s="83">
        <f t="shared" si="98"/>
        <v>0</v>
      </c>
      <c r="AI153" s="128">
        <f t="shared" si="110"/>
        <v>0</v>
      </c>
      <c r="AK153" s="121">
        <v>148</v>
      </c>
      <c r="AL153" s="83">
        <f t="shared" si="89"/>
        <v>0</v>
      </c>
      <c r="AM153" s="83">
        <f t="shared" si="90"/>
        <v>0</v>
      </c>
      <c r="AN153" s="83">
        <f t="shared" si="91"/>
        <v>0</v>
      </c>
      <c r="AO153" s="83">
        <f t="shared" si="92"/>
        <v>0</v>
      </c>
      <c r="AP153" s="83">
        <f t="shared" si="93"/>
        <v>0</v>
      </c>
      <c r="AQ153" s="227">
        <f t="shared" si="78"/>
        <v>0</v>
      </c>
      <c r="AR153" s="227">
        <f t="shared" si="78"/>
        <v>0</v>
      </c>
      <c r="AS153" s="227">
        <f t="shared" si="78"/>
        <v>0</v>
      </c>
      <c r="AT153" s="227">
        <f t="shared" si="77"/>
        <v>0</v>
      </c>
      <c r="AU153" s="83">
        <f t="shared" si="99"/>
        <v>0</v>
      </c>
      <c r="AV153" s="83">
        <f t="shared" si="100"/>
        <v>0</v>
      </c>
      <c r="AW153" s="83">
        <f t="shared" si="101"/>
        <v>0</v>
      </c>
      <c r="AX153" s="83">
        <f t="shared" si="102"/>
        <v>0</v>
      </c>
      <c r="AY153" s="128">
        <f t="shared" si="103"/>
        <v>0</v>
      </c>
    </row>
    <row r="154" spans="3:51" x14ac:dyDescent="0.25">
      <c r="C154" s="244" t="s">
        <v>29</v>
      </c>
      <c r="D154" s="4">
        <v>0.36</v>
      </c>
      <c r="E154" s="261" t="s">
        <v>223</v>
      </c>
      <c r="I154" s="105">
        <v>149</v>
      </c>
      <c r="J154" s="83">
        <f t="shared" si="104"/>
        <v>0</v>
      </c>
      <c r="K154" s="83">
        <f t="shared" si="105"/>
        <v>0</v>
      </c>
      <c r="L154" s="83">
        <f t="shared" si="106"/>
        <v>0</v>
      </c>
      <c r="M154" s="83">
        <f t="shared" si="107"/>
        <v>0</v>
      </c>
      <c r="N154" s="83">
        <f t="shared" si="79"/>
        <v>0</v>
      </c>
      <c r="O154" s="84">
        <f t="shared" si="80"/>
        <v>0</v>
      </c>
      <c r="P154" s="105">
        <v>149</v>
      </c>
      <c r="Q154" s="83">
        <f t="shared" si="94"/>
        <v>0</v>
      </c>
      <c r="R154" s="83">
        <f t="shared" si="108"/>
        <v>0</v>
      </c>
      <c r="S154" s="83">
        <f t="shared" si="109"/>
        <v>0</v>
      </c>
      <c r="T154" s="83">
        <f t="shared" si="81"/>
        <v>0</v>
      </c>
      <c r="U154" s="83">
        <f t="shared" si="95"/>
        <v>0</v>
      </c>
      <c r="V154" s="83">
        <f t="shared" si="82"/>
        <v>0</v>
      </c>
      <c r="W154" s="83">
        <v>0</v>
      </c>
      <c r="X154" s="83">
        <f t="shared" si="83"/>
        <v>0</v>
      </c>
      <c r="Y154" s="88">
        <f t="shared" si="84"/>
        <v>0</v>
      </c>
      <c r="AA154" s="121">
        <v>149</v>
      </c>
      <c r="AB154" s="83">
        <f t="shared" si="85"/>
        <v>0</v>
      </c>
      <c r="AC154" s="154">
        <f t="shared" si="86"/>
        <v>0</v>
      </c>
      <c r="AD154" s="154">
        <f t="shared" si="87"/>
        <v>0</v>
      </c>
      <c r="AE154" s="154">
        <f t="shared" si="88"/>
        <v>0</v>
      </c>
      <c r="AF154" s="83">
        <f t="shared" si="96"/>
        <v>0</v>
      </c>
      <c r="AG154" s="83">
        <f t="shared" si="97"/>
        <v>0</v>
      </c>
      <c r="AH154" s="83">
        <f t="shared" si="98"/>
        <v>0</v>
      </c>
      <c r="AI154" s="128">
        <f t="shared" si="110"/>
        <v>0</v>
      </c>
      <c r="AK154" s="121">
        <v>149</v>
      </c>
      <c r="AL154" s="83">
        <f t="shared" si="89"/>
        <v>0</v>
      </c>
      <c r="AM154" s="83">
        <f t="shared" si="90"/>
        <v>0</v>
      </c>
      <c r="AN154" s="83">
        <f t="shared" si="91"/>
        <v>0</v>
      </c>
      <c r="AO154" s="83">
        <f t="shared" si="92"/>
        <v>0</v>
      </c>
      <c r="AP154" s="83">
        <f t="shared" si="93"/>
        <v>0</v>
      </c>
      <c r="AQ154" s="227">
        <f t="shared" si="78"/>
        <v>0</v>
      </c>
      <c r="AR154" s="227">
        <f t="shared" si="78"/>
        <v>0</v>
      </c>
      <c r="AS154" s="227">
        <f t="shared" si="78"/>
        <v>0</v>
      </c>
      <c r="AT154" s="227">
        <f t="shared" si="77"/>
        <v>0</v>
      </c>
      <c r="AU154" s="83">
        <f t="shared" si="99"/>
        <v>0</v>
      </c>
      <c r="AV154" s="83">
        <f t="shared" si="100"/>
        <v>0</v>
      </c>
      <c r="AW154" s="83">
        <f t="shared" si="101"/>
        <v>0</v>
      </c>
      <c r="AX154" s="83">
        <f t="shared" si="102"/>
        <v>0</v>
      </c>
      <c r="AY154" s="128">
        <f t="shared" si="103"/>
        <v>0</v>
      </c>
    </row>
    <row r="155" spans="3:51" x14ac:dyDescent="0.25">
      <c r="C155" s="244" t="s">
        <v>30</v>
      </c>
      <c r="D155" s="4">
        <v>0.51</v>
      </c>
      <c r="E155" s="261" t="s">
        <v>222</v>
      </c>
      <c r="I155" s="105">
        <v>150</v>
      </c>
      <c r="J155" s="83">
        <f t="shared" si="104"/>
        <v>0</v>
      </c>
      <c r="K155" s="83">
        <f t="shared" si="105"/>
        <v>0</v>
      </c>
      <c r="L155" s="83">
        <f t="shared" si="106"/>
        <v>0</v>
      </c>
      <c r="M155" s="83">
        <f t="shared" si="107"/>
        <v>0</v>
      </c>
      <c r="N155" s="83">
        <f t="shared" si="79"/>
        <v>0</v>
      </c>
      <c r="O155" s="84">
        <f t="shared" si="80"/>
        <v>0</v>
      </c>
      <c r="P155" s="105">
        <v>150</v>
      </c>
      <c r="Q155" s="83">
        <f t="shared" si="94"/>
        <v>0</v>
      </c>
      <c r="R155" s="83">
        <f t="shared" si="108"/>
        <v>0</v>
      </c>
      <c r="S155" s="83">
        <f t="shared" si="109"/>
        <v>0</v>
      </c>
      <c r="T155" s="83">
        <f t="shared" si="81"/>
        <v>0</v>
      </c>
      <c r="U155" s="83">
        <f t="shared" si="95"/>
        <v>0</v>
      </c>
      <c r="V155" s="83">
        <f t="shared" si="82"/>
        <v>0</v>
      </c>
      <c r="W155" s="83">
        <v>0</v>
      </c>
      <c r="X155" s="83">
        <f t="shared" si="83"/>
        <v>0</v>
      </c>
      <c r="Y155" s="88">
        <f t="shared" si="84"/>
        <v>0</v>
      </c>
      <c r="AA155" s="121">
        <v>150</v>
      </c>
      <c r="AB155" s="83">
        <f t="shared" si="85"/>
        <v>0</v>
      </c>
      <c r="AC155" s="154">
        <f t="shared" si="86"/>
        <v>0</v>
      </c>
      <c r="AD155" s="154">
        <f t="shared" si="87"/>
        <v>0</v>
      </c>
      <c r="AE155" s="154">
        <f t="shared" si="88"/>
        <v>0</v>
      </c>
      <c r="AF155" s="83">
        <f t="shared" si="96"/>
        <v>0</v>
      </c>
      <c r="AG155" s="83">
        <f t="shared" si="97"/>
        <v>0</v>
      </c>
      <c r="AH155" s="83">
        <f t="shared" si="98"/>
        <v>0</v>
      </c>
      <c r="AI155" s="128">
        <f t="shared" si="110"/>
        <v>0</v>
      </c>
      <c r="AK155" s="121">
        <v>150</v>
      </c>
      <c r="AL155" s="83">
        <f t="shared" si="89"/>
        <v>0</v>
      </c>
      <c r="AM155" s="83">
        <f t="shared" si="90"/>
        <v>0</v>
      </c>
      <c r="AN155" s="83">
        <f t="shared" si="91"/>
        <v>0</v>
      </c>
      <c r="AO155" s="83">
        <f t="shared" si="92"/>
        <v>0</v>
      </c>
      <c r="AP155" s="83">
        <f t="shared" si="93"/>
        <v>0</v>
      </c>
      <c r="AQ155" s="227">
        <f t="shared" si="78"/>
        <v>0</v>
      </c>
      <c r="AR155" s="227">
        <f t="shared" si="78"/>
        <v>0</v>
      </c>
      <c r="AS155" s="227">
        <f t="shared" si="78"/>
        <v>0</v>
      </c>
      <c r="AT155" s="227">
        <f t="shared" si="77"/>
        <v>0</v>
      </c>
      <c r="AU155" s="83">
        <f t="shared" si="99"/>
        <v>0</v>
      </c>
      <c r="AV155" s="83">
        <f t="shared" si="100"/>
        <v>0</v>
      </c>
      <c r="AW155" s="83">
        <f t="shared" si="101"/>
        <v>0</v>
      </c>
      <c r="AX155" s="83">
        <f t="shared" si="102"/>
        <v>0</v>
      </c>
      <c r="AY155" s="128">
        <f t="shared" si="103"/>
        <v>0</v>
      </c>
    </row>
    <row r="156" spans="3:51" x14ac:dyDescent="0.25">
      <c r="C156" s="244" t="s">
        <v>31</v>
      </c>
      <c r="D156" s="4">
        <v>0.56000000000000005</v>
      </c>
      <c r="E156" s="261" t="s">
        <v>222</v>
      </c>
      <c r="I156" s="105">
        <v>151</v>
      </c>
      <c r="J156" s="83">
        <f t="shared" si="104"/>
        <v>0</v>
      </c>
      <c r="K156" s="83">
        <f t="shared" si="105"/>
        <v>0</v>
      </c>
      <c r="L156" s="83">
        <f t="shared" si="106"/>
        <v>0</v>
      </c>
      <c r="M156" s="83">
        <f t="shared" si="107"/>
        <v>0</v>
      </c>
      <c r="N156" s="83">
        <f t="shared" si="79"/>
        <v>0</v>
      </c>
      <c r="O156" s="84">
        <f t="shared" si="80"/>
        <v>0</v>
      </c>
      <c r="P156" s="105">
        <v>151</v>
      </c>
      <c r="Q156" s="83">
        <f t="shared" si="94"/>
        <v>0</v>
      </c>
      <c r="R156" s="83">
        <f t="shared" si="108"/>
        <v>0</v>
      </c>
      <c r="S156" s="83">
        <f t="shared" si="109"/>
        <v>0</v>
      </c>
      <c r="T156" s="83">
        <f t="shared" si="81"/>
        <v>0</v>
      </c>
      <c r="U156" s="83">
        <f t="shared" si="95"/>
        <v>0</v>
      </c>
      <c r="V156" s="83">
        <f t="shared" si="82"/>
        <v>0</v>
      </c>
      <c r="W156" s="83">
        <v>0</v>
      </c>
      <c r="X156" s="83">
        <f t="shared" si="83"/>
        <v>0</v>
      </c>
      <c r="Y156" s="88">
        <f t="shared" si="84"/>
        <v>0</v>
      </c>
      <c r="AA156" s="121">
        <v>151</v>
      </c>
      <c r="AB156" s="83">
        <f t="shared" si="85"/>
        <v>0</v>
      </c>
      <c r="AC156" s="154">
        <f t="shared" si="86"/>
        <v>0</v>
      </c>
      <c r="AD156" s="154">
        <f t="shared" si="87"/>
        <v>0</v>
      </c>
      <c r="AE156" s="154">
        <f t="shared" si="88"/>
        <v>0</v>
      </c>
      <c r="AF156" s="83">
        <f t="shared" si="96"/>
        <v>0</v>
      </c>
      <c r="AG156" s="83">
        <f t="shared" si="97"/>
        <v>0</v>
      </c>
      <c r="AH156" s="83">
        <f t="shared" si="98"/>
        <v>0</v>
      </c>
      <c r="AI156" s="128">
        <f t="shared" si="110"/>
        <v>0</v>
      </c>
      <c r="AK156" s="121">
        <v>151</v>
      </c>
      <c r="AL156" s="83">
        <f t="shared" si="89"/>
        <v>0</v>
      </c>
      <c r="AM156" s="83">
        <f t="shared" si="90"/>
        <v>0</v>
      </c>
      <c r="AN156" s="83">
        <f t="shared" si="91"/>
        <v>0</v>
      </c>
      <c r="AO156" s="83">
        <f t="shared" si="92"/>
        <v>0</v>
      </c>
      <c r="AP156" s="83">
        <f t="shared" si="93"/>
        <v>0</v>
      </c>
      <c r="AQ156" s="227">
        <f t="shared" si="78"/>
        <v>0</v>
      </c>
      <c r="AR156" s="227">
        <f t="shared" si="78"/>
        <v>0</v>
      </c>
      <c r="AS156" s="227">
        <f t="shared" si="78"/>
        <v>0</v>
      </c>
      <c r="AT156" s="227">
        <f t="shared" si="77"/>
        <v>0</v>
      </c>
      <c r="AU156" s="83">
        <f t="shared" si="99"/>
        <v>0</v>
      </c>
      <c r="AV156" s="83">
        <f t="shared" si="100"/>
        <v>0</v>
      </c>
      <c r="AW156" s="83">
        <f t="shared" si="101"/>
        <v>0</v>
      </c>
      <c r="AX156" s="83">
        <f t="shared" si="102"/>
        <v>0</v>
      </c>
      <c r="AY156" s="128">
        <f t="shared" si="103"/>
        <v>0</v>
      </c>
    </row>
    <row r="157" spans="3:51" x14ac:dyDescent="0.25">
      <c r="C157" s="244" t="s">
        <v>32</v>
      </c>
      <c r="D157" s="4">
        <v>0.56000000000000005</v>
      </c>
      <c r="E157" s="261" t="s">
        <v>222</v>
      </c>
      <c r="I157" s="105">
        <v>152</v>
      </c>
      <c r="J157" s="83">
        <f t="shared" si="104"/>
        <v>0</v>
      </c>
      <c r="K157" s="83">
        <f t="shared" si="105"/>
        <v>0</v>
      </c>
      <c r="L157" s="83">
        <f t="shared" si="106"/>
        <v>0</v>
      </c>
      <c r="M157" s="83">
        <f t="shared" si="107"/>
        <v>0</v>
      </c>
      <c r="N157" s="83">
        <f t="shared" si="79"/>
        <v>0</v>
      </c>
      <c r="O157" s="84">
        <f t="shared" si="80"/>
        <v>0</v>
      </c>
      <c r="P157" s="105">
        <v>152</v>
      </c>
      <c r="Q157" s="83">
        <f t="shared" si="94"/>
        <v>0</v>
      </c>
      <c r="R157" s="83">
        <f t="shared" si="108"/>
        <v>0</v>
      </c>
      <c r="S157" s="83">
        <f t="shared" si="109"/>
        <v>0</v>
      </c>
      <c r="T157" s="83">
        <f t="shared" si="81"/>
        <v>0</v>
      </c>
      <c r="U157" s="83">
        <f t="shared" si="95"/>
        <v>0</v>
      </c>
      <c r="V157" s="83">
        <f t="shared" si="82"/>
        <v>0</v>
      </c>
      <c r="W157" s="83">
        <v>0</v>
      </c>
      <c r="X157" s="83">
        <f t="shared" si="83"/>
        <v>0</v>
      </c>
      <c r="Y157" s="88">
        <f t="shared" si="84"/>
        <v>0</v>
      </c>
      <c r="AA157" s="121">
        <v>152</v>
      </c>
      <c r="AB157" s="83">
        <f t="shared" si="85"/>
        <v>0</v>
      </c>
      <c r="AC157" s="154">
        <f t="shared" si="86"/>
        <v>0</v>
      </c>
      <c r="AD157" s="154">
        <f t="shared" si="87"/>
        <v>0</v>
      </c>
      <c r="AE157" s="154">
        <f t="shared" si="88"/>
        <v>0</v>
      </c>
      <c r="AF157" s="83">
        <f t="shared" si="96"/>
        <v>0</v>
      </c>
      <c r="AG157" s="83">
        <f t="shared" si="97"/>
        <v>0</v>
      </c>
      <c r="AH157" s="83">
        <f t="shared" si="98"/>
        <v>0</v>
      </c>
      <c r="AI157" s="128">
        <f t="shared" si="110"/>
        <v>0</v>
      </c>
      <c r="AK157" s="121">
        <v>152</v>
      </c>
      <c r="AL157" s="83">
        <f t="shared" si="89"/>
        <v>0</v>
      </c>
      <c r="AM157" s="83">
        <f t="shared" si="90"/>
        <v>0</v>
      </c>
      <c r="AN157" s="83">
        <f t="shared" si="91"/>
        <v>0</v>
      </c>
      <c r="AO157" s="83">
        <f t="shared" si="92"/>
        <v>0</v>
      </c>
      <c r="AP157" s="83">
        <f t="shared" si="93"/>
        <v>0</v>
      </c>
      <c r="AQ157" s="227">
        <f t="shared" si="78"/>
        <v>0</v>
      </c>
      <c r="AR157" s="227">
        <f t="shared" si="78"/>
        <v>0</v>
      </c>
      <c r="AS157" s="227">
        <f t="shared" si="78"/>
        <v>0</v>
      </c>
      <c r="AT157" s="227">
        <f t="shared" si="77"/>
        <v>0</v>
      </c>
      <c r="AU157" s="83">
        <f t="shared" si="99"/>
        <v>0</v>
      </c>
      <c r="AV157" s="83">
        <f t="shared" si="100"/>
        <v>0</v>
      </c>
      <c r="AW157" s="83">
        <f t="shared" si="101"/>
        <v>0</v>
      </c>
      <c r="AX157" s="83">
        <f t="shared" si="102"/>
        <v>0</v>
      </c>
      <c r="AY157" s="128">
        <f t="shared" si="103"/>
        <v>0</v>
      </c>
    </row>
    <row r="158" spans="3:51" x14ac:dyDescent="0.25">
      <c r="C158" s="244" t="s">
        <v>33</v>
      </c>
      <c r="D158" s="4">
        <v>0.48</v>
      </c>
      <c r="E158" s="261" t="s">
        <v>222</v>
      </c>
      <c r="I158" s="105">
        <v>153</v>
      </c>
      <c r="J158" s="83">
        <f t="shared" si="104"/>
        <v>0</v>
      </c>
      <c r="K158" s="83">
        <f t="shared" si="105"/>
        <v>0</v>
      </c>
      <c r="L158" s="83">
        <f t="shared" si="106"/>
        <v>0</v>
      </c>
      <c r="M158" s="83">
        <f t="shared" si="107"/>
        <v>0</v>
      </c>
      <c r="N158" s="83">
        <f t="shared" si="79"/>
        <v>0</v>
      </c>
      <c r="O158" s="84">
        <f t="shared" si="80"/>
        <v>0</v>
      </c>
      <c r="P158" s="105">
        <v>153</v>
      </c>
      <c r="Q158" s="83">
        <f t="shared" si="94"/>
        <v>0</v>
      </c>
      <c r="R158" s="83">
        <f t="shared" si="108"/>
        <v>0</v>
      </c>
      <c r="S158" s="83">
        <f t="shared" si="109"/>
        <v>0</v>
      </c>
      <c r="T158" s="83">
        <f t="shared" si="81"/>
        <v>0</v>
      </c>
      <c r="U158" s="83">
        <f t="shared" si="95"/>
        <v>0</v>
      </c>
      <c r="V158" s="83">
        <f t="shared" si="82"/>
        <v>0</v>
      </c>
      <c r="W158" s="83">
        <v>0</v>
      </c>
      <c r="X158" s="83">
        <f t="shared" si="83"/>
        <v>0</v>
      </c>
      <c r="Y158" s="88">
        <f t="shared" si="84"/>
        <v>0</v>
      </c>
      <c r="AA158" s="121">
        <v>153</v>
      </c>
      <c r="AB158" s="83">
        <f t="shared" si="85"/>
        <v>0</v>
      </c>
      <c r="AC158" s="154">
        <f t="shared" si="86"/>
        <v>0</v>
      </c>
      <c r="AD158" s="154">
        <f t="shared" si="87"/>
        <v>0</v>
      </c>
      <c r="AE158" s="154">
        <f t="shared" si="88"/>
        <v>0</v>
      </c>
      <c r="AF158" s="83">
        <f t="shared" si="96"/>
        <v>0</v>
      </c>
      <c r="AG158" s="83">
        <f t="shared" si="97"/>
        <v>0</v>
      </c>
      <c r="AH158" s="83">
        <f t="shared" si="98"/>
        <v>0</v>
      </c>
      <c r="AI158" s="128">
        <f t="shared" si="110"/>
        <v>0</v>
      </c>
      <c r="AK158" s="121">
        <v>153</v>
      </c>
      <c r="AL158" s="83">
        <f t="shared" si="89"/>
        <v>0</v>
      </c>
      <c r="AM158" s="83">
        <f t="shared" si="90"/>
        <v>0</v>
      </c>
      <c r="AN158" s="83">
        <f t="shared" si="91"/>
        <v>0</v>
      </c>
      <c r="AO158" s="83">
        <f t="shared" si="92"/>
        <v>0</v>
      </c>
      <c r="AP158" s="83">
        <f t="shared" si="93"/>
        <v>0</v>
      </c>
      <c r="AQ158" s="227">
        <f t="shared" si="78"/>
        <v>0</v>
      </c>
      <c r="AR158" s="227">
        <f t="shared" si="78"/>
        <v>0</v>
      </c>
      <c r="AS158" s="227">
        <f t="shared" si="78"/>
        <v>0</v>
      </c>
      <c r="AT158" s="227">
        <f t="shared" si="77"/>
        <v>0</v>
      </c>
      <c r="AU158" s="83">
        <f t="shared" si="99"/>
        <v>0</v>
      </c>
      <c r="AV158" s="83">
        <f t="shared" si="100"/>
        <v>0</v>
      </c>
      <c r="AW158" s="83">
        <f t="shared" si="101"/>
        <v>0</v>
      </c>
      <c r="AX158" s="83">
        <f t="shared" si="102"/>
        <v>0</v>
      </c>
      <c r="AY158" s="128">
        <f t="shared" si="103"/>
        <v>0</v>
      </c>
    </row>
    <row r="159" spans="3:51" x14ac:dyDescent="0.25">
      <c r="C159" s="244" t="s">
        <v>34</v>
      </c>
      <c r="D159" s="4">
        <v>0.55000000000000004</v>
      </c>
      <c r="E159" s="261" t="s">
        <v>222</v>
      </c>
      <c r="I159" s="105">
        <v>154</v>
      </c>
      <c r="J159" s="83">
        <f t="shared" si="104"/>
        <v>0</v>
      </c>
      <c r="K159" s="83">
        <f t="shared" si="105"/>
        <v>0</v>
      </c>
      <c r="L159" s="83">
        <f t="shared" si="106"/>
        <v>0</v>
      </c>
      <c r="M159" s="83">
        <f t="shared" si="107"/>
        <v>0</v>
      </c>
      <c r="N159" s="83">
        <f t="shared" si="79"/>
        <v>0</v>
      </c>
      <c r="O159" s="84">
        <f t="shared" si="80"/>
        <v>0</v>
      </c>
      <c r="P159" s="105">
        <v>154</v>
      </c>
      <c r="Q159" s="83">
        <f t="shared" si="94"/>
        <v>0</v>
      </c>
      <c r="R159" s="83">
        <f t="shared" si="108"/>
        <v>0</v>
      </c>
      <c r="S159" s="83">
        <f t="shared" si="109"/>
        <v>0</v>
      </c>
      <c r="T159" s="83">
        <f t="shared" si="81"/>
        <v>0</v>
      </c>
      <c r="U159" s="83">
        <f t="shared" si="95"/>
        <v>0</v>
      </c>
      <c r="V159" s="83">
        <f t="shared" si="82"/>
        <v>0</v>
      </c>
      <c r="W159" s="83">
        <v>0</v>
      </c>
      <c r="X159" s="83">
        <f t="shared" si="83"/>
        <v>0</v>
      </c>
      <c r="Y159" s="88">
        <f t="shared" si="84"/>
        <v>0</v>
      </c>
      <c r="AA159" s="121">
        <v>154</v>
      </c>
      <c r="AB159" s="83">
        <f t="shared" si="85"/>
        <v>0</v>
      </c>
      <c r="AC159" s="154">
        <f t="shared" si="86"/>
        <v>0</v>
      </c>
      <c r="AD159" s="154">
        <f t="shared" si="87"/>
        <v>0</v>
      </c>
      <c r="AE159" s="154">
        <f t="shared" si="88"/>
        <v>0</v>
      </c>
      <c r="AF159" s="83">
        <f t="shared" si="96"/>
        <v>0</v>
      </c>
      <c r="AG159" s="83">
        <f t="shared" si="97"/>
        <v>0</v>
      </c>
      <c r="AH159" s="83">
        <f t="shared" si="98"/>
        <v>0</v>
      </c>
      <c r="AI159" s="128">
        <f t="shared" si="110"/>
        <v>0</v>
      </c>
      <c r="AK159" s="121">
        <v>154</v>
      </c>
      <c r="AL159" s="83">
        <f t="shared" si="89"/>
        <v>0</v>
      </c>
      <c r="AM159" s="83">
        <f t="shared" si="90"/>
        <v>0</v>
      </c>
      <c r="AN159" s="83">
        <f t="shared" si="91"/>
        <v>0</v>
      </c>
      <c r="AO159" s="83">
        <f t="shared" si="92"/>
        <v>0</v>
      </c>
      <c r="AP159" s="83">
        <f t="shared" si="93"/>
        <v>0</v>
      </c>
      <c r="AQ159" s="227">
        <f t="shared" si="78"/>
        <v>0</v>
      </c>
      <c r="AR159" s="227">
        <f t="shared" si="78"/>
        <v>0</v>
      </c>
      <c r="AS159" s="227">
        <f t="shared" si="78"/>
        <v>0</v>
      </c>
      <c r="AT159" s="227">
        <f t="shared" si="77"/>
        <v>0</v>
      </c>
      <c r="AU159" s="83">
        <f t="shared" si="99"/>
        <v>0</v>
      </c>
      <c r="AV159" s="83">
        <f t="shared" si="100"/>
        <v>0</v>
      </c>
      <c r="AW159" s="83">
        <f t="shared" si="101"/>
        <v>0</v>
      </c>
      <c r="AX159" s="83">
        <f t="shared" si="102"/>
        <v>0</v>
      </c>
      <c r="AY159" s="128">
        <f t="shared" si="103"/>
        <v>0</v>
      </c>
    </row>
    <row r="160" spans="3:51" x14ac:dyDescent="0.25">
      <c r="C160" s="244" t="s">
        <v>35</v>
      </c>
      <c r="D160" s="4">
        <v>0.56000000000000005</v>
      </c>
      <c r="E160" s="261" t="s">
        <v>222</v>
      </c>
      <c r="I160" s="105">
        <v>155</v>
      </c>
      <c r="J160" s="83">
        <f t="shared" si="104"/>
        <v>0</v>
      </c>
      <c r="K160" s="83">
        <f t="shared" si="105"/>
        <v>0</v>
      </c>
      <c r="L160" s="83">
        <f t="shared" si="106"/>
        <v>0</v>
      </c>
      <c r="M160" s="83">
        <f t="shared" si="107"/>
        <v>0</v>
      </c>
      <c r="N160" s="83">
        <f t="shared" si="79"/>
        <v>0</v>
      </c>
      <c r="O160" s="84">
        <f t="shared" si="80"/>
        <v>0</v>
      </c>
      <c r="P160" s="105">
        <v>155</v>
      </c>
      <c r="Q160" s="83">
        <f t="shared" si="94"/>
        <v>0</v>
      </c>
      <c r="R160" s="83">
        <f t="shared" si="108"/>
        <v>0</v>
      </c>
      <c r="S160" s="83">
        <f t="shared" si="109"/>
        <v>0</v>
      </c>
      <c r="T160" s="83">
        <f t="shared" si="81"/>
        <v>0</v>
      </c>
      <c r="U160" s="83">
        <f t="shared" si="95"/>
        <v>0</v>
      </c>
      <c r="V160" s="83">
        <f t="shared" si="82"/>
        <v>0</v>
      </c>
      <c r="W160" s="83">
        <v>0</v>
      </c>
      <c r="X160" s="83">
        <f t="shared" si="83"/>
        <v>0</v>
      </c>
      <c r="Y160" s="88">
        <f t="shared" si="84"/>
        <v>0</v>
      </c>
      <c r="AA160" s="121">
        <v>155</v>
      </c>
      <c r="AB160" s="83">
        <f t="shared" si="85"/>
        <v>0</v>
      </c>
      <c r="AC160" s="154">
        <f t="shared" si="86"/>
        <v>0</v>
      </c>
      <c r="AD160" s="154">
        <f t="shared" si="87"/>
        <v>0</v>
      </c>
      <c r="AE160" s="154">
        <f t="shared" si="88"/>
        <v>0</v>
      </c>
      <c r="AF160" s="83">
        <f t="shared" si="96"/>
        <v>0</v>
      </c>
      <c r="AG160" s="83">
        <f t="shared" si="97"/>
        <v>0</v>
      </c>
      <c r="AH160" s="83">
        <f t="shared" si="98"/>
        <v>0</v>
      </c>
      <c r="AI160" s="128">
        <f t="shared" si="110"/>
        <v>0</v>
      </c>
      <c r="AK160" s="121">
        <v>155</v>
      </c>
      <c r="AL160" s="83">
        <f t="shared" si="89"/>
        <v>0</v>
      </c>
      <c r="AM160" s="83">
        <f t="shared" si="90"/>
        <v>0</v>
      </c>
      <c r="AN160" s="83">
        <f t="shared" si="91"/>
        <v>0</v>
      </c>
      <c r="AO160" s="83">
        <f t="shared" si="92"/>
        <v>0</v>
      </c>
      <c r="AP160" s="83">
        <f t="shared" si="93"/>
        <v>0</v>
      </c>
      <c r="AQ160" s="227">
        <f t="shared" si="78"/>
        <v>0</v>
      </c>
      <c r="AR160" s="227">
        <f t="shared" si="78"/>
        <v>0</v>
      </c>
      <c r="AS160" s="227">
        <f t="shared" si="78"/>
        <v>0</v>
      </c>
      <c r="AT160" s="227">
        <f t="shared" si="77"/>
        <v>0</v>
      </c>
      <c r="AU160" s="83">
        <f t="shared" si="99"/>
        <v>0</v>
      </c>
      <c r="AV160" s="83">
        <f t="shared" si="100"/>
        <v>0</v>
      </c>
      <c r="AW160" s="83">
        <f t="shared" si="101"/>
        <v>0</v>
      </c>
      <c r="AX160" s="83">
        <f t="shared" si="102"/>
        <v>0</v>
      </c>
      <c r="AY160" s="128">
        <f t="shared" si="103"/>
        <v>0</v>
      </c>
    </row>
    <row r="161" spans="3:51" x14ac:dyDescent="0.25">
      <c r="C161" s="244" t="s">
        <v>36</v>
      </c>
      <c r="D161" s="4">
        <v>0.57999999999999996</v>
      </c>
      <c r="E161" s="261" t="s">
        <v>222</v>
      </c>
      <c r="I161" s="105">
        <v>156</v>
      </c>
      <c r="J161" s="83">
        <f t="shared" si="104"/>
        <v>0</v>
      </c>
      <c r="K161" s="83">
        <f t="shared" si="105"/>
        <v>0</v>
      </c>
      <c r="L161" s="83">
        <f t="shared" si="106"/>
        <v>0</v>
      </c>
      <c r="M161" s="83">
        <f t="shared" si="107"/>
        <v>0</v>
      </c>
      <c r="N161" s="83">
        <f t="shared" si="79"/>
        <v>0</v>
      </c>
      <c r="O161" s="84">
        <f t="shared" si="80"/>
        <v>0</v>
      </c>
      <c r="P161" s="105">
        <v>156</v>
      </c>
      <c r="Q161" s="83">
        <f t="shared" si="94"/>
        <v>0</v>
      </c>
      <c r="R161" s="83">
        <f t="shared" si="108"/>
        <v>0</v>
      </c>
      <c r="S161" s="83">
        <f t="shared" si="109"/>
        <v>0</v>
      </c>
      <c r="T161" s="83">
        <f t="shared" si="81"/>
        <v>0</v>
      </c>
      <c r="U161" s="83">
        <f t="shared" si="95"/>
        <v>0</v>
      </c>
      <c r="V161" s="83">
        <f t="shared" si="82"/>
        <v>0</v>
      </c>
      <c r="W161" s="83">
        <v>0</v>
      </c>
      <c r="X161" s="83">
        <f t="shared" si="83"/>
        <v>0</v>
      </c>
      <c r="Y161" s="88">
        <f t="shared" si="84"/>
        <v>0</v>
      </c>
      <c r="AA161" s="121">
        <v>156</v>
      </c>
      <c r="AB161" s="83">
        <f t="shared" si="85"/>
        <v>0</v>
      </c>
      <c r="AC161" s="154">
        <f t="shared" si="86"/>
        <v>0</v>
      </c>
      <c r="AD161" s="154">
        <f t="shared" si="87"/>
        <v>0</v>
      </c>
      <c r="AE161" s="154">
        <f t="shared" si="88"/>
        <v>0</v>
      </c>
      <c r="AF161" s="83">
        <f t="shared" si="96"/>
        <v>0</v>
      </c>
      <c r="AG161" s="83">
        <f t="shared" si="97"/>
        <v>0</v>
      </c>
      <c r="AH161" s="83">
        <f t="shared" si="98"/>
        <v>0</v>
      </c>
      <c r="AI161" s="128">
        <f t="shared" si="110"/>
        <v>0</v>
      </c>
      <c r="AK161" s="121">
        <v>156</v>
      </c>
      <c r="AL161" s="83">
        <f t="shared" si="89"/>
        <v>0</v>
      </c>
      <c r="AM161" s="83">
        <f t="shared" si="90"/>
        <v>0</v>
      </c>
      <c r="AN161" s="83">
        <f t="shared" si="91"/>
        <v>0</v>
      </c>
      <c r="AO161" s="83">
        <f t="shared" si="92"/>
        <v>0</v>
      </c>
      <c r="AP161" s="83">
        <f t="shared" si="93"/>
        <v>0</v>
      </c>
      <c r="AQ161" s="227">
        <f t="shared" si="78"/>
        <v>0</v>
      </c>
      <c r="AR161" s="227">
        <f t="shared" si="78"/>
        <v>0</v>
      </c>
      <c r="AS161" s="227">
        <f t="shared" si="78"/>
        <v>0</v>
      </c>
      <c r="AT161" s="227">
        <f t="shared" si="77"/>
        <v>0</v>
      </c>
      <c r="AU161" s="83">
        <f t="shared" si="99"/>
        <v>0</v>
      </c>
      <c r="AV161" s="83">
        <f t="shared" si="100"/>
        <v>0</v>
      </c>
      <c r="AW161" s="83">
        <f t="shared" si="101"/>
        <v>0</v>
      </c>
      <c r="AX161" s="83">
        <f t="shared" si="102"/>
        <v>0</v>
      </c>
      <c r="AY161" s="128">
        <f t="shared" si="103"/>
        <v>0</v>
      </c>
    </row>
    <row r="162" spans="3:51" x14ac:dyDescent="0.25">
      <c r="C162" s="244" t="s">
        <v>37</v>
      </c>
      <c r="D162" s="4">
        <v>0.57999999999999996</v>
      </c>
      <c r="E162" s="261" t="s">
        <v>223</v>
      </c>
      <c r="I162" s="105">
        <v>157</v>
      </c>
      <c r="J162" s="83">
        <f t="shared" si="104"/>
        <v>0</v>
      </c>
      <c r="K162" s="83">
        <f t="shared" si="105"/>
        <v>0</v>
      </c>
      <c r="L162" s="83">
        <f t="shared" si="106"/>
        <v>0</v>
      </c>
      <c r="M162" s="83">
        <f t="shared" si="107"/>
        <v>0</v>
      </c>
      <c r="N162" s="83">
        <f t="shared" si="79"/>
        <v>0</v>
      </c>
      <c r="O162" s="84">
        <f t="shared" si="80"/>
        <v>0</v>
      </c>
      <c r="P162" s="105">
        <v>157</v>
      </c>
      <c r="Q162" s="83">
        <f t="shared" si="94"/>
        <v>0</v>
      </c>
      <c r="R162" s="83">
        <f t="shared" si="108"/>
        <v>0</v>
      </c>
      <c r="S162" s="83">
        <f t="shared" si="109"/>
        <v>0</v>
      </c>
      <c r="T162" s="83">
        <f t="shared" si="81"/>
        <v>0</v>
      </c>
      <c r="U162" s="83">
        <f t="shared" si="95"/>
        <v>0</v>
      </c>
      <c r="V162" s="83">
        <f t="shared" si="82"/>
        <v>0</v>
      </c>
      <c r="W162" s="83">
        <v>0</v>
      </c>
      <c r="X162" s="83">
        <f t="shared" si="83"/>
        <v>0</v>
      </c>
      <c r="Y162" s="88">
        <f t="shared" si="84"/>
        <v>0</v>
      </c>
      <c r="AA162" s="121">
        <v>157</v>
      </c>
      <c r="AB162" s="83">
        <f t="shared" si="85"/>
        <v>0</v>
      </c>
      <c r="AC162" s="154">
        <f t="shared" si="86"/>
        <v>0</v>
      </c>
      <c r="AD162" s="154">
        <f t="shared" si="87"/>
        <v>0</v>
      </c>
      <c r="AE162" s="154">
        <f t="shared" si="88"/>
        <v>0</v>
      </c>
      <c r="AF162" s="83">
        <f t="shared" si="96"/>
        <v>0</v>
      </c>
      <c r="AG162" s="83">
        <f t="shared" si="97"/>
        <v>0</v>
      </c>
      <c r="AH162" s="83">
        <f t="shared" si="98"/>
        <v>0</v>
      </c>
      <c r="AI162" s="128">
        <f t="shared" si="110"/>
        <v>0</v>
      </c>
      <c r="AK162" s="121">
        <v>157</v>
      </c>
      <c r="AL162" s="83">
        <f t="shared" si="89"/>
        <v>0</v>
      </c>
      <c r="AM162" s="83">
        <f t="shared" si="90"/>
        <v>0</v>
      </c>
      <c r="AN162" s="83">
        <f t="shared" si="91"/>
        <v>0</v>
      </c>
      <c r="AO162" s="83">
        <f t="shared" si="92"/>
        <v>0</v>
      </c>
      <c r="AP162" s="83">
        <f t="shared" si="93"/>
        <v>0</v>
      </c>
      <c r="AQ162" s="227">
        <f t="shared" si="78"/>
        <v>0</v>
      </c>
      <c r="AR162" s="227">
        <f t="shared" si="78"/>
        <v>0</v>
      </c>
      <c r="AS162" s="227">
        <f t="shared" si="78"/>
        <v>0</v>
      </c>
      <c r="AT162" s="227">
        <f t="shared" si="77"/>
        <v>0</v>
      </c>
      <c r="AU162" s="83">
        <f t="shared" si="99"/>
        <v>0</v>
      </c>
      <c r="AV162" s="83">
        <f t="shared" si="100"/>
        <v>0</v>
      </c>
      <c r="AW162" s="83">
        <f t="shared" si="101"/>
        <v>0</v>
      </c>
      <c r="AX162" s="83">
        <f t="shared" si="102"/>
        <v>0</v>
      </c>
      <c r="AY162" s="128">
        <f t="shared" si="103"/>
        <v>0</v>
      </c>
    </row>
    <row r="163" spans="3:51" x14ac:dyDescent="0.25">
      <c r="C163" s="244" t="s">
        <v>38</v>
      </c>
      <c r="D163" s="4">
        <v>0.48</v>
      </c>
      <c r="E163" s="261" t="s">
        <v>223</v>
      </c>
      <c r="I163" s="105">
        <v>158</v>
      </c>
      <c r="J163" s="83">
        <f t="shared" si="104"/>
        <v>0</v>
      </c>
      <c r="K163" s="83">
        <f t="shared" si="105"/>
        <v>0</v>
      </c>
      <c r="L163" s="83">
        <f t="shared" si="106"/>
        <v>0</v>
      </c>
      <c r="M163" s="83">
        <f t="shared" si="107"/>
        <v>0</v>
      </c>
      <c r="N163" s="83">
        <f t="shared" si="79"/>
        <v>0</v>
      </c>
      <c r="O163" s="84">
        <f t="shared" si="80"/>
        <v>0</v>
      </c>
      <c r="P163" s="105">
        <v>158</v>
      </c>
      <c r="Q163" s="83">
        <f t="shared" si="94"/>
        <v>0</v>
      </c>
      <c r="R163" s="83">
        <f t="shared" si="108"/>
        <v>0</v>
      </c>
      <c r="S163" s="83">
        <f t="shared" si="109"/>
        <v>0</v>
      </c>
      <c r="T163" s="83">
        <f t="shared" si="81"/>
        <v>0</v>
      </c>
      <c r="U163" s="83">
        <f t="shared" si="95"/>
        <v>0</v>
      </c>
      <c r="V163" s="83">
        <f t="shared" si="82"/>
        <v>0</v>
      </c>
      <c r="W163" s="83">
        <v>0</v>
      </c>
      <c r="X163" s="83">
        <f t="shared" si="83"/>
        <v>0</v>
      </c>
      <c r="Y163" s="88">
        <f t="shared" si="84"/>
        <v>0</v>
      </c>
      <c r="AA163" s="121">
        <v>158</v>
      </c>
      <c r="AB163" s="83">
        <f t="shared" si="85"/>
        <v>0</v>
      </c>
      <c r="AC163" s="154">
        <f t="shared" si="86"/>
        <v>0</v>
      </c>
      <c r="AD163" s="154">
        <f t="shared" si="87"/>
        <v>0</v>
      </c>
      <c r="AE163" s="154">
        <f t="shared" si="88"/>
        <v>0</v>
      </c>
      <c r="AF163" s="83">
        <f t="shared" si="96"/>
        <v>0</v>
      </c>
      <c r="AG163" s="83">
        <f t="shared" si="97"/>
        <v>0</v>
      </c>
      <c r="AH163" s="83">
        <f t="shared" si="98"/>
        <v>0</v>
      </c>
      <c r="AI163" s="128">
        <f t="shared" si="110"/>
        <v>0</v>
      </c>
      <c r="AK163" s="121">
        <v>158</v>
      </c>
      <c r="AL163" s="83">
        <f t="shared" si="89"/>
        <v>0</v>
      </c>
      <c r="AM163" s="83">
        <f t="shared" si="90"/>
        <v>0</v>
      </c>
      <c r="AN163" s="83">
        <f t="shared" si="91"/>
        <v>0</v>
      </c>
      <c r="AO163" s="83">
        <f t="shared" si="92"/>
        <v>0</v>
      </c>
      <c r="AP163" s="83">
        <f t="shared" si="93"/>
        <v>0</v>
      </c>
      <c r="AQ163" s="227">
        <f t="shared" si="78"/>
        <v>0</v>
      </c>
      <c r="AR163" s="227">
        <f t="shared" si="78"/>
        <v>0</v>
      </c>
      <c r="AS163" s="227">
        <f t="shared" si="78"/>
        <v>0</v>
      </c>
      <c r="AT163" s="227">
        <f t="shared" si="77"/>
        <v>0</v>
      </c>
      <c r="AU163" s="83">
        <f t="shared" si="99"/>
        <v>0</v>
      </c>
      <c r="AV163" s="83">
        <f t="shared" si="100"/>
        <v>0</v>
      </c>
      <c r="AW163" s="83">
        <f t="shared" si="101"/>
        <v>0</v>
      </c>
      <c r="AX163" s="83">
        <f t="shared" si="102"/>
        <v>0</v>
      </c>
      <c r="AY163" s="128">
        <f t="shared" si="103"/>
        <v>0</v>
      </c>
    </row>
    <row r="164" spans="3:51" x14ac:dyDescent="0.25">
      <c r="C164" s="244" t="s">
        <v>39</v>
      </c>
      <c r="D164" s="4">
        <v>0.42</v>
      </c>
      <c r="E164" s="261" t="s">
        <v>223</v>
      </c>
      <c r="I164" s="105">
        <v>159</v>
      </c>
      <c r="J164" s="83">
        <f t="shared" si="104"/>
        <v>0</v>
      </c>
      <c r="K164" s="83">
        <f t="shared" si="105"/>
        <v>0</v>
      </c>
      <c r="L164" s="83">
        <f t="shared" si="106"/>
        <v>0</v>
      </c>
      <c r="M164" s="83">
        <f t="shared" si="107"/>
        <v>0</v>
      </c>
      <c r="N164" s="83">
        <f t="shared" si="79"/>
        <v>0</v>
      </c>
      <c r="O164" s="84">
        <f t="shared" si="80"/>
        <v>0</v>
      </c>
      <c r="P164" s="105">
        <v>159</v>
      </c>
      <c r="Q164" s="83">
        <f t="shared" si="94"/>
        <v>0</v>
      </c>
      <c r="R164" s="83">
        <f t="shared" si="108"/>
        <v>0</v>
      </c>
      <c r="S164" s="83">
        <f t="shared" si="109"/>
        <v>0</v>
      </c>
      <c r="T164" s="83">
        <f t="shared" si="81"/>
        <v>0</v>
      </c>
      <c r="U164" s="83">
        <f t="shared" si="95"/>
        <v>0</v>
      </c>
      <c r="V164" s="83">
        <f t="shared" si="82"/>
        <v>0</v>
      </c>
      <c r="W164" s="83">
        <v>0</v>
      </c>
      <c r="X164" s="83">
        <f t="shared" si="83"/>
        <v>0</v>
      </c>
      <c r="Y164" s="88">
        <f t="shared" si="84"/>
        <v>0</v>
      </c>
      <c r="AA164" s="121">
        <v>159</v>
      </c>
      <c r="AB164" s="83">
        <f t="shared" si="85"/>
        <v>0</v>
      </c>
      <c r="AC164" s="154">
        <f t="shared" si="86"/>
        <v>0</v>
      </c>
      <c r="AD164" s="154">
        <f t="shared" si="87"/>
        <v>0</v>
      </c>
      <c r="AE164" s="154">
        <f t="shared" si="88"/>
        <v>0</v>
      </c>
      <c r="AF164" s="83">
        <f t="shared" si="96"/>
        <v>0</v>
      </c>
      <c r="AG164" s="83">
        <f t="shared" si="97"/>
        <v>0</v>
      </c>
      <c r="AH164" s="83">
        <f t="shared" si="98"/>
        <v>0</v>
      </c>
      <c r="AI164" s="128">
        <f t="shared" si="110"/>
        <v>0</v>
      </c>
      <c r="AK164" s="121">
        <v>159</v>
      </c>
      <c r="AL164" s="83">
        <f t="shared" si="89"/>
        <v>0</v>
      </c>
      <c r="AM164" s="83">
        <f t="shared" si="90"/>
        <v>0</v>
      </c>
      <c r="AN164" s="83">
        <f t="shared" si="91"/>
        <v>0</v>
      </c>
      <c r="AO164" s="83">
        <f t="shared" si="92"/>
        <v>0</v>
      </c>
      <c r="AP164" s="83">
        <f t="shared" si="93"/>
        <v>0</v>
      </c>
      <c r="AQ164" s="227">
        <f t="shared" si="78"/>
        <v>0</v>
      </c>
      <c r="AR164" s="227">
        <f t="shared" si="78"/>
        <v>0</v>
      </c>
      <c r="AS164" s="227">
        <f t="shared" si="78"/>
        <v>0</v>
      </c>
      <c r="AT164" s="227">
        <f t="shared" si="77"/>
        <v>0</v>
      </c>
      <c r="AU164" s="83">
        <f t="shared" si="99"/>
        <v>0</v>
      </c>
      <c r="AV164" s="83">
        <f t="shared" si="100"/>
        <v>0</v>
      </c>
      <c r="AW164" s="83">
        <f t="shared" si="101"/>
        <v>0</v>
      </c>
      <c r="AX164" s="83">
        <f t="shared" si="102"/>
        <v>0</v>
      </c>
      <c r="AY164" s="128">
        <f t="shared" si="103"/>
        <v>0</v>
      </c>
    </row>
    <row r="165" spans="3:51" x14ac:dyDescent="0.25">
      <c r="C165" s="244" t="s">
        <v>40</v>
      </c>
      <c r="D165" s="4">
        <v>0.5</v>
      </c>
      <c r="E165" s="261" t="s">
        <v>222</v>
      </c>
      <c r="I165" s="105">
        <v>160</v>
      </c>
      <c r="J165" s="83">
        <f t="shared" si="104"/>
        <v>0</v>
      </c>
      <c r="K165" s="83">
        <f t="shared" si="105"/>
        <v>0</v>
      </c>
      <c r="L165" s="83">
        <f t="shared" si="106"/>
        <v>0</v>
      </c>
      <c r="M165" s="83">
        <f t="shared" si="107"/>
        <v>0</v>
      </c>
      <c r="N165" s="83">
        <f t="shared" si="79"/>
        <v>0</v>
      </c>
      <c r="O165" s="84">
        <f t="shared" si="80"/>
        <v>0</v>
      </c>
      <c r="P165" s="105">
        <v>160</v>
      </c>
      <c r="Q165" s="83">
        <f t="shared" si="94"/>
        <v>0</v>
      </c>
      <c r="R165" s="83">
        <f t="shared" si="108"/>
        <v>0</v>
      </c>
      <c r="S165" s="83">
        <f t="shared" si="109"/>
        <v>0</v>
      </c>
      <c r="T165" s="83">
        <f t="shared" si="81"/>
        <v>0</v>
      </c>
      <c r="U165" s="83">
        <f t="shared" si="95"/>
        <v>0</v>
      </c>
      <c r="V165" s="83">
        <f t="shared" si="82"/>
        <v>0</v>
      </c>
      <c r="W165" s="83">
        <v>0</v>
      </c>
      <c r="X165" s="83">
        <f t="shared" si="83"/>
        <v>0</v>
      </c>
      <c r="Y165" s="88">
        <f t="shared" si="84"/>
        <v>0</v>
      </c>
      <c r="AA165" s="121">
        <v>160</v>
      </c>
      <c r="AB165" s="83">
        <f t="shared" si="85"/>
        <v>0</v>
      </c>
      <c r="AC165" s="154">
        <f t="shared" si="86"/>
        <v>0</v>
      </c>
      <c r="AD165" s="154">
        <f t="shared" si="87"/>
        <v>0</v>
      </c>
      <c r="AE165" s="154">
        <f t="shared" si="88"/>
        <v>0</v>
      </c>
      <c r="AF165" s="83">
        <f t="shared" si="96"/>
        <v>0</v>
      </c>
      <c r="AG165" s="83">
        <f t="shared" si="97"/>
        <v>0</v>
      </c>
      <c r="AH165" s="83">
        <f t="shared" si="98"/>
        <v>0</v>
      </c>
      <c r="AI165" s="128">
        <f t="shared" si="110"/>
        <v>0</v>
      </c>
      <c r="AK165" s="121">
        <v>160</v>
      </c>
      <c r="AL165" s="83">
        <f t="shared" si="89"/>
        <v>0</v>
      </c>
      <c r="AM165" s="83">
        <f t="shared" si="90"/>
        <v>0</v>
      </c>
      <c r="AN165" s="83">
        <f t="shared" si="91"/>
        <v>0</v>
      </c>
      <c r="AO165" s="83">
        <f t="shared" si="92"/>
        <v>0</v>
      </c>
      <c r="AP165" s="83">
        <f t="shared" si="93"/>
        <v>0</v>
      </c>
      <c r="AQ165" s="227">
        <f t="shared" si="78"/>
        <v>0</v>
      </c>
      <c r="AR165" s="227">
        <f t="shared" si="78"/>
        <v>0</v>
      </c>
      <c r="AS165" s="227">
        <f t="shared" si="78"/>
        <v>0</v>
      </c>
      <c r="AT165" s="227">
        <f t="shared" si="77"/>
        <v>0</v>
      </c>
      <c r="AU165" s="83">
        <f t="shared" si="99"/>
        <v>0</v>
      </c>
      <c r="AV165" s="83">
        <f t="shared" si="100"/>
        <v>0</v>
      </c>
      <c r="AW165" s="83">
        <f t="shared" si="101"/>
        <v>0</v>
      </c>
      <c r="AX165" s="83">
        <f t="shared" si="102"/>
        <v>0</v>
      </c>
      <c r="AY165" s="128">
        <f t="shared" si="103"/>
        <v>0</v>
      </c>
    </row>
    <row r="166" spans="3:51" x14ac:dyDescent="0.25">
      <c r="C166" s="244" t="s">
        <v>41</v>
      </c>
      <c r="D166" s="4">
        <v>0.55000000000000004</v>
      </c>
      <c r="E166" s="261" t="s">
        <v>222</v>
      </c>
      <c r="I166" s="105">
        <v>161</v>
      </c>
      <c r="J166" s="83">
        <f t="shared" si="104"/>
        <v>0</v>
      </c>
      <c r="K166" s="83">
        <f t="shared" si="105"/>
        <v>0</v>
      </c>
      <c r="L166" s="83">
        <f t="shared" si="106"/>
        <v>0</v>
      </c>
      <c r="M166" s="83">
        <f t="shared" si="107"/>
        <v>0</v>
      </c>
      <c r="N166" s="83">
        <f t="shared" si="79"/>
        <v>0</v>
      </c>
      <c r="O166" s="84">
        <f t="shared" si="80"/>
        <v>0</v>
      </c>
      <c r="P166" s="105">
        <v>161</v>
      </c>
      <c r="Q166" s="83">
        <f t="shared" si="94"/>
        <v>0</v>
      </c>
      <c r="R166" s="83">
        <f t="shared" si="108"/>
        <v>0</v>
      </c>
      <c r="S166" s="83">
        <f t="shared" si="109"/>
        <v>0</v>
      </c>
      <c r="T166" s="83">
        <f t="shared" si="81"/>
        <v>0</v>
      </c>
      <c r="U166" s="83">
        <f t="shared" si="95"/>
        <v>0</v>
      </c>
      <c r="V166" s="83">
        <f t="shared" si="82"/>
        <v>0</v>
      </c>
      <c r="W166" s="83">
        <v>0</v>
      </c>
      <c r="X166" s="83">
        <f t="shared" si="83"/>
        <v>0</v>
      </c>
      <c r="Y166" s="88">
        <f t="shared" si="84"/>
        <v>0</v>
      </c>
      <c r="AA166" s="121">
        <v>161</v>
      </c>
      <c r="AB166" s="83">
        <f t="shared" si="85"/>
        <v>0</v>
      </c>
      <c r="AC166" s="154">
        <f t="shared" si="86"/>
        <v>0</v>
      </c>
      <c r="AD166" s="154">
        <f t="shared" si="87"/>
        <v>0</v>
      </c>
      <c r="AE166" s="154">
        <f t="shared" si="88"/>
        <v>0</v>
      </c>
      <c r="AF166" s="83">
        <f t="shared" si="96"/>
        <v>0</v>
      </c>
      <c r="AG166" s="83">
        <f t="shared" si="97"/>
        <v>0</v>
      </c>
      <c r="AH166" s="83">
        <f t="shared" si="98"/>
        <v>0</v>
      </c>
      <c r="AI166" s="128">
        <f t="shared" si="110"/>
        <v>0</v>
      </c>
      <c r="AK166" s="121">
        <v>161</v>
      </c>
      <c r="AL166" s="83">
        <f t="shared" si="89"/>
        <v>0</v>
      </c>
      <c r="AM166" s="83">
        <f t="shared" si="90"/>
        <v>0</v>
      </c>
      <c r="AN166" s="83">
        <f t="shared" si="91"/>
        <v>0</v>
      </c>
      <c r="AO166" s="83">
        <f t="shared" si="92"/>
        <v>0</v>
      </c>
      <c r="AP166" s="83">
        <f t="shared" si="93"/>
        <v>0</v>
      </c>
      <c r="AQ166" s="227">
        <f t="shared" si="78"/>
        <v>0</v>
      </c>
      <c r="AR166" s="227">
        <f t="shared" si="78"/>
        <v>0</v>
      </c>
      <c r="AS166" s="227">
        <f t="shared" si="78"/>
        <v>0</v>
      </c>
      <c r="AT166" s="227">
        <f t="shared" si="77"/>
        <v>0</v>
      </c>
      <c r="AU166" s="83">
        <f t="shared" si="99"/>
        <v>0</v>
      </c>
      <c r="AV166" s="83">
        <f t="shared" si="100"/>
        <v>0</v>
      </c>
      <c r="AW166" s="83">
        <f t="shared" si="101"/>
        <v>0</v>
      </c>
      <c r="AX166" s="83">
        <f t="shared" si="102"/>
        <v>0</v>
      </c>
      <c r="AY166" s="128">
        <f t="shared" si="103"/>
        <v>0</v>
      </c>
    </row>
    <row r="167" spans="3:51" x14ac:dyDescent="0.25">
      <c r="C167" s="244" t="s">
        <v>42</v>
      </c>
      <c r="D167" s="4">
        <v>0.53</v>
      </c>
      <c r="E167" s="261" t="s">
        <v>222</v>
      </c>
      <c r="I167" s="105">
        <v>162</v>
      </c>
      <c r="J167" s="83">
        <f t="shared" si="104"/>
        <v>0</v>
      </c>
      <c r="K167" s="83">
        <f t="shared" si="105"/>
        <v>0</v>
      </c>
      <c r="L167" s="83">
        <f t="shared" si="106"/>
        <v>0</v>
      </c>
      <c r="M167" s="83">
        <f t="shared" si="107"/>
        <v>0</v>
      </c>
      <c r="N167" s="83">
        <f t="shared" si="79"/>
        <v>0</v>
      </c>
      <c r="O167" s="84">
        <f t="shared" si="80"/>
        <v>0</v>
      </c>
      <c r="P167" s="105">
        <v>162</v>
      </c>
      <c r="Q167" s="83">
        <f t="shared" si="94"/>
        <v>0</v>
      </c>
      <c r="R167" s="83">
        <f t="shared" si="108"/>
        <v>0</v>
      </c>
      <c r="S167" s="83">
        <f t="shared" si="109"/>
        <v>0</v>
      </c>
      <c r="T167" s="83">
        <f t="shared" si="81"/>
        <v>0</v>
      </c>
      <c r="U167" s="83">
        <f t="shared" si="95"/>
        <v>0</v>
      </c>
      <c r="V167" s="83">
        <f t="shared" si="82"/>
        <v>0</v>
      </c>
      <c r="W167" s="83">
        <v>0</v>
      </c>
      <c r="X167" s="83">
        <f t="shared" si="83"/>
        <v>0</v>
      </c>
      <c r="Y167" s="88">
        <f t="shared" si="84"/>
        <v>0</v>
      </c>
      <c r="AA167" s="121">
        <v>162</v>
      </c>
      <c r="AB167" s="83">
        <f t="shared" si="85"/>
        <v>0</v>
      </c>
      <c r="AC167" s="154">
        <f t="shared" si="86"/>
        <v>0</v>
      </c>
      <c r="AD167" s="154">
        <f t="shared" si="87"/>
        <v>0</v>
      </c>
      <c r="AE167" s="154">
        <f t="shared" si="88"/>
        <v>0</v>
      </c>
      <c r="AF167" s="83">
        <f t="shared" si="96"/>
        <v>0</v>
      </c>
      <c r="AG167" s="83">
        <f t="shared" si="97"/>
        <v>0</v>
      </c>
      <c r="AH167" s="83">
        <f t="shared" si="98"/>
        <v>0</v>
      </c>
      <c r="AI167" s="128">
        <f t="shared" si="110"/>
        <v>0</v>
      </c>
      <c r="AK167" s="121">
        <v>162</v>
      </c>
      <c r="AL167" s="83">
        <f t="shared" si="89"/>
        <v>0</v>
      </c>
      <c r="AM167" s="83">
        <f t="shared" si="90"/>
        <v>0</v>
      </c>
      <c r="AN167" s="83">
        <f t="shared" si="91"/>
        <v>0</v>
      </c>
      <c r="AO167" s="83">
        <f t="shared" si="92"/>
        <v>0</v>
      </c>
      <c r="AP167" s="83">
        <f t="shared" si="93"/>
        <v>0</v>
      </c>
      <c r="AQ167" s="227">
        <f t="shared" si="78"/>
        <v>0</v>
      </c>
      <c r="AR167" s="227">
        <f t="shared" si="78"/>
        <v>0</v>
      </c>
      <c r="AS167" s="227">
        <f t="shared" si="78"/>
        <v>0</v>
      </c>
      <c r="AT167" s="227">
        <f t="shared" si="77"/>
        <v>0</v>
      </c>
      <c r="AU167" s="83">
        <f t="shared" si="99"/>
        <v>0</v>
      </c>
      <c r="AV167" s="83">
        <f t="shared" si="100"/>
        <v>0</v>
      </c>
      <c r="AW167" s="83">
        <f t="shared" si="101"/>
        <v>0</v>
      </c>
      <c r="AX167" s="83">
        <f t="shared" si="102"/>
        <v>0</v>
      </c>
      <c r="AY167" s="128">
        <f t="shared" si="103"/>
        <v>0</v>
      </c>
    </row>
    <row r="168" spans="3:51" x14ac:dyDescent="0.25">
      <c r="C168" s="244" t="s">
        <v>43</v>
      </c>
      <c r="D168" s="4">
        <v>0.52</v>
      </c>
      <c r="E168" s="261" t="s">
        <v>222</v>
      </c>
      <c r="I168" s="105">
        <v>163</v>
      </c>
      <c r="J168" s="83">
        <f t="shared" si="104"/>
        <v>0</v>
      </c>
      <c r="K168" s="83">
        <f t="shared" si="105"/>
        <v>0</v>
      </c>
      <c r="L168" s="83">
        <f t="shared" si="106"/>
        <v>0</v>
      </c>
      <c r="M168" s="83">
        <f t="shared" si="107"/>
        <v>0</v>
      </c>
      <c r="N168" s="83">
        <f t="shared" si="79"/>
        <v>0</v>
      </c>
      <c r="O168" s="84">
        <f t="shared" si="80"/>
        <v>0</v>
      </c>
      <c r="P168" s="105">
        <v>163</v>
      </c>
      <c r="Q168" s="83">
        <f t="shared" si="94"/>
        <v>0</v>
      </c>
      <c r="R168" s="83">
        <f t="shared" si="108"/>
        <v>0</v>
      </c>
      <c r="S168" s="83">
        <f t="shared" si="109"/>
        <v>0</v>
      </c>
      <c r="T168" s="83">
        <f t="shared" si="81"/>
        <v>0</v>
      </c>
      <c r="U168" s="83">
        <f t="shared" si="95"/>
        <v>0</v>
      </c>
      <c r="V168" s="83">
        <f t="shared" si="82"/>
        <v>0</v>
      </c>
      <c r="W168" s="83">
        <v>0</v>
      </c>
      <c r="X168" s="83">
        <f t="shared" si="83"/>
        <v>0</v>
      </c>
      <c r="Y168" s="88">
        <f t="shared" si="84"/>
        <v>0</v>
      </c>
      <c r="AA168" s="121">
        <v>163</v>
      </c>
      <c r="AB168" s="83">
        <f t="shared" si="85"/>
        <v>0</v>
      </c>
      <c r="AC168" s="154">
        <f t="shared" si="86"/>
        <v>0</v>
      </c>
      <c r="AD168" s="154">
        <f t="shared" si="87"/>
        <v>0</v>
      </c>
      <c r="AE168" s="154">
        <f t="shared" si="88"/>
        <v>0</v>
      </c>
      <c r="AF168" s="83">
        <f t="shared" si="96"/>
        <v>0</v>
      </c>
      <c r="AG168" s="83">
        <f t="shared" si="97"/>
        <v>0</v>
      </c>
      <c r="AH168" s="83">
        <f t="shared" si="98"/>
        <v>0</v>
      </c>
      <c r="AI168" s="128">
        <f t="shared" si="110"/>
        <v>0</v>
      </c>
      <c r="AK168" s="121">
        <v>163</v>
      </c>
      <c r="AL168" s="83">
        <f t="shared" si="89"/>
        <v>0</v>
      </c>
      <c r="AM168" s="83">
        <f t="shared" si="90"/>
        <v>0</v>
      </c>
      <c r="AN168" s="83">
        <f t="shared" si="91"/>
        <v>0</v>
      </c>
      <c r="AO168" s="83">
        <f t="shared" si="92"/>
        <v>0</v>
      </c>
      <c r="AP168" s="83">
        <f t="shared" si="93"/>
        <v>0</v>
      </c>
      <c r="AQ168" s="227">
        <f t="shared" si="78"/>
        <v>0</v>
      </c>
      <c r="AR168" s="227">
        <f t="shared" si="78"/>
        <v>0</v>
      </c>
      <c r="AS168" s="227">
        <f t="shared" si="78"/>
        <v>0</v>
      </c>
      <c r="AT168" s="227">
        <f t="shared" si="77"/>
        <v>0</v>
      </c>
      <c r="AU168" s="83">
        <f t="shared" si="99"/>
        <v>0</v>
      </c>
      <c r="AV168" s="83">
        <f t="shared" si="100"/>
        <v>0</v>
      </c>
      <c r="AW168" s="83">
        <f t="shared" si="101"/>
        <v>0</v>
      </c>
      <c r="AX168" s="83">
        <f t="shared" si="102"/>
        <v>0</v>
      </c>
      <c r="AY168" s="128">
        <f t="shared" si="103"/>
        <v>0</v>
      </c>
    </row>
    <row r="169" spans="3:51" x14ac:dyDescent="0.25">
      <c r="C169" s="244" t="s">
        <v>44</v>
      </c>
      <c r="D169" s="4">
        <v>0.52</v>
      </c>
      <c r="E169" s="261" t="s">
        <v>222</v>
      </c>
      <c r="I169" s="105">
        <v>164</v>
      </c>
      <c r="J169" s="83">
        <f t="shared" si="104"/>
        <v>0</v>
      </c>
      <c r="K169" s="83">
        <f t="shared" si="105"/>
        <v>0</v>
      </c>
      <c r="L169" s="83">
        <f t="shared" si="106"/>
        <v>0</v>
      </c>
      <c r="M169" s="83">
        <f t="shared" si="107"/>
        <v>0</v>
      </c>
      <c r="N169" s="83">
        <f t="shared" si="79"/>
        <v>0</v>
      </c>
      <c r="O169" s="84">
        <f t="shared" si="80"/>
        <v>0</v>
      </c>
      <c r="P169" s="105">
        <v>164</v>
      </c>
      <c r="Q169" s="83">
        <f t="shared" si="94"/>
        <v>0</v>
      </c>
      <c r="R169" s="83">
        <f t="shared" si="108"/>
        <v>0</v>
      </c>
      <c r="S169" s="83">
        <f t="shared" si="109"/>
        <v>0</v>
      </c>
      <c r="T169" s="83">
        <f t="shared" si="81"/>
        <v>0</v>
      </c>
      <c r="U169" s="83">
        <f t="shared" si="95"/>
        <v>0</v>
      </c>
      <c r="V169" s="83">
        <f t="shared" si="82"/>
        <v>0</v>
      </c>
      <c r="W169" s="83">
        <v>0</v>
      </c>
      <c r="X169" s="83">
        <f t="shared" si="83"/>
        <v>0</v>
      </c>
      <c r="Y169" s="88">
        <f t="shared" si="84"/>
        <v>0</v>
      </c>
      <c r="AA169" s="121">
        <v>164</v>
      </c>
      <c r="AB169" s="83">
        <f t="shared" si="85"/>
        <v>0</v>
      </c>
      <c r="AC169" s="154">
        <f t="shared" si="86"/>
        <v>0</v>
      </c>
      <c r="AD169" s="154">
        <f t="shared" si="87"/>
        <v>0</v>
      </c>
      <c r="AE169" s="154">
        <f t="shared" si="88"/>
        <v>0</v>
      </c>
      <c r="AF169" s="83">
        <f t="shared" si="96"/>
        <v>0</v>
      </c>
      <c r="AG169" s="83">
        <f t="shared" si="97"/>
        <v>0</v>
      </c>
      <c r="AH169" s="83">
        <f t="shared" si="98"/>
        <v>0</v>
      </c>
      <c r="AI169" s="128">
        <f t="shared" si="110"/>
        <v>0</v>
      </c>
      <c r="AK169" s="121">
        <v>164</v>
      </c>
      <c r="AL169" s="83">
        <f t="shared" si="89"/>
        <v>0</v>
      </c>
      <c r="AM169" s="83">
        <f t="shared" si="90"/>
        <v>0</v>
      </c>
      <c r="AN169" s="83">
        <f t="shared" si="91"/>
        <v>0</v>
      </c>
      <c r="AO169" s="83">
        <f t="shared" si="92"/>
        <v>0</v>
      </c>
      <c r="AP169" s="83">
        <f t="shared" si="93"/>
        <v>0</v>
      </c>
      <c r="AQ169" s="227">
        <f t="shared" si="78"/>
        <v>0</v>
      </c>
      <c r="AR169" s="227">
        <f t="shared" si="78"/>
        <v>0</v>
      </c>
      <c r="AS169" s="227">
        <f t="shared" si="78"/>
        <v>0</v>
      </c>
      <c r="AT169" s="227">
        <f t="shared" si="78"/>
        <v>0</v>
      </c>
      <c r="AU169" s="83">
        <f t="shared" si="99"/>
        <v>0</v>
      </c>
      <c r="AV169" s="83">
        <f t="shared" si="100"/>
        <v>0</v>
      </c>
      <c r="AW169" s="83">
        <f t="shared" si="101"/>
        <v>0</v>
      </c>
      <c r="AX169" s="83">
        <f t="shared" si="102"/>
        <v>0</v>
      </c>
      <c r="AY169" s="128">
        <f t="shared" si="103"/>
        <v>0</v>
      </c>
    </row>
    <row r="170" spans="3:51" x14ac:dyDescent="0.25">
      <c r="C170" s="244" t="s">
        <v>45</v>
      </c>
      <c r="D170" s="4">
        <v>0.75</v>
      </c>
      <c r="E170" s="261" t="s">
        <v>222</v>
      </c>
      <c r="I170" s="105">
        <v>165</v>
      </c>
      <c r="J170" s="83">
        <f t="shared" si="104"/>
        <v>0</v>
      </c>
      <c r="K170" s="83">
        <f t="shared" si="105"/>
        <v>0</v>
      </c>
      <c r="L170" s="83">
        <f t="shared" si="106"/>
        <v>0</v>
      </c>
      <c r="M170" s="83">
        <f t="shared" si="107"/>
        <v>0</v>
      </c>
      <c r="N170" s="83">
        <f t="shared" si="79"/>
        <v>0</v>
      </c>
      <c r="O170" s="84">
        <f t="shared" si="80"/>
        <v>0</v>
      </c>
      <c r="P170" s="105">
        <v>165</v>
      </c>
      <c r="Q170" s="83">
        <f t="shared" si="94"/>
        <v>0</v>
      </c>
      <c r="R170" s="83">
        <f t="shared" si="108"/>
        <v>0</v>
      </c>
      <c r="S170" s="83">
        <f t="shared" si="109"/>
        <v>0</v>
      </c>
      <c r="T170" s="83">
        <f t="shared" si="81"/>
        <v>0</v>
      </c>
      <c r="U170" s="83">
        <f t="shared" si="95"/>
        <v>0</v>
      </c>
      <c r="V170" s="83">
        <f t="shared" si="82"/>
        <v>0</v>
      </c>
      <c r="W170" s="83">
        <v>0</v>
      </c>
      <c r="X170" s="83">
        <f t="shared" si="83"/>
        <v>0</v>
      </c>
      <c r="Y170" s="88">
        <f t="shared" si="84"/>
        <v>0</v>
      </c>
      <c r="AA170" s="121">
        <v>165</v>
      </c>
      <c r="AB170" s="83">
        <f t="shared" si="85"/>
        <v>0</v>
      </c>
      <c r="AC170" s="154">
        <f t="shared" si="86"/>
        <v>0</v>
      </c>
      <c r="AD170" s="154">
        <f t="shared" si="87"/>
        <v>0</v>
      </c>
      <c r="AE170" s="154">
        <f t="shared" si="88"/>
        <v>0</v>
      </c>
      <c r="AF170" s="83">
        <f t="shared" si="96"/>
        <v>0</v>
      </c>
      <c r="AG170" s="83">
        <f t="shared" si="97"/>
        <v>0</v>
      </c>
      <c r="AH170" s="83">
        <f t="shared" si="98"/>
        <v>0</v>
      </c>
      <c r="AI170" s="128">
        <f t="shared" si="110"/>
        <v>0</v>
      </c>
      <c r="AK170" s="121">
        <v>165</v>
      </c>
      <c r="AL170" s="83">
        <f t="shared" si="89"/>
        <v>0</v>
      </c>
      <c r="AM170" s="83">
        <f t="shared" si="90"/>
        <v>0</v>
      </c>
      <c r="AN170" s="83">
        <f t="shared" si="91"/>
        <v>0</v>
      </c>
      <c r="AO170" s="83">
        <f t="shared" si="92"/>
        <v>0</v>
      </c>
      <c r="AP170" s="83">
        <f t="shared" si="93"/>
        <v>0</v>
      </c>
      <c r="AQ170" s="227">
        <f t="shared" ref="AQ170:AT205" si="111">IF($AK170&lt;=$F$18,$AL170*AM170,)</f>
        <v>0</v>
      </c>
      <c r="AR170" s="227">
        <f t="shared" si="111"/>
        <v>0</v>
      </c>
      <c r="AS170" s="227">
        <f t="shared" si="111"/>
        <v>0</v>
      </c>
      <c r="AT170" s="227">
        <f t="shared" si="111"/>
        <v>0</v>
      </c>
      <c r="AU170" s="83">
        <f t="shared" si="99"/>
        <v>0</v>
      </c>
      <c r="AV170" s="83">
        <f t="shared" si="100"/>
        <v>0</v>
      </c>
      <c r="AW170" s="83">
        <f t="shared" si="101"/>
        <v>0</v>
      </c>
      <c r="AX170" s="83">
        <f t="shared" si="102"/>
        <v>0</v>
      </c>
      <c r="AY170" s="128">
        <f t="shared" si="103"/>
        <v>0</v>
      </c>
    </row>
    <row r="171" spans="3:51" x14ac:dyDescent="0.25">
      <c r="C171" s="244" t="s">
        <v>46</v>
      </c>
      <c r="D171" s="4">
        <v>0.52</v>
      </c>
      <c r="E171" s="261" t="s">
        <v>222</v>
      </c>
      <c r="I171" s="105">
        <v>166</v>
      </c>
      <c r="J171" s="83">
        <f t="shared" si="104"/>
        <v>0</v>
      </c>
      <c r="K171" s="83">
        <f t="shared" si="105"/>
        <v>0</v>
      </c>
      <c r="L171" s="83">
        <f t="shared" si="106"/>
        <v>0</v>
      </c>
      <c r="M171" s="83">
        <f t="shared" si="107"/>
        <v>0</v>
      </c>
      <c r="N171" s="83">
        <f t="shared" si="79"/>
        <v>0</v>
      </c>
      <c r="O171" s="84">
        <f t="shared" si="80"/>
        <v>0</v>
      </c>
      <c r="P171" s="105">
        <v>166</v>
      </c>
      <c r="Q171" s="83">
        <f t="shared" si="94"/>
        <v>0</v>
      </c>
      <c r="R171" s="83">
        <f t="shared" si="108"/>
        <v>0</v>
      </c>
      <c r="S171" s="83">
        <f t="shared" si="109"/>
        <v>0</v>
      </c>
      <c r="T171" s="83">
        <f t="shared" si="81"/>
        <v>0</v>
      </c>
      <c r="U171" s="83">
        <f t="shared" si="95"/>
        <v>0</v>
      </c>
      <c r="V171" s="83">
        <f t="shared" si="82"/>
        <v>0</v>
      </c>
      <c r="W171" s="83">
        <v>0</v>
      </c>
      <c r="X171" s="83">
        <f t="shared" si="83"/>
        <v>0</v>
      </c>
      <c r="Y171" s="88">
        <f t="shared" si="84"/>
        <v>0</v>
      </c>
      <c r="AA171" s="121">
        <v>166</v>
      </c>
      <c r="AB171" s="83">
        <f t="shared" si="85"/>
        <v>0</v>
      </c>
      <c r="AC171" s="154">
        <f t="shared" si="86"/>
        <v>0</v>
      </c>
      <c r="AD171" s="154">
        <f t="shared" si="87"/>
        <v>0</v>
      </c>
      <c r="AE171" s="154">
        <f t="shared" si="88"/>
        <v>0</v>
      </c>
      <c r="AF171" s="83">
        <f t="shared" si="96"/>
        <v>0</v>
      </c>
      <c r="AG171" s="83">
        <f t="shared" si="97"/>
        <v>0</v>
      </c>
      <c r="AH171" s="83">
        <f t="shared" si="98"/>
        <v>0</v>
      </c>
      <c r="AI171" s="128">
        <f t="shared" si="110"/>
        <v>0</v>
      </c>
      <c r="AK171" s="121">
        <v>166</v>
      </c>
      <c r="AL171" s="83">
        <f t="shared" si="89"/>
        <v>0</v>
      </c>
      <c r="AM171" s="83">
        <f t="shared" si="90"/>
        <v>0</v>
      </c>
      <c r="AN171" s="83">
        <f t="shared" si="91"/>
        <v>0</v>
      </c>
      <c r="AO171" s="83">
        <f t="shared" si="92"/>
        <v>0</v>
      </c>
      <c r="AP171" s="83">
        <f t="shared" si="93"/>
        <v>0</v>
      </c>
      <c r="AQ171" s="227">
        <f t="shared" si="111"/>
        <v>0</v>
      </c>
      <c r="AR171" s="227">
        <f t="shared" si="111"/>
        <v>0</v>
      </c>
      <c r="AS171" s="227">
        <f t="shared" si="111"/>
        <v>0</v>
      </c>
      <c r="AT171" s="227">
        <f t="shared" si="111"/>
        <v>0</v>
      </c>
      <c r="AU171" s="83">
        <f t="shared" si="99"/>
        <v>0</v>
      </c>
      <c r="AV171" s="83">
        <f t="shared" si="100"/>
        <v>0</v>
      </c>
      <c r="AW171" s="83">
        <f t="shared" si="101"/>
        <v>0</v>
      </c>
      <c r="AX171" s="83">
        <f t="shared" si="102"/>
        <v>0</v>
      </c>
      <c r="AY171" s="128">
        <f t="shared" si="103"/>
        <v>0</v>
      </c>
    </row>
    <row r="172" spans="3:51" x14ac:dyDescent="0.25">
      <c r="C172" s="244" t="s">
        <v>47</v>
      </c>
      <c r="D172" s="4">
        <v>0.35</v>
      </c>
      <c r="E172" s="261" t="s">
        <v>224</v>
      </c>
      <c r="I172" s="105">
        <v>167</v>
      </c>
      <c r="J172" s="83">
        <f t="shared" si="104"/>
        <v>0</v>
      </c>
      <c r="K172" s="83">
        <f t="shared" si="105"/>
        <v>0</v>
      </c>
      <c r="L172" s="83">
        <f t="shared" si="106"/>
        <v>0</v>
      </c>
      <c r="M172" s="83">
        <f t="shared" si="107"/>
        <v>0</v>
      </c>
      <c r="N172" s="83">
        <f t="shared" si="79"/>
        <v>0</v>
      </c>
      <c r="O172" s="84">
        <f t="shared" si="80"/>
        <v>0</v>
      </c>
      <c r="P172" s="105">
        <v>167</v>
      </c>
      <c r="Q172" s="83">
        <f t="shared" si="94"/>
        <v>0</v>
      </c>
      <c r="R172" s="83">
        <f t="shared" si="108"/>
        <v>0</v>
      </c>
      <c r="S172" s="83">
        <f t="shared" si="109"/>
        <v>0</v>
      </c>
      <c r="T172" s="83">
        <f t="shared" si="81"/>
        <v>0</v>
      </c>
      <c r="U172" s="83">
        <f t="shared" si="95"/>
        <v>0</v>
      </c>
      <c r="V172" s="83">
        <f t="shared" si="82"/>
        <v>0</v>
      </c>
      <c r="W172" s="83">
        <v>0</v>
      </c>
      <c r="X172" s="83">
        <f t="shared" si="83"/>
        <v>0</v>
      </c>
      <c r="Y172" s="88">
        <f t="shared" si="84"/>
        <v>0</v>
      </c>
      <c r="AA172" s="121">
        <v>167</v>
      </c>
      <c r="AB172" s="83">
        <f t="shared" si="85"/>
        <v>0</v>
      </c>
      <c r="AC172" s="154">
        <f t="shared" si="86"/>
        <v>0</v>
      </c>
      <c r="AD172" s="154">
        <f t="shared" si="87"/>
        <v>0</v>
      </c>
      <c r="AE172" s="154">
        <f t="shared" si="88"/>
        <v>0</v>
      </c>
      <c r="AF172" s="83">
        <f t="shared" si="96"/>
        <v>0</v>
      </c>
      <c r="AG172" s="83">
        <f t="shared" si="97"/>
        <v>0</v>
      </c>
      <c r="AH172" s="83">
        <f t="shared" si="98"/>
        <v>0</v>
      </c>
      <c r="AI172" s="128">
        <f t="shared" si="110"/>
        <v>0</v>
      </c>
      <c r="AK172" s="121">
        <v>167</v>
      </c>
      <c r="AL172" s="83">
        <f t="shared" si="89"/>
        <v>0</v>
      </c>
      <c r="AM172" s="83">
        <f t="shared" si="90"/>
        <v>0</v>
      </c>
      <c r="AN172" s="83">
        <f t="shared" si="91"/>
        <v>0</v>
      </c>
      <c r="AO172" s="83">
        <f t="shared" si="92"/>
        <v>0</v>
      </c>
      <c r="AP172" s="83">
        <f t="shared" si="93"/>
        <v>0</v>
      </c>
      <c r="AQ172" s="227">
        <f t="shared" si="111"/>
        <v>0</v>
      </c>
      <c r="AR172" s="227">
        <f t="shared" si="111"/>
        <v>0</v>
      </c>
      <c r="AS172" s="227">
        <f t="shared" si="111"/>
        <v>0</v>
      </c>
      <c r="AT172" s="227">
        <f t="shared" si="111"/>
        <v>0</v>
      </c>
      <c r="AU172" s="83">
        <f t="shared" si="99"/>
        <v>0</v>
      </c>
      <c r="AV172" s="83">
        <f t="shared" si="100"/>
        <v>0</v>
      </c>
      <c r="AW172" s="83">
        <f t="shared" si="101"/>
        <v>0</v>
      </c>
      <c r="AX172" s="83">
        <f t="shared" si="102"/>
        <v>0</v>
      </c>
      <c r="AY172" s="128">
        <f t="shared" si="103"/>
        <v>0</v>
      </c>
    </row>
    <row r="173" spans="3:51" x14ac:dyDescent="0.25">
      <c r="C173" s="244" t="s">
        <v>48</v>
      </c>
      <c r="D173" s="4">
        <v>0.37</v>
      </c>
      <c r="E173" s="261" t="s">
        <v>222</v>
      </c>
      <c r="I173" s="105">
        <v>168</v>
      </c>
      <c r="J173" s="83">
        <f t="shared" si="104"/>
        <v>0</v>
      </c>
      <c r="K173" s="83">
        <f t="shared" si="105"/>
        <v>0</v>
      </c>
      <c r="L173" s="83">
        <f t="shared" si="106"/>
        <v>0</v>
      </c>
      <c r="M173" s="83">
        <f t="shared" si="107"/>
        <v>0</v>
      </c>
      <c r="N173" s="83">
        <f t="shared" si="79"/>
        <v>0</v>
      </c>
      <c r="O173" s="84">
        <f t="shared" si="80"/>
        <v>0</v>
      </c>
      <c r="P173" s="105">
        <v>168</v>
      </c>
      <c r="Q173" s="83">
        <f t="shared" si="94"/>
        <v>0</v>
      </c>
      <c r="R173" s="83">
        <f t="shared" si="108"/>
        <v>0</v>
      </c>
      <c r="S173" s="83">
        <f t="shared" si="109"/>
        <v>0</v>
      </c>
      <c r="T173" s="83">
        <f t="shared" si="81"/>
        <v>0</v>
      </c>
      <c r="U173" s="83">
        <f t="shared" si="95"/>
        <v>0</v>
      </c>
      <c r="V173" s="83">
        <f t="shared" si="82"/>
        <v>0</v>
      </c>
      <c r="W173" s="83">
        <v>0</v>
      </c>
      <c r="X173" s="83">
        <f t="shared" si="83"/>
        <v>0</v>
      </c>
      <c r="Y173" s="88">
        <f t="shared" si="84"/>
        <v>0</v>
      </c>
      <c r="AA173" s="121">
        <v>168</v>
      </c>
      <c r="AB173" s="83">
        <f t="shared" si="85"/>
        <v>0</v>
      </c>
      <c r="AC173" s="154">
        <f t="shared" si="86"/>
        <v>0</v>
      </c>
      <c r="AD173" s="154">
        <f t="shared" si="87"/>
        <v>0</v>
      </c>
      <c r="AE173" s="154">
        <f t="shared" si="88"/>
        <v>0</v>
      </c>
      <c r="AF173" s="83">
        <f t="shared" si="96"/>
        <v>0</v>
      </c>
      <c r="AG173" s="83">
        <f t="shared" si="97"/>
        <v>0</v>
      </c>
      <c r="AH173" s="83">
        <f t="shared" si="98"/>
        <v>0</v>
      </c>
      <c r="AI173" s="128">
        <f t="shared" si="110"/>
        <v>0</v>
      </c>
      <c r="AK173" s="121">
        <v>168</v>
      </c>
      <c r="AL173" s="83">
        <f t="shared" si="89"/>
        <v>0</v>
      </c>
      <c r="AM173" s="83">
        <f t="shared" si="90"/>
        <v>0</v>
      </c>
      <c r="AN173" s="83">
        <f t="shared" si="91"/>
        <v>0</v>
      </c>
      <c r="AO173" s="83">
        <f t="shared" si="92"/>
        <v>0</v>
      </c>
      <c r="AP173" s="83">
        <f t="shared" si="93"/>
        <v>0</v>
      </c>
      <c r="AQ173" s="227">
        <f t="shared" si="111"/>
        <v>0</v>
      </c>
      <c r="AR173" s="227">
        <f t="shared" si="111"/>
        <v>0</v>
      </c>
      <c r="AS173" s="227">
        <f t="shared" si="111"/>
        <v>0</v>
      </c>
      <c r="AT173" s="227">
        <f t="shared" si="111"/>
        <v>0</v>
      </c>
      <c r="AU173" s="83">
        <f t="shared" si="99"/>
        <v>0</v>
      </c>
      <c r="AV173" s="83">
        <f t="shared" si="100"/>
        <v>0</v>
      </c>
      <c r="AW173" s="83">
        <f t="shared" si="101"/>
        <v>0</v>
      </c>
      <c r="AX173" s="83">
        <f t="shared" si="102"/>
        <v>0</v>
      </c>
      <c r="AY173" s="128">
        <f t="shared" si="103"/>
        <v>0</v>
      </c>
    </row>
    <row r="174" spans="3:51" x14ac:dyDescent="0.25">
      <c r="C174" s="244" t="s">
        <v>49</v>
      </c>
      <c r="D174" s="4">
        <v>0.45</v>
      </c>
      <c r="E174" s="261" t="s">
        <v>223</v>
      </c>
      <c r="I174" s="105">
        <v>169</v>
      </c>
      <c r="J174" s="83">
        <f t="shared" si="104"/>
        <v>0</v>
      </c>
      <c r="K174" s="83">
        <f t="shared" si="105"/>
        <v>0</v>
      </c>
      <c r="L174" s="83">
        <f t="shared" si="106"/>
        <v>0</v>
      </c>
      <c r="M174" s="83">
        <f t="shared" si="107"/>
        <v>0</v>
      </c>
      <c r="N174" s="83">
        <f t="shared" si="79"/>
        <v>0</v>
      </c>
      <c r="O174" s="84">
        <f t="shared" si="80"/>
        <v>0</v>
      </c>
      <c r="P174" s="105">
        <v>169</v>
      </c>
      <c r="Q174" s="83">
        <f t="shared" si="94"/>
        <v>0</v>
      </c>
      <c r="R174" s="83">
        <f t="shared" si="108"/>
        <v>0</v>
      </c>
      <c r="S174" s="83">
        <f t="shared" si="109"/>
        <v>0</v>
      </c>
      <c r="T174" s="83">
        <f t="shared" si="81"/>
        <v>0</v>
      </c>
      <c r="U174" s="83">
        <f t="shared" si="95"/>
        <v>0</v>
      </c>
      <c r="V174" s="83">
        <f t="shared" si="82"/>
        <v>0</v>
      </c>
      <c r="W174" s="83">
        <v>0</v>
      </c>
      <c r="X174" s="83">
        <f t="shared" si="83"/>
        <v>0</v>
      </c>
      <c r="Y174" s="88">
        <f t="shared" si="84"/>
        <v>0</v>
      </c>
      <c r="AA174" s="121">
        <v>169</v>
      </c>
      <c r="AB174" s="83">
        <f t="shared" si="85"/>
        <v>0</v>
      </c>
      <c r="AC174" s="154">
        <f t="shared" si="86"/>
        <v>0</v>
      </c>
      <c r="AD174" s="154">
        <f t="shared" si="87"/>
        <v>0</v>
      </c>
      <c r="AE174" s="154">
        <f t="shared" si="88"/>
        <v>0</v>
      </c>
      <c r="AF174" s="83">
        <f t="shared" si="96"/>
        <v>0</v>
      </c>
      <c r="AG174" s="83">
        <f t="shared" si="97"/>
        <v>0</v>
      </c>
      <c r="AH174" s="83">
        <f t="shared" si="98"/>
        <v>0</v>
      </c>
      <c r="AI174" s="128">
        <f t="shared" si="110"/>
        <v>0</v>
      </c>
      <c r="AK174" s="121">
        <v>169</v>
      </c>
      <c r="AL174" s="83">
        <f t="shared" si="89"/>
        <v>0</v>
      </c>
      <c r="AM174" s="83">
        <f t="shared" si="90"/>
        <v>0</v>
      </c>
      <c r="AN174" s="83">
        <f t="shared" si="91"/>
        <v>0</v>
      </c>
      <c r="AO174" s="83">
        <f t="shared" si="92"/>
        <v>0</v>
      </c>
      <c r="AP174" s="83">
        <f t="shared" si="93"/>
        <v>0</v>
      </c>
      <c r="AQ174" s="227">
        <f t="shared" si="111"/>
        <v>0</v>
      </c>
      <c r="AR174" s="227">
        <f t="shared" si="111"/>
        <v>0</v>
      </c>
      <c r="AS174" s="227">
        <f t="shared" si="111"/>
        <v>0</v>
      </c>
      <c r="AT174" s="227">
        <f t="shared" si="111"/>
        <v>0</v>
      </c>
      <c r="AU174" s="83">
        <f t="shared" si="99"/>
        <v>0</v>
      </c>
      <c r="AV174" s="83">
        <f t="shared" si="100"/>
        <v>0</v>
      </c>
      <c r="AW174" s="83">
        <f t="shared" si="101"/>
        <v>0</v>
      </c>
      <c r="AX174" s="83">
        <f t="shared" si="102"/>
        <v>0</v>
      </c>
      <c r="AY174" s="128">
        <f t="shared" si="103"/>
        <v>0</v>
      </c>
    </row>
    <row r="175" spans="3:51" x14ac:dyDescent="0.25">
      <c r="C175" s="244" t="s">
        <v>50</v>
      </c>
      <c r="D175" s="4">
        <v>0.39</v>
      </c>
      <c r="E175" s="261" t="s">
        <v>223</v>
      </c>
      <c r="I175" s="105">
        <v>170</v>
      </c>
      <c r="J175" s="83">
        <f t="shared" si="104"/>
        <v>0</v>
      </c>
      <c r="K175" s="83">
        <f t="shared" si="105"/>
        <v>0</v>
      </c>
      <c r="L175" s="83">
        <f t="shared" si="106"/>
        <v>0</v>
      </c>
      <c r="M175" s="83">
        <f t="shared" si="107"/>
        <v>0</v>
      </c>
      <c r="N175" s="83">
        <f t="shared" si="79"/>
        <v>0</v>
      </c>
      <c r="O175" s="84">
        <f t="shared" si="80"/>
        <v>0</v>
      </c>
      <c r="P175" s="105">
        <v>170</v>
      </c>
      <c r="Q175" s="83">
        <f t="shared" si="94"/>
        <v>0</v>
      </c>
      <c r="R175" s="83">
        <f t="shared" si="108"/>
        <v>0</v>
      </c>
      <c r="S175" s="83">
        <f t="shared" si="109"/>
        <v>0</v>
      </c>
      <c r="T175" s="83">
        <f t="shared" si="81"/>
        <v>0</v>
      </c>
      <c r="U175" s="83">
        <f t="shared" si="95"/>
        <v>0</v>
      </c>
      <c r="V175" s="83">
        <f t="shared" si="82"/>
        <v>0</v>
      </c>
      <c r="W175" s="83">
        <v>0</v>
      </c>
      <c r="X175" s="83">
        <f t="shared" si="83"/>
        <v>0</v>
      </c>
      <c r="Y175" s="88">
        <f t="shared" si="84"/>
        <v>0</v>
      </c>
      <c r="AA175" s="121">
        <v>170</v>
      </c>
      <c r="AB175" s="83">
        <f t="shared" si="85"/>
        <v>0</v>
      </c>
      <c r="AC175" s="154">
        <f t="shared" si="86"/>
        <v>0</v>
      </c>
      <c r="AD175" s="154">
        <f t="shared" si="87"/>
        <v>0</v>
      </c>
      <c r="AE175" s="154">
        <f t="shared" si="88"/>
        <v>0</v>
      </c>
      <c r="AF175" s="83">
        <f t="shared" si="96"/>
        <v>0</v>
      </c>
      <c r="AG175" s="83">
        <f t="shared" si="97"/>
        <v>0</v>
      </c>
      <c r="AH175" s="83">
        <f t="shared" si="98"/>
        <v>0</v>
      </c>
      <c r="AI175" s="128">
        <f t="shared" si="110"/>
        <v>0</v>
      </c>
      <c r="AK175" s="121">
        <v>170</v>
      </c>
      <c r="AL175" s="83">
        <f t="shared" si="89"/>
        <v>0</v>
      </c>
      <c r="AM175" s="83">
        <f t="shared" si="90"/>
        <v>0</v>
      </c>
      <c r="AN175" s="83">
        <f t="shared" si="91"/>
        <v>0</v>
      </c>
      <c r="AO175" s="83">
        <f t="shared" si="92"/>
        <v>0</v>
      </c>
      <c r="AP175" s="83">
        <f t="shared" si="93"/>
        <v>0</v>
      </c>
      <c r="AQ175" s="227">
        <f t="shared" si="111"/>
        <v>0</v>
      </c>
      <c r="AR175" s="227">
        <f t="shared" si="111"/>
        <v>0</v>
      </c>
      <c r="AS175" s="227">
        <f t="shared" si="111"/>
        <v>0</v>
      </c>
      <c r="AT175" s="227">
        <f t="shared" si="111"/>
        <v>0</v>
      </c>
      <c r="AU175" s="83">
        <f t="shared" si="99"/>
        <v>0</v>
      </c>
      <c r="AV175" s="83">
        <f t="shared" si="100"/>
        <v>0</v>
      </c>
      <c r="AW175" s="83">
        <f t="shared" si="101"/>
        <v>0</v>
      </c>
      <c r="AX175" s="83">
        <f t="shared" si="102"/>
        <v>0</v>
      </c>
      <c r="AY175" s="128">
        <f t="shared" si="103"/>
        <v>0</v>
      </c>
    </row>
    <row r="176" spans="3:51" x14ac:dyDescent="0.25">
      <c r="C176" s="244" t="s">
        <v>51</v>
      </c>
      <c r="D176" s="4">
        <v>0.44</v>
      </c>
      <c r="E176" s="261" t="s">
        <v>223</v>
      </c>
      <c r="I176" s="105">
        <v>171</v>
      </c>
      <c r="J176" s="83">
        <f t="shared" si="104"/>
        <v>0</v>
      </c>
      <c r="K176" s="83">
        <f t="shared" si="105"/>
        <v>0</v>
      </c>
      <c r="L176" s="83">
        <f t="shared" si="106"/>
        <v>0</v>
      </c>
      <c r="M176" s="83">
        <f t="shared" si="107"/>
        <v>0</v>
      </c>
      <c r="N176" s="83">
        <f t="shared" si="79"/>
        <v>0</v>
      </c>
      <c r="O176" s="84">
        <f t="shared" si="80"/>
        <v>0</v>
      </c>
      <c r="P176" s="105">
        <v>171</v>
      </c>
      <c r="Q176" s="83">
        <f t="shared" si="94"/>
        <v>0</v>
      </c>
      <c r="R176" s="83">
        <f t="shared" si="108"/>
        <v>0</v>
      </c>
      <c r="S176" s="83">
        <f t="shared" si="109"/>
        <v>0</v>
      </c>
      <c r="T176" s="83">
        <f t="shared" si="81"/>
        <v>0</v>
      </c>
      <c r="U176" s="83">
        <f t="shared" si="95"/>
        <v>0</v>
      </c>
      <c r="V176" s="83">
        <f t="shared" si="82"/>
        <v>0</v>
      </c>
      <c r="W176" s="83">
        <v>0</v>
      </c>
      <c r="X176" s="83">
        <f t="shared" si="83"/>
        <v>0</v>
      </c>
      <c r="Y176" s="88">
        <f t="shared" si="84"/>
        <v>0</v>
      </c>
      <c r="AA176" s="121">
        <v>171</v>
      </c>
      <c r="AB176" s="83">
        <f t="shared" si="85"/>
        <v>0</v>
      </c>
      <c r="AC176" s="154">
        <f t="shared" si="86"/>
        <v>0</v>
      </c>
      <c r="AD176" s="154">
        <f t="shared" si="87"/>
        <v>0</v>
      </c>
      <c r="AE176" s="154">
        <f t="shared" si="88"/>
        <v>0</v>
      </c>
      <c r="AF176" s="83">
        <f t="shared" si="96"/>
        <v>0</v>
      </c>
      <c r="AG176" s="83">
        <f t="shared" si="97"/>
        <v>0</v>
      </c>
      <c r="AH176" s="83">
        <f t="shared" si="98"/>
        <v>0</v>
      </c>
      <c r="AI176" s="128">
        <f t="shared" si="110"/>
        <v>0</v>
      </c>
      <c r="AK176" s="121">
        <v>171</v>
      </c>
      <c r="AL176" s="83">
        <f t="shared" si="89"/>
        <v>0</v>
      </c>
      <c r="AM176" s="83">
        <f t="shared" si="90"/>
        <v>0</v>
      </c>
      <c r="AN176" s="83">
        <f t="shared" si="91"/>
        <v>0</v>
      </c>
      <c r="AO176" s="83">
        <f t="shared" si="92"/>
        <v>0</v>
      </c>
      <c r="AP176" s="83">
        <f t="shared" si="93"/>
        <v>0</v>
      </c>
      <c r="AQ176" s="227">
        <f t="shared" si="111"/>
        <v>0</v>
      </c>
      <c r="AR176" s="227">
        <f t="shared" si="111"/>
        <v>0</v>
      </c>
      <c r="AS176" s="227">
        <f t="shared" si="111"/>
        <v>0</v>
      </c>
      <c r="AT176" s="227">
        <f t="shared" si="111"/>
        <v>0</v>
      </c>
      <c r="AU176" s="83">
        <f t="shared" si="99"/>
        <v>0</v>
      </c>
      <c r="AV176" s="83">
        <f t="shared" si="100"/>
        <v>0</v>
      </c>
      <c r="AW176" s="83">
        <f t="shared" si="101"/>
        <v>0</v>
      </c>
      <c r="AX176" s="83">
        <f t="shared" si="102"/>
        <v>0</v>
      </c>
      <c r="AY176" s="128">
        <f t="shared" si="103"/>
        <v>0</v>
      </c>
    </row>
    <row r="177" spans="3:51" x14ac:dyDescent="0.25">
      <c r="C177" s="244" t="s">
        <v>52</v>
      </c>
      <c r="D177" s="4">
        <v>0.46</v>
      </c>
      <c r="E177" s="261" t="s">
        <v>223</v>
      </c>
      <c r="I177" s="105">
        <v>172</v>
      </c>
      <c r="J177" s="83">
        <f t="shared" si="104"/>
        <v>0</v>
      </c>
      <c r="K177" s="83">
        <f t="shared" si="105"/>
        <v>0</v>
      </c>
      <c r="L177" s="83">
        <f t="shared" si="106"/>
        <v>0</v>
      </c>
      <c r="M177" s="83">
        <f t="shared" si="107"/>
        <v>0</v>
      </c>
      <c r="N177" s="83">
        <f t="shared" si="79"/>
        <v>0</v>
      </c>
      <c r="O177" s="84">
        <f t="shared" si="80"/>
        <v>0</v>
      </c>
      <c r="P177" s="105">
        <v>172</v>
      </c>
      <c r="Q177" s="83">
        <f t="shared" si="94"/>
        <v>0</v>
      </c>
      <c r="R177" s="83">
        <f t="shared" si="108"/>
        <v>0</v>
      </c>
      <c r="S177" s="83">
        <f t="shared" si="109"/>
        <v>0</v>
      </c>
      <c r="T177" s="83">
        <f t="shared" si="81"/>
        <v>0</v>
      </c>
      <c r="U177" s="83">
        <f t="shared" si="95"/>
        <v>0</v>
      </c>
      <c r="V177" s="83">
        <f t="shared" si="82"/>
        <v>0</v>
      </c>
      <c r="W177" s="83">
        <v>0</v>
      </c>
      <c r="X177" s="83">
        <f t="shared" si="83"/>
        <v>0</v>
      </c>
      <c r="Y177" s="88">
        <f t="shared" si="84"/>
        <v>0</v>
      </c>
      <c r="AA177" s="121">
        <v>172</v>
      </c>
      <c r="AB177" s="83">
        <f t="shared" si="85"/>
        <v>0</v>
      </c>
      <c r="AC177" s="154">
        <f t="shared" si="86"/>
        <v>0</v>
      </c>
      <c r="AD177" s="154">
        <f t="shared" si="87"/>
        <v>0</v>
      </c>
      <c r="AE177" s="154">
        <f t="shared" si="88"/>
        <v>0</v>
      </c>
      <c r="AF177" s="83">
        <f t="shared" si="96"/>
        <v>0</v>
      </c>
      <c r="AG177" s="83">
        <f t="shared" si="97"/>
        <v>0</v>
      </c>
      <c r="AH177" s="83">
        <f t="shared" si="98"/>
        <v>0</v>
      </c>
      <c r="AI177" s="128">
        <f t="shared" si="110"/>
        <v>0</v>
      </c>
      <c r="AK177" s="121">
        <v>172</v>
      </c>
      <c r="AL177" s="83">
        <f t="shared" si="89"/>
        <v>0</v>
      </c>
      <c r="AM177" s="83">
        <f t="shared" si="90"/>
        <v>0</v>
      </c>
      <c r="AN177" s="83">
        <f t="shared" si="91"/>
        <v>0</v>
      </c>
      <c r="AO177" s="83">
        <f t="shared" si="92"/>
        <v>0</v>
      </c>
      <c r="AP177" s="83">
        <f t="shared" si="93"/>
        <v>0</v>
      </c>
      <c r="AQ177" s="227">
        <f t="shared" si="111"/>
        <v>0</v>
      </c>
      <c r="AR177" s="227">
        <f t="shared" si="111"/>
        <v>0</v>
      </c>
      <c r="AS177" s="227">
        <f t="shared" si="111"/>
        <v>0</v>
      </c>
      <c r="AT177" s="227">
        <f t="shared" si="111"/>
        <v>0</v>
      </c>
      <c r="AU177" s="83">
        <f t="shared" si="99"/>
        <v>0</v>
      </c>
      <c r="AV177" s="83">
        <f t="shared" si="100"/>
        <v>0</v>
      </c>
      <c r="AW177" s="83">
        <f t="shared" si="101"/>
        <v>0</v>
      </c>
      <c r="AX177" s="83">
        <f t="shared" si="102"/>
        <v>0</v>
      </c>
      <c r="AY177" s="128">
        <f t="shared" si="103"/>
        <v>0</v>
      </c>
    </row>
    <row r="178" spans="3:51" ht="42.75" x14ac:dyDescent="0.25">
      <c r="C178" s="244" t="s">
        <v>53</v>
      </c>
      <c r="D178" s="4">
        <v>0.46</v>
      </c>
      <c r="E178" s="261" t="s">
        <v>225</v>
      </c>
      <c r="I178" s="105">
        <v>173</v>
      </c>
      <c r="J178" s="83">
        <f t="shared" si="104"/>
        <v>0</v>
      </c>
      <c r="K178" s="83">
        <f t="shared" si="105"/>
        <v>0</v>
      </c>
      <c r="L178" s="83">
        <f t="shared" si="106"/>
        <v>0</v>
      </c>
      <c r="M178" s="83">
        <f t="shared" si="107"/>
        <v>0</v>
      </c>
      <c r="N178" s="83">
        <f t="shared" si="79"/>
        <v>0</v>
      </c>
      <c r="O178" s="84">
        <f t="shared" si="80"/>
        <v>0</v>
      </c>
      <c r="P178" s="105">
        <v>173</v>
      </c>
      <c r="Q178" s="83">
        <f t="shared" si="94"/>
        <v>0</v>
      </c>
      <c r="R178" s="83">
        <f t="shared" si="108"/>
        <v>0</v>
      </c>
      <c r="S178" s="83">
        <f t="shared" si="109"/>
        <v>0</v>
      </c>
      <c r="T178" s="83">
        <f t="shared" si="81"/>
        <v>0</v>
      </c>
      <c r="U178" s="83">
        <f t="shared" si="95"/>
        <v>0</v>
      </c>
      <c r="V178" s="83">
        <f t="shared" si="82"/>
        <v>0</v>
      </c>
      <c r="W178" s="83">
        <v>0</v>
      </c>
      <c r="X178" s="83">
        <f t="shared" si="83"/>
        <v>0</v>
      </c>
      <c r="Y178" s="88">
        <f t="shared" si="84"/>
        <v>0</v>
      </c>
      <c r="AA178" s="121">
        <v>173</v>
      </c>
      <c r="AB178" s="83">
        <f t="shared" si="85"/>
        <v>0</v>
      </c>
      <c r="AC178" s="154">
        <f t="shared" si="86"/>
        <v>0</v>
      </c>
      <c r="AD178" s="154">
        <f t="shared" si="87"/>
        <v>0</v>
      </c>
      <c r="AE178" s="154">
        <f t="shared" si="88"/>
        <v>0</v>
      </c>
      <c r="AF178" s="83">
        <f t="shared" si="96"/>
        <v>0</v>
      </c>
      <c r="AG178" s="83">
        <f t="shared" si="97"/>
        <v>0</v>
      </c>
      <c r="AH178" s="83">
        <f t="shared" si="98"/>
        <v>0</v>
      </c>
      <c r="AI178" s="128">
        <f t="shared" si="110"/>
        <v>0</v>
      </c>
      <c r="AK178" s="121">
        <v>173</v>
      </c>
      <c r="AL178" s="83">
        <f t="shared" si="89"/>
        <v>0</v>
      </c>
      <c r="AM178" s="83">
        <f t="shared" si="90"/>
        <v>0</v>
      </c>
      <c r="AN178" s="83">
        <f t="shared" si="91"/>
        <v>0</v>
      </c>
      <c r="AO178" s="83">
        <f t="shared" si="92"/>
        <v>0</v>
      </c>
      <c r="AP178" s="83">
        <f t="shared" si="93"/>
        <v>0</v>
      </c>
      <c r="AQ178" s="227">
        <f t="shared" si="111"/>
        <v>0</v>
      </c>
      <c r="AR178" s="227">
        <f t="shared" si="111"/>
        <v>0</v>
      </c>
      <c r="AS178" s="227">
        <f t="shared" si="111"/>
        <v>0</v>
      </c>
      <c r="AT178" s="227">
        <f t="shared" si="111"/>
        <v>0</v>
      </c>
      <c r="AU178" s="83">
        <f t="shared" si="99"/>
        <v>0</v>
      </c>
      <c r="AV178" s="83">
        <f t="shared" si="100"/>
        <v>0</v>
      </c>
      <c r="AW178" s="83">
        <f t="shared" si="101"/>
        <v>0</v>
      </c>
      <c r="AX178" s="83">
        <f t="shared" si="102"/>
        <v>0</v>
      </c>
      <c r="AY178" s="128">
        <f t="shared" si="103"/>
        <v>0</v>
      </c>
    </row>
    <row r="179" spans="3:51" x14ac:dyDescent="0.25">
      <c r="C179" s="244" t="s">
        <v>54</v>
      </c>
      <c r="D179" s="4">
        <v>0.44</v>
      </c>
      <c r="E179" s="261" t="s">
        <v>223</v>
      </c>
      <c r="I179" s="105">
        <v>174</v>
      </c>
      <c r="J179" s="83">
        <f t="shared" si="104"/>
        <v>0</v>
      </c>
      <c r="K179" s="83">
        <f t="shared" si="105"/>
        <v>0</v>
      </c>
      <c r="L179" s="83">
        <f t="shared" si="106"/>
        <v>0</v>
      </c>
      <c r="M179" s="83">
        <f t="shared" si="107"/>
        <v>0</v>
      </c>
      <c r="N179" s="83">
        <f t="shared" si="79"/>
        <v>0</v>
      </c>
      <c r="O179" s="84">
        <f t="shared" si="80"/>
        <v>0</v>
      </c>
      <c r="P179" s="105">
        <v>174</v>
      </c>
      <c r="Q179" s="83">
        <f t="shared" si="94"/>
        <v>0</v>
      </c>
      <c r="R179" s="83">
        <f t="shared" si="108"/>
        <v>0</v>
      </c>
      <c r="S179" s="83">
        <f t="shared" si="109"/>
        <v>0</v>
      </c>
      <c r="T179" s="83">
        <f t="shared" si="81"/>
        <v>0</v>
      </c>
      <c r="U179" s="83">
        <f t="shared" si="95"/>
        <v>0</v>
      </c>
      <c r="V179" s="83">
        <f t="shared" si="82"/>
        <v>0</v>
      </c>
      <c r="W179" s="83">
        <v>0</v>
      </c>
      <c r="X179" s="83">
        <f t="shared" si="83"/>
        <v>0</v>
      </c>
      <c r="Y179" s="88">
        <f t="shared" si="84"/>
        <v>0</v>
      </c>
      <c r="AA179" s="121">
        <v>174</v>
      </c>
      <c r="AB179" s="83">
        <f t="shared" si="85"/>
        <v>0</v>
      </c>
      <c r="AC179" s="154">
        <f t="shared" si="86"/>
        <v>0</v>
      </c>
      <c r="AD179" s="154">
        <f t="shared" si="87"/>
        <v>0</v>
      </c>
      <c r="AE179" s="154">
        <f t="shared" si="88"/>
        <v>0</v>
      </c>
      <c r="AF179" s="83">
        <f t="shared" si="96"/>
        <v>0</v>
      </c>
      <c r="AG179" s="83">
        <f t="shared" si="97"/>
        <v>0</v>
      </c>
      <c r="AH179" s="83">
        <f t="shared" si="98"/>
        <v>0</v>
      </c>
      <c r="AI179" s="128">
        <f t="shared" si="110"/>
        <v>0</v>
      </c>
      <c r="AK179" s="121">
        <v>174</v>
      </c>
      <c r="AL179" s="83">
        <f t="shared" si="89"/>
        <v>0</v>
      </c>
      <c r="AM179" s="83">
        <f t="shared" si="90"/>
        <v>0</v>
      </c>
      <c r="AN179" s="83">
        <f t="shared" si="91"/>
        <v>0</v>
      </c>
      <c r="AO179" s="83">
        <f t="shared" si="92"/>
        <v>0</v>
      </c>
      <c r="AP179" s="83">
        <f t="shared" si="93"/>
        <v>0</v>
      </c>
      <c r="AQ179" s="227">
        <f t="shared" si="111"/>
        <v>0</v>
      </c>
      <c r="AR179" s="227">
        <f t="shared" si="111"/>
        <v>0</v>
      </c>
      <c r="AS179" s="227">
        <f t="shared" si="111"/>
        <v>0</v>
      </c>
      <c r="AT179" s="227">
        <f t="shared" si="111"/>
        <v>0</v>
      </c>
      <c r="AU179" s="83">
        <f t="shared" si="99"/>
        <v>0</v>
      </c>
      <c r="AV179" s="83">
        <f t="shared" si="100"/>
        <v>0</v>
      </c>
      <c r="AW179" s="83">
        <f t="shared" si="101"/>
        <v>0</v>
      </c>
      <c r="AX179" s="83">
        <f t="shared" si="102"/>
        <v>0</v>
      </c>
      <c r="AY179" s="128">
        <f t="shared" si="103"/>
        <v>0</v>
      </c>
    </row>
    <row r="180" spans="3:51" x14ac:dyDescent="0.25">
      <c r="C180" s="244" t="s">
        <v>55</v>
      </c>
      <c r="D180" s="4">
        <v>0.46</v>
      </c>
      <c r="E180" s="261" t="s">
        <v>223</v>
      </c>
      <c r="I180" s="105">
        <v>175</v>
      </c>
      <c r="J180" s="83">
        <f t="shared" si="104"/>
        <v>0</v>
      </c>
      <c r="K180" s="83">
        <f t="shared" si="105"/>
        <v>0</v>
      </c>
      <c r="L180" s="83">
        <f t="shared" si="106"/>
        <v>0</v>
      </c>
      <c r="M180" s="83">
        <f t="shared" si="107"/>
        <v>0</v>
      </c>
      <c r="N180" s="83">
        <f t="shared" si="79"/>
        <v>0</v>
      </c>
      <c r="O180" s="84">
        <f t="shared" si="80"/>
        <v>0</v>
      </c>
      <c r="P180" s="105">
        <v>175</v>
      </c>
      <c r="Q180" s="83">
        <f t="shared" si="94"/>
        <v>0</v>
      </c>
      <c r="R180" s="83">
        <f t="shared" si="108"/>
        <v>0</v>
      </c>
      <c r="S180" s="83">
        <f t="shared" si="109"/>
        <v>0</v>
      </c>
      <c r="T180" s="83">
        <f t="shared" si="81"/>
        <v>0</v>
      </c>
      <c r="U180" s="83">
        <f t="shared" si="95"/>
        <v>0</v>
      </c>
      <c r="V180" s="83">
        <f t="shared" si="82"/>
        <v>0</v>
      </c>
      <c r="W180" s="83">
        <v>0</v>
      </c>
      <c r="X180" s="83">
        <f t="shared" si="83"/>
        <v>0</v>
      </c>
      <c r="Y180" s="88">
        <f t="shared" si="84"/>
        <v>0</v>
      </c>
      <c r="AA180" s="121">
        <v>175</v>
      </c>
      <c r="AB180" s="83">
        <f t="shared" si="85"/>
        <v>0</v>
      </c>
      <c r="AC180" s="154">
        <f t="shared" si="86"/>
        <v>0</v>
      </c>
      <c r="AD180" s="154">
        <f t="shared" si="87"/>
        <v>0</v>
      </c>
      <c r="AE180" s="154">
        <f t="shared" si="88"/>
        <v>0</v>
      </c>
      <c r="AF180" s="83">
        <f t="shared" si="96"/>
        <v>0</v>
      </c>
      <c r="AG180" s="83">
        <f t="shared" si="97"/>
        <v>0</v>
      </c>
      <c r="AH180" s="83">
        <f t="shared" si="98"/>
        <v>0</v>
      </c>
      <c r="AI180" s="128">
        <f t="shared" si="110"/>
        <v>0</v>
      </c>
      <c r="AK180" s="121">
        <v>175</v>
      </c>
      <c r="AL180" s="83">
        <f t="shared" si="89"/>
        <v>0</v>
      </c>
      <c r="AM180" s="83">
        <f t="shared" si="90"/>
        <v>0</v>
      </c>
      <c r="AN180" s="83">
        <f t="shared" si="91"/>
        <v>0</v>
      </c>
      <c r="AO180" s="83">
        <f t="shared" si="92"/>
        <v>0</v>
      </c>
      <c r="AP180" s="83">
        <f t="shared" si="93"/>
        <v>0</v>
      </c>
      <c r="AQ180" s="227">
        <f t="shared" si="111"/>
        <v>0</v>
      </c>
      <c r="AR180" s="227">
        <f t="shared" si="111"/>
        <v>0</v>
      </c>
      <c r="AS180" s="227">
        <f t="shared" si="111"/>
        <v>0</v>
      </c>
      <c r="AT180" s="227">
        <f t="shared" si="111"/>
        <v>0</v>
      </c>
      <c r="AU180" s="83">
        <f t="shared" si="99"/>
        <v>0</v>
      </c>
      <c r="AV180" s="83">
        <f t="shared" si="100"/>
        <v>0</v>
      </c>
      <c r="AW180" s="83">
        <f t="shared" si="101"/>
        <v>0</v>
      </c>
      <c r="AX180" s="83">
        <f t="shared" si="102"/>
        <v>0</v>
      </c>
      <c r="AY180" s="128">
        <f t="shared" si="103"/>
        <v>0</v>
      </c>
    </row>
    <row r="181" spans="3:51" x14ac:dyDescent="0.25">
      <c r="C181" s="244" t="s">
        <v>56</v>
      </c>
      <c r="D181" s="4">
        <v>0.48</v>
      </c>
      <c r="E181" s="261" t="s">
        <v>223</v>
      </c>
      <c r="I181" s="105">
        <v>176</v>
      </c>
      <c r="J181" s="83">
        <f t="shared" si="104"/>
        <v>0</v>
      </c>
      <c r="K181" s="83">
        <f t="shared" si="105"/>
        <v>0</v>
      </c>
      <c r="L181" s="83">
        <f t="shared" si="106"/>
        <v>0</v>
      </c>
      <c r="M181" s="83">
        <f t="shared" si="107"/>
        <v>0</v>
      </c>
      <c r="N181" s="83">
        <f t="shared" si="79"/>
        <v>0</v>
      </c>
      <c r="O181" s="84">
        <f t="shared" si="80"/>
        <v>0</v>
      </c>
      <c r="P181" s="105">
        <v>176</v>
      </c>
      <c r="Q181" s="83">
        <f t="shared" si="94"/>
        <v>0</v>
      </c>
      <c r="R181" s="83">
        <f t="shared" si="108"/>
        <v>0</v>
      </c>
      <c r="S181" s="83">
        <f t="shared" si="109"/>
        <v>0</v>
      </c>
      <c r="T181" s="83">
        <f t="shared" si="81"/>
        <v>0</v>
      </c>
      <c r="U181" s="83">
        <f t="shared" si="95"/>
        <v>0</v>
      </c>
      <c r="V181" s="83">
        <f t="shared" si="82"/>
        <v>0</v>
      </c>
      <c r="W181" s="83">
        <v>0</v>
      </c>
      <c r="X181" s="83">
        <f t="shared" si="83"/>
        <v>0</v>
      </c>
      <c r="Y181" s="88">
        <f t="shared" si="84"/>
        <v>0</v>
      </c>
      <c r="AA181" s="121">
        <v>176</v>
      </c>
      <c r="AB181" s="83">
        <f t="shared" si="85"/>
        <v>0</v>
      </c>
      <c r="AC181" s="154">
        <f t="shared" si="86"/>
        <v>0</v>
      </c>
      <c r="AD181" s="154">
        <f t="shared" si="87"/>
        <v>0</v>
      </c>
      <c r="AE181" s="154">
        <f t="shared" si="88"/>
        <v>0</v>
      </c>
      <c r="AF181" s="83">
        <f t="shared" si="96"/>
        <v>0</v>
      </c>
      <c r="AG181" s="83">
        <f t="shared" si="97"/>
        <v>0</v>
      </c>
      <c r="AH181" s="83">
        <f t="shared" si="98"/>
        <v>0</v>
      </c>
      <c r="AI181" s="128">
        <f t="shared" si="110"/>
        <v>0</v>
      </c>
      <c r="AK181" s="121">
        <v>176</v>
      </c>
      <c r="AL181" s="83">
        <f t="shared" si="89"/>
        <v>0</v>
      </c>
      <c r="AM181" s="83">
        <f t="shared" si="90"/>
        <v>0</v>
      </c>
      <c r="AN181" s="83">
        <f t="shared" si="91"/>
        <v>0</v>
      </c>
      <c r="AO181" s="83">
        <f t="shared" si="92"/>
        <v>0</v>
      </c>
      <c r="AP181" s="83">
        <f t="shared" si="93"/>
        <v>0</v>
      </c>
      <c r="AQ181" s="227">
        <f t="shared" si="111"/>
        <v>0</v>
      </c>
      <c r="AR181" s="227">
        <f t="shared" si="111"/>
        <v>0</v>
      </c>
      <c r="AS181" s="227">
        <f t="shared" si="111"/>
        <v>0</v>
      </c>
      <c r="AT181" s="227">
        <f t="shared" si="111"/>
        <v>0</v>
      </c>
      <c r="AU181" s="83">
        <f t="shared" si="99"/>
        <v>0</v>
      </c>
      <c r="AV181" s="83">
        <f t="shared" si="100"/>
        <v>0</v>
      </c>
      <c r="AW181" s="83">
        <f t="shared" si="101"/>
        <v>0</v>
      </c>
      <c r="AX181" s="83">
        <f t="shared" si="102"/>
        <v>0</v>
      </c>
      <c r="AY181" s="128">
        <f t="shared" si="103"/>
        <v>0</v>
      </c>
    </row>
    <row r="182" spans="3:51" x14ac:dyDescent="0.25">
      <c r="C182" s="244" t="s">
        <v>57</v>
      </c>
      <c r="D182" s="4">
        <v>0.44</v>
      </c>
      <c r="E182" s="261" t="s">
        <v>223</v>
      </c>
      <c r="I182" s="105">
        <v>177</v>
      </c>
      <c r="J182" s="83">
        <f t="shared" si="104"/>
        <v>0</v>
      </c>
      <c r="K182" s="83">
        <f t="shared" si="105"/>
        <v>0</v>
      </c>
      <c r="L182" s="83">
        <f t="shared" si="106"/>
        <v>0</v>
      </c>
      <c r="M182" s="83">
        <f t="shared" si="107"/>
        <v>0</v>
      </c>
      <c r="N182" s="83">
        <f t="shared" si="79"/>
        <v>0</v>
      </c>
      <c r="O182" s="84">
        <f t="shared" si="80"/>
        <v>0</v>
      </c>
      <c r="P182" s="105">
        <v>177</v>
      </c>
      <c r="Q182" s="83">
        <f t="shared" si="94"/>
        <v>0</v>
      </c>
      <c r="R182" s="83">
        <f t="shared" si="108"/>
        <v>0</v>
      </c>
      <c r="S182" s="83">
        <f t="shared" si="109"/>
        <v>0</v>
      </c>
      <c r="T182" s="83">
        <f t="shared" si="81"/>
        <v>0</v>
      </c>
      <c r="U182" s="83">
        <f t="shared" si="95"/>
        <v>0</v>
      </c>
      <c r="V182" s="83">
        <f t="shared" si="82"/>
        <v>0</v>
      </c>
      <c r="W182" s="83">
        <v>0</v>
      </c>
      <c r="X182" s="83">
        <f t="shared" si="83"/>
        <v>0</v>
      </c>
      <c r="Y182" s="88">
        <f t="shared" si="84"/>
        <v>0</v>
      </c>
      <c r="AA182" s="121">
        <v>177</v>
      </c>
      <c r="AB182" s="83">
        <f t="shared" si="85"/>
        <v>0</v>
      </c>
      <c r="AC182" s="154">
        <f t="shared" si="86"/>
        <v>0</v>
      </c>
      <c r="AD182" s="154">
        <f t="shared" si="87"/>
        <v>0</v>
      </c>
      <c r="AE182" s="154">
        <f t="shared" si="88"/>
        <v>0</v>
      </c>
      <c r="AF182" s="83">
        <f t="shared" si="96"/>
        <v>0</v>
      </c>
      <c r="AG182" s="83">
        <f t="shared" si="97"/>
        <v>0</v>
      </c>
      <c r="AH182" s="83">
        <f t="shared" si="98"/>
        <v>0</v>
      </c>
      <c r="AI182" s="128">
        <f t="shared" si="110"/>
        <v>0</v>
      </c>
      <c r="AK182" s="121">
        <v>177</v>
      </c>
      <c r="AL182" s="83">
        <f t="shared" si="89"/>
        <v>0</v>
      </c>
      <c r="AM182" s="83">
        <f t="shared" si="90"/>
        <v>0</v>
      </c>
      <c r="AN182" s="83">
        <f t="shared" si="91"/>
        <v>0</v>
      </c>
      <c r="AO182" s="83">
        <f t="shared" si="92"/>
        <v>0</v>
      </c>
      <c r="AP182" s="83">
        <f t="shared" si="93"/>
        <v>0</v>
      </c>
      <c r="AQ182" s="227">
        <f t="shared" si="111"/>
        <v>0</v>
      </c>
      <c r="AR182" s="227">
        <f t="shared" si="111"/>
        <v>0</v>
      </c>
      <c r="AS182" s="227">
        <f t="shared" si="111"/>
        <v>0</v>
      </c>
      <c r="AT182" s="227">
        <f t="shared" si="111"/>
        <v>0</v>
      </c>
      <c r="AU182" s="83">
        <f t="shared" si="99"/>
        <v>0</v>
      </c>
      <c r="AV182" s="83">
        <f t="shared" si="100"/>
        <v>0</v>
      </c>
      <c r="AW182" s="83">
        <f t="shared" si="101"/>
        <v>0</v>
      </c>
      <c r="AX182" s="83">
        <f t="shared" si="102"/>
        <v>0</v>
      </c>
      <c r="AY182" s="128">
        <f t="shared" si="103"/>
        <v>0</v>
      </c>
    </row>
    <row r="183" spans="3:51" x14ac:dyDescent="0.25">
      <c r="C183" s="244" t="s">
        <v>58</v>
      </c>
      <c r="D183" s="4">
        <v>0.34</v>
      </c>
      <c r="E183" s="261" t="s">
        <v>223</v>
      </c>
      <c r="I183" s="105">
        <v>178</v>
      </c>
      <c r="J183" s="83">
        <f t="shared" si="104"/>
        <v>0</v>
      </c>
      <c r="K183" s="83">
        <f t="shared" si="105"/>
        <v>0</v>
      </c>
      <c r="L183" s="83">
        <f t="shared" si="106"/>
        <v>0</v>
      </c>
      <c r="M183" s="83">
        <f t="shared" si="107"/>
        <v>0</v>
      </c>
      <c r="N183" s="83">
        <f t="shared" si="79"/>
        <v>0</v>
      </c>
      <c r="O183" s="84">
        <f t="shared" si="80"/>
        <v>0</v>
      </c>
      <c r="P183" s="105">
        <v>178</v>
      </c>
      <c r="Q183" s="83">
        <f t="shared" si="94"/>
        <v>0</v>
      </c>
      <c r="R183" s="83">
        <f t="shared" si="108"/>
        <v>0</v>
      </c>
      <c r="S183" s="83">
        <f t="shared" si="109"/>
        <v>0</v>
      </c>
      <c r="T183" s="83">
        <f t="shared" si="81"/>
        <v>0</v>
      </c>
      <c r="U183" s="83">
        <f t="shared" si="95"/>
        <v>0</v>
      </c>
      <c r="V183" s="83">
        <f t="shared" si="82"/>
        <v>0</v>
      </c>
      <c r="W183" s="83">
        <v>0</v>
      </c>
      <c r="X183" s="83">
        <f t="shared" si="83"/>
        <v>0</v>
      </c>
      <c r="Y183" s="88">
        <f t="shared" si="84"/>
        <v>0</v>
      </c>
      <c r="AA183" s="121">
        <v>178</v>
      </c>
      <c r="AB183" s="83">
        <f t="shared" si="85"/>
        <v>0</v>
      </c>
      <c r="AC183" s="154">
        <f t="shared" si="86"/>
        <v>0</v>
      </c>
      <c r="AD183" s="154">
        <f t="shared" si="87"/>
        <v>0</v>
      </c>
      <c r="AE183" s="154">
        <f t="shared" si="88"/>
        <v>0</v>
      </c>
      <c r="AF183" s="83">
        <f t="shared" si="96"/>
        <v>0</v>
      </c>
      <c r="AG183" s="83">
        <f t="shared" si="97"/>
        <v>0</v>
      </c>
      <c r="AH183" s="83">
        <f t="shared" si="98"/>
        <v>0</v>
      </c>
      <c r="AI183" s="128">
        <f t="shared" si="110"/>
        <v>0</v>
      </c>
      <c r="AK183" s="121">
        <v>178</v>
      </c>
      <c r="AL183" s="83">
        <f t="shared" si="89"/>
        <v>0</v>
      </c>
      <c r="AM183" s="83">
        <f t="shared" si="90"/>
        <v>0</v>
      </c>
      <c r="AN183" s="83">
        <f t="shared" si="91"/>
        <v>0</v>
      </c>
      <c r="AO183" s="83">
        <f t="shared" si="92"/>
        <v>0</v>
      </c>
      <c r="AP183" s="83">
        <f t="shared" si="93"/>
        <v>0</v>
      </c>
      <c r="AQ183" s="227">
        <f t="shared" si="111"/>
        <v>0</v>
      </c>
      <c r="AR183" s="227">
        <f t="shared" si="111"/>
        <v>0</v>
      </c>
      <c r="AS183" s="227">
        <f t="shared" si="111"/>
        <v>0</v>
      </c>
      <c r="AT183" s="227">
        <f t="shared" si="111"/>
        <v>0</v>
      </c>
      <c r="AU183" s="83">
        <f t="shared" si="99"/>
        <v>0</v>
      </c>
      <c r="AV183" s="83">
        <f t="shared" si="100"/>
        <v>0</v>
      </c>
      <c r="AW183" s="83">
        <f t="shared" si="101"/>
        <v>0</v>
      </c>
      <c r="AX183" s="83">
        <f t="shared" si="102"/>
        <v>0</v>
      </c>
      <c r="AY183" s="128">
        <f t="shared" si="103"/>
        <v>0</v>
      </c>
    </row>
    <row r="184" spans="3:51" x14ac:dyDescent="0.25">
      <c r="C184" s="244" t="s">
        <v>59</v>
      </c>
      <c r="D184" s="4">
        <v>0.5</v>
      </c>
      <c r="E184" s="261" t="s">
        <v>222</v>
      </c>
      <c r="I184" s="105">
        <v>179</v>
      </c>
      <c r="J184" s="83">
        <f t="shared" si="104"/>
        <v>0</v>
      </c>
      <c r="K184" s="83">
        <f t="shared" si="105"/>
        <v>0</v>
      </c>
      <c r="L184" s="83">
        <f t="shared" si="106"/>
        <v>0</v>
      </c>
      <c r="M184" s="83">
        <f t="shared" si="107"/>
        <v>0</v>
      </c>
      <c r="N184" s="83">
        <f t="shared" si="79"/>
        <v>0</v>
      </c>
      <c r="O184" s="84">
        <f t="shared" si="80"/>
        <v>0</v>
      </c>
      <c r="P184" s="105">
        <v>179</v>
      </c>
      <c r="Q184" s="83">
        <f t="shared" si="94"/>
        <v>0</v>
      </c>
      <c r="R184" s="83">
        <f t="shared" si="108"/>
        <v>0</v>
      </c>
      <c r="S184" s="83">
        <f t="shared" si="109"/>
        <v>0</v>
      </c>
      <c r="T184" s="83">
        <f t="shared" si="81"/>
        <v>0</v>
      </c>
      <c r="U184" s="83">
        <f t="shared" si="95"/>
        <v>0</v>
      </c>
      <c r="V184" s="83">
        <f t="shared" si="82"/>
        <v>0</v>
      </c>
      <c r="W184" s="83">
        <v>0</v>
      </c>
      <c r="X184" s="83">
        <f t="shared" si="83"/>
        <v>0</v>
      </c>
      <c r="Y184" s="88">
        <f t="shared" si="84"/>
        <v>0</v>
      </c>
      <c r="AA184" s="121">
        <v>179</v>
      </c>
      <c r="AB184" s="83">
        <f t="shared" si="85"/>
        <v>0</v>
      </c>
      <c r="AC184" s="154">
        <f t="shared" si="86"/>
        <v>0</v>
      </c>
      <c r="AD184" s="154">
        <f t="shared" si="87"/>
        <v>0</v>
      </c>
      <c r="AE184" s="154">
        <f t="shared" si="88"/>
        <v>0</v>
      </c>
      <c r="AF184" s="83">
        <f t="shared" si="96"/>
        <v>0</v>
      </c>
      <c r="AG184" s="83">
        <f t="shared" si="97"/>
        <v>0</v>
      </c>
      <c r="AH184" s="83">
        <f t="shared" si="98"/>
        <v>0</v>
      </c>
      <c r="AI184" s="128">
        <f t="shared" si="110"/>
        <v>0</v>
      </c>
      <c r="AK184" s="121">
        <v>179</v>
      </c>
      <c r="AL184" s="83">
        <f t="shared" si="89"/>
        <v>0</v>
      </c>
      <c r="AM184" s="83">
        <f t="shared" si="90"/>
        <v>0</v>
      </c>
      <c r="AN184" s="83">
        <f t="shared" si="91"/>
        <v>0</v>
      </c>
      <c r="AO184" s="83">
        <f t="shared" si="92"/>
        <v>0</v>
      </c>
      <c r="AP184" s="83">
        <f t="shared" si="93"/>
        <v>0</v>
      </c>
      <c r="AQ184" s="227">
        <f t="shared" si="111"/>
        <v>0</v>
      </c>
      <c r="AR184" s="227">
        <f t="shared" si="111"/>
        <v>0</v>
      </c>
      <c r="AS184" s="227">
        <f t="shared" si="111"/>
        <v>0</v>
      </c>
      <c r="AT184" s="227">
        <f t="shared" si="111"/>
        <v>0</v>
      </c>
      <c r="AU184" s="83">
        <f t="shared" si="99"/>
        <v>0</v>
      </c>
      <c r="AV184" s="83">
        <f t="shared" si="100"/>
        <v>0</v>
      </c>
      <c r="AW184" s="83">
        <f t="shared" si="101"/>
        <v>0</v>
      </c>
      <c r="AX184" s="83">
        <f t="shared" si="102"/>
        <v>0</v>
      </c>
      <c r="AY184" s="128">
        <f t="shared" si="103"/>
        <v>0</v>
      </c>
    </row>
    <row r="185" spans="3:51" x14ac:dyDescent="0.25">
      <c r="C185" s="244" t="s">
        <v>60</v>
      </c>
      <c r="D185" s="4">
        <v>0.57999999999999996</v>
      </c>
      <c r="E185" s="261" t="s">
        <v>222</v>
      </c>
      <c r="I185" s="105">
        <v>180</v>
      </c>
      <c r="J185" s="83">
        <f t="shared" si="104"/>
        <v>0</v>
      </c>
      <c r="K185" s="83">
        <f t="shared" si="105"/>
        <v>0</v>
      </c>
      <c r="L185" s="83">
        <f t="shared" si="106"/>
        <v>0</v>
      </c>
      <c r="M185" s="83">
        <f t="shared" si="107"/>
        <v>0</v>
      </c>
      <c r="N185" s="83">
        <f t="shared" si="79"/>
        <v>0</v>
      </c>
      <c r="O185" s="84">
        <f t="shared" si="80"/>
        <v>0</v>
      </c>
      <c r="P185" s="105">
        <v>180</v>
      </c>
      <c r="Q185" s="83">
        <f t="shared" si="94"/>
        <v>0</v>
      </c>
      <c r="R185" s="83">
        <f t="shared" si="108"/>
        <v>0</v>
      </c>
      <c r="S185" s="83">
        <f t="shared" si="109"/>
        <v>0</v>
      </c>
      <c r="T185" s="83">
        <f t="shared" si="81"/>
        <v>0</v>
      </c>
      <c r="U185" s="83">
        <f t="shared" si="95"/>
        <v>0</v>
      </c>
      <c r="V185" s="83">
        <f t="shared" si="82"/>
        <v>0</v>
      </c>
      <c r="W185" s="83">
        <v>0</v>
      </c>
      <c r="X185" s="83">
        <f t="shared" si="83"/>
        <v>0</v>
      </c>
      <c r="Y185" s="88">
        <f t="shared" si="84"/>
        <v>0</v>
      </c>
      <c r="AA185" s="121">
        <v>180</v>
      </c>
      <c r="AB185" s="83">
        <f t="shared" si="85"/>
        <v>0</v>
      </c>
      <c r="AC185" s="154">
        <f t="shared" si="86"/>
        <v>0</v>
      </c>
      <c r="AD185" s="154">
        <f t="shared" si="87"/>
        <v>0</v>
      </c>
      <c r="AE185" s="154">
        <f t="shared" si="88"/>
        <v>0</v>
      </c>
      <c r="AF185" s="83">
        <f t="shared" si="96"/>
        <v>0</v>
      </c>
      <c r="AG185" s="83">
        <f t="shared" si="97"/>
        <v>0</v>
      </c>
      <c r="AH185" s="83">
        <f t="shared" si="98"/>
        <v>0</v>
      </c>
      <c r="AI185" s="128">
        <f t="shared" si="110"/>
        <v>0</v>
      </c>
      <c r="AK185" s="121">
        <v>180</v>
      </c>
      <c r="AL185" s="83">
        <f t="shared" si="89"/>
        <v>0</v>
      </c>
      <c r="AM185" s="83">
        <f t="shared" si="90"/>
        <v>0</v>
      </c>
      <c r="AN185" s="83">
        <f t="shared" si="91"/>
        <v>0</v>
      </c>
      <c r="AO185" s="83">
        <f t="shared" si="92"/>
        <v>0</v>
      </c>
      <c r="AP185" s="83">
        <f t="shared" si="93"/>
        <v>0</v>
      </c>
      <c r="AQ185" s="227">
        <f t="shared" si="111"/>
        <v>0</v>
      </c>
      <c r="AR185" s="227">
        <f t="shared" si="111"/>
        <v>0</v>
      </c>
      <c r="AS185" s="227">
        <f t="shared" si="111"/>
        <v>0</v>
      </c>
      <c r="AT185" s="227">
        <f t="shared" si="111"/>
        <v>0</v>
      </c>
      <c r="AU185" s="83">
        <f t="shared" si="99"/>
        <v>0</v>
      </c>
      <c r="AV185" s="83">
        <f t="shared" si="100"/>
        <v>0</v>
      </c>
      <c r="AW185" s="83">
        <f t="shared" si="101"/>
        <v>0</v>
      </c>
      <c r="AX185" s="83">
        <f t="shared" si="102"/>
        <v>0</v>
      </c>
      <c r="AY185" s="128">
        <f t="shared" si="103"/>
        <v>0</v>
      </c>
    </row>
    <row r="186" spans="3:51" x14ac:dyDescent="0.25">
      <c r="C186" s="244" t="s">
        <v>61</v>
      </c>
      <c r="D186" s="4">
        <v>0.37</v>
      </c>
      <c r="E186" s="261" t="s">
        <v>223</v>
      </c>
      <c r="I186" s="105">
        <v>181</v>
      </c>
      <c r="J186" s="83">
        <f t="shared" si="104"/>
        <v>0</v>
      </c>
      <c r="K186" s="83">
        <f t="shared" si="105"/>
        <v>0</v>
      </c>
      <c r="L186" s="83">
        <f t="shared" si="106"/>
        <v>0</v>
      </c>
      <c r="M186" s="83">
        <f t="shared" si="107"/>
        <v>0</v>
      </c>
      <c r="N186" s="83">
        <f t="shared" si="79"/>
        <v>0</v>
      </c>
      <c r="O186" s="84">
        <f t="shared" si="80"/>
        <v>0</v>
      </c>
      <c r="P186" s="105">
        <v>181</v>
      </c>
      <c r="Q186" s="83">
        <f t="shared" si="94"/>
        <v>0</v>
      </c>
      <c r="R186" s="83">
        <f t="shared" si="108"/>
        <v>0</v>
      </c>
      <c r="S186" s="83">
        <f t="shared" si="109"/>
        <v>0</v>
      </c>
      <c r="T186" s="83">
        <f t="shared" si="81"/>
        <v>0</v>
      </c>
      <c r="U186" s="83">
        <f t="shared" si="95"/>
        <v>0</v>
      </c>
      <c r="V186" s="83">
        <f t="shared" si="82"/>
        <v>0</v>
      </c>
      <c r="W186" s="83">
        <v>0</v>
      </c>
      <c r="X186" s="83">
        <f t="shared" si="83"/>
        <v>0</v>
      </c>
      <c r="Y186" s="88">
        <f t="shared" si="84"/>
        <v>0</v>
      </c>
      <c r="AA186" s="121">
        <v>181</v>
      </c>
      <c r="AB186" s="83">
        <f t="shared" si="85"/>
        <v>0</v>
      </c>
      <c r="AC186" s="154">
        <f t="shared" si="86"/>
        <v>0</v>
      </c>
      <c r="AD186" s="154">
        <f t="shared" si="87"/>
        <v>0</v>
      </c>
      <c r="AE186" s="154">
        <f t="shared" si="88"/>
        <v>0</v>
      </c>
      <c r="AF186" s="83">
        <f t="shared" si="96"/>
        <v>0</v>
      </c>
      <c r="AG186" s="83">
        <f t="shared" si="97"/>
        <v>0</v>
      </c>
      <c r="AH186" s="83">
        <f t="shared" si="98"/>
        <v>0</v>
      </c>
      <c r="AI186" s="128">
        <f t="shared" si="110"/>
        <v>0</v>
      </c>
      <c r="AK186" s="121">
        <v>181</v>
      </c>
      <c r="AL186" s="83">
        <f t="shared" si="89"/>
        <v>0</v>
      </c>
      <c r="AM186" s="83">
        <f t="shared" si="90"/>
        <v>0</v>
      </c>
      <c r="AN186" s="83">
        <f t="shared" si="91"/>
        <v>0</v>
      </c>
      <c r="AO186" s="83">
        <f t="shared" si="92"/>
        <v>0</v>
      </c>
      <c r="AP186" s="83">
        <f t="shared" si="93"/>
        <v>0</v>
      </c>
      <c r="AQ186" s="227">
        <f t="shared" si="111"/>
        <v>0</v>
      </c>
      <c r="AR186" s="227">
        <f t="shared" si="111"/>
        <v>0</v>
      </c>
      <c r="AS186" s="227">
        <f t="shared" si="111"/>
        <v>0</v>
      </c>
      <c r="AT186" s="227">
        <f t="shared" si="111"/>
        <v>0</v>
      </c>
      <c r="AU186" s="83">
        <f t="shared" si="99"/>
        <v>0</v>
      </c>
      <c r="AV186" s="83">
        <f t="shared" si="100"/>
        <v>0</v>
      </c>
      <c r="AW186" s="83">
        <f t="shared" si="101"/>
        <v>0</v>
      </c>
      <c r="AX186" s="83">
        <f t="shared" si="102"/>
        <v>0</v>
      </c>
      <c r="AY186" s="128">
        <f t="shared" si="103"/>
        <v>0</v>
      </c>
    </row>
    <row r="187" spans="3:51" x14ac:dyDescent="0.25">
      <c r="C187" s="244" t="s">
        <v>62</v>
      </c>
      <c r="D187" s="4">
        <v>0.37</v>
      </c>
      <c r="E187" s="261" t="s">
        <v>223</v>
      </c>
      <c r="I187" s="105">
        <v>182</v>
      </c>
      <c r="J187" s="83">
        <f t="shared" si="104"/>
        <v>0</v>
      </c>
      <c r="K187" s="83">
        <f t="shared" si="105"/>
        <v>0</v>
      </c>
      <c r="L187" s="83">
        <f t="shared" si="106"/>
        <v>0</v>
      </c>
      <c r="M187" s="83">
        <f t="shared" si="107"/>
        <v>0</v>
      </c>
      <c r="N187" s="83">
        <f t="shared" si="79"/>
        <v>0</v>
      </c>
      <c r="O187" s="84">
        <f t="shared" si="80"/>
        <v>0</v>
      </c>
      <c r="P187" s="105">
        <v>182</v>
      </c>
      <c r="Q187" s="83">
        <f t="shared" si="94"/>
        <v>0</v>
      </c>
      <c r="R187" s="83">
        <f t="shared" si="108"/>
        <v>0</v>
      </c>
      <c r="S187" s="83">
        <f t="shared" si="109"/>
        <v>0</v>
      </c>
      <c r="T187" s="83">
        <f t="shared" si="81"/>
        <v>0</v>
      </c>
      <c r="U187" s="83">
        <f t="shared" si="95"/>
        <v>0</v>
      </c>
      <c r="V187" s="83">
        <f t="shared" si="82"/>
        <v>0</v>
      </c>
      <c r="W187" s="83">
        <v>0</v>
      </c>
      <c r="X187" s="83">
        <f t="shared" si="83"/>
        <v>0</v>
      </c>
      <c r="Y187" s="88">
        <f t="shared" si="84"/>
        <v>0</v>
      </c>
      <c r="AA187" s="121">
        <v>182</v>
      </c>
      <c r="AB187" s="83">
        <f t="shared" si="85"/>
        <v>0</v>
      </c>
      <c r="AC187" s="154">
        <f t="shared" si="86"/>
        <v>0</v>
      </c>
      <c r="AD187" s="154">
        <f t="shared" si="87"/>
        <v>0</v>
      </c>
      <c r="AE187" s="154">
        <f t="shared" si="88"/>
        <v>0</v>
      </c>
      <c r="AF187" s="83">
        <f t="shared" si="96"/>
        <v>0</v>
      </c>
      <c r="AG187" s="83">
        <f t="shared" si="97"/>
        <v>0</v>
      </c>
      <c r="AH187" s="83">
        <f t="shared" si="98"/>
        <v>0</v>
      </c>
      <c r="AI187" s="128">
        <f t="shared" si="110"/>
        <v>0</v>
      </c>
      <c r="AK187" s="121">
        <v>182</v>
      </c>
      <c r="AL187" s="83">
        <f t="shared" si="89"/>
        <v>0</v>
      </c>
      <c r="AM187" s="83">
        <f t="shared" si="90"/>
        <v>0</v>
      </c>
      <c r="AN187" s="83">
        <f t="shared" si="91"/>
        <v>0</v>
      </c>
      <c r="AO187" s="83">
        <f t="shared" si="92"/>
        <v>0</v>
      </c>
      <c r="AP187" s="83">
        <f t="shared" si="93"/>
        <v>0</v>
      </c>
      <c r="AQ187" s="227">
        <f t="shared" si="111"/>
        <v>0</v>
      </c>
      <c r="AR187" s="227">
        <f t="shared" si="111"/>
        <v>0</v>
      </c>
      <c r="AS187" s="227">
        <f t="shared" si="111"/>
        <v>0</v>
      </c>
      <c r="AT187" s="227">
        <f t="shared" si="111"/>
        <v>0</v>
      </c>
      <c r="AU187" s="83">
        <f t="shared" si="99"/>
        <v>0</v>
      </c>
      <c r="AV187" s="83">
        <f t="shared" si="100"/>
        <v>0</v>
      </c>
      <c r="AW187" s="83">
        <f t="shared" si="101"/>
        <v>0</v>
      </c>
      <c r="AX187" s="83">
        <f t="shared" si="102"/>
        <v>0</v>
      </c>
      <c r="AY187" s="128">
        <f t="shared" si="103"/>
        <v>0</v>
      </c>
    </row>
    <row r="188" spans="3:51" x14ac:dyDescent="0.25">
      <c r="C188" s="244" t="s">
        <v>63</v>
      </c>
      <c r="D188" s="4">
        <v>0.38</v>
      </c>
      <c r="E188" s="261" t="s">
        <v>223</v>
      </c>
      <c r="I188" s="105">
        <v>183</v>
      </c>
      <c r="J188" s="83">
        <f t="shared" si="104"/>
        <v>0</v>
      </c>
      <c r="K188" s="83">
        <f t="shared" si="105"/>
        <v>0</v>
      </c>
      <c r="L188" s="83">
        <f t="shared" si="106"/>
        <v>0</v>
      </c>
      <c r="M188" s="83">
        <f t="shared" si="107"/>
        <v>0</v>
      </c>
      <c r="N188" s="83">
        <f t="shared" si="79"/>
        <v>0</v>
      </c>
      <c r="O188" s="84">
        <f t="shared" si="80"/>
        <v>0</v>
      </c>
      <c r="P188" s="105">
        <v>183</v>
      </c>
      <c r="Q188" s="83">
        <f t="shared" si="94"/>
        <v>0</v>
      </c>
      <c r="R188" s="83">
        <f t="shared" si="108"/>
        <v>0</v>
      </c>
      <c r="S188" s="83">
        <f t="shared" si="109"/>
        <v>0</v>
      </c>
      <c r="T188" s="83">
        <f t="shared" si="81"/>
        <v>0</v>
      </c>
      <c r="U188" s="83">
        <f t="shared" si="95"/>
        <v>0</v>
      </c>
      <c r="V188" s="83">
        <f t="shared" si="82"/>
        <v>0</v>
      </c>
      <c r="W188" s="83">
        <v>0</v>
      </c>
      <c r="X188" s="83">
        <f t="shared" si="83"/>
        <v>0</v>
      </c>
      <c r="Y188" s="88">
        <f t="shared" si="84"/>
        <v>0</v>
      </c>
      <c r="AA188" s="121">
        <v>183</v>
      </c>
      <c r="AB188" s="83">
        <f t="shared" si="85"/>
        <v>0</v>
      </c>
      <c r="AC188" s="154">
        <f t="shared" si="86"/>
        <v>0</v>
      </c>
      <c r="AD188" s="154">
        <f t="shared" si="87"/>
        <v>0</v>
      </c>
      <c r="AE188" s="154">
        <f t="shared" si="88"/>
        <v>0</v>
      </c>
      <c r="AF188" s="83">
        <f t="shared" si="96"/>
        <v>0</v>
      </c>
      <c r="AG188" s="83">
        <f t="shared" si="97"/>
        <v>0</v>
      </c>
      <c r="AH188" s="83">
        <f t="shared" si="98"/>
        <v>0</v>
      </c>
      <c r="AI188" s="128">
        <f t="shared" si="110"/>
        <v>0</v>
      </c>
      <c r="AK188" s="121">
        <v>183</v>
      </c>
      <c r="AL188" s="83">
        <f t="shared" si="89"/>
        <v>0</v>
      </c>
      <c r="AM188" s="83">
        <f t="shared" si="90"/>
        <v>0</v>
      </c>
      <c r="AN188" s="83">
        <f t="shared" si="91"/>
        <v>0</v>
      </c>
      <c r="AO188" s="83">
        <f t="shared" si="92"/>
        <v>0</v>
      </c>
      <c r="AP188" s="83">
        <f t="shared" si="93"/>
        <v>0</v>
      </c>
      <c r="AQ188" s="227">
        <f t="shared" si="111"/>
        <v>0</v>
      </c>
      <c r="AR188" s="227">
        <f t="shared" si="111"/>
        <v>0</v>
      </c>
      <c r="AS188" s="227">
        <f t="shared" si="111"/>
        <v>0</v>
      </c>
      <c r="AT188" s="227">
        <f t="shared" si="111"/>
        <v>0</v>
      </c>
      <c r="AU188" s="83">
        <f t="shared" si="99"/>
        <v>0</v>
      </c>
      <c r="AV188" s="83">
        <f t="shared" si="100"/>
        <v>0</v>
      </c>
      <c r="AW188" s="83">
        <f t="shared" si="101"/>
        <v>0</v>
      </c>
      <c r="AX188" s="83">
        <f t="shared" si="102"/>
        <v>0</v>
      </c>
      <c r="AY188" s="128">
        <f t="shared" si="103"/>
        <v>0</v>
      </c>
    </row>
    <row r="189" spans="3:51" x14ac:dyDescent="0.25">
      <c r="C189" s="244" t="s">
        <v>64</v>
      </c>
      <c r="D189" s="4">
        <v>0.36</v>
      </c>
      <c r="E189" s="261" t="s">
        <v>223</v>
      </c>
      <c r="I189" s="105">
        <v>184</v>
      </c>
      <c r="J189" s="83">
        <f t="shared" si="104"/>
        <v>0</v>
      </c>
      <c r="K189" s="83">
        <f t="shared" si="105"/>
        <v>0</v>
      </c>
      <c r="L189" s="83">
        <f t="shared" si="106"/>
        <v>0</v>
      </c>
      <c r="M189" s="83">
        <f t="shared" si="107"/>
        <v>0</v>
      </c>
      <c r="N189" s="83">
        <f t="shared" si="79"/>
        <v>0</v>
      </c>
      <c r="O189" s="84">
        <f t="shared" si="80"/>
        <v>0</v>
      </c>
      <c r="P189" s="105">
        <v>184</v>
      </c>
      <c r="Q189" s="83">
        <f t="shared" si="94"/>
        <v>0</v>
      </c>
      <c r="R189" s="83">
        <f t="shared" si="108"/>
        <v>0</v>
      </c>
      <c r="S189" s="83">
        <f t="shared" si="109"/>
        <v>0</v>
      </c>
      <c r="T189" s="83">
        <f t="shared" si="81"/>
        <v>0</v>
      </c>
      <c r="U189" s="83">
        <f t="shared" si="95"/>
        <v>0</v>
      </c>
      <c r="V189" s="83">
        <f t="shared" si="82"/>
        <v>0</v>
      </c>
      <c r="W189" s="83">
        <v>0</v>
      </c>
      <c r="X189" s="83">
        <f t="shared" si="83"/>
        <v>0</v>
      </c>
      <c r="Y189" s="88">
        <f t="shared" si="84"/>
        <v>0</v>
      </c>
      <c r="AA189" s="121">
        <v>184</v>
      </c>
      <c r="AB189" s="83">
        <f t="shared" si="85"/>
        <v>0</v>
      </c>
      <c r="AC189" s="154">
        <f t="shared" si="86"/>
        <v>0</v>
      </c>
      <c r="AD189" s="154">
        <f t="shared" si="87"/>
        <v>0</v>
      </c>
      <c r="AE189" s="154">
        <f t="shared" si="88"/>
        <v>0</v>
      </c>
      <c r="AF189" s="83">
        <f t="shared" si="96"/>
        <v>0</v>
      </c>
      <c r="AG189" s="83">
        <f t="shared" si="97"/>
        <v>0</v>
      </c>
      <c r="AH189" s="83">
        <f t="shared" si="98"/>
        <v>0</v>
      </c>
      <c r="AI189" s="128">
        <f t="shared" si="110"/>
        <v>0</v>
      </c>
      <c r="AK189" s="121">
        <v>184</v>
      </c>
      <c r="AL189" s="83">
        <f t="shared" si="89"/>
        <v>0</v>
      </c>
      <c r="AM189" s="83">
        <f t="shared" si="90"/>
        <v>0</v>
      </c>
      <c r="AN189" s="83">
        <f t="shared" si="91"/>
        <v>0</v>
      </c>
      <c r="AO189" s="83">
        <f t="shared" si="92"/>
        <v>0</v>
      </c>
      <c r="AP189" s="83">
        <f t="shared" si="93"/>
        <v>0</v>
      </c>
      <c r="AQ189" s="227">
        <f t="shared" si="111"/>
        <v>0</v>
      </c>
      <c r="AR189" s="227">
        <f t="shared" si="111"/>
        <v>0</v>
      </c>
      <c r="AS189" s="227">
        <f t="shared" si="111"/>
        <v>0</v>
      </c>
      <c r="AT189" s="227">
        <f t="shared" si="111"/>
        <v>0</v>
      </c>
      <c r="AU189" s="83">
        <f t="shared" si="99"/>
        <v>0</v>
      </c>
      <c r="AV189" s="83">
        <f t="shared" si="100"/>
        <v>0</v>
      </c>
      <c r="AW189" s="83">
        <f t="shared" si="101"/>
        <v>0</v>
      </c>
      <c r="AX189" s="83">
        <f t="shared" si="102"/>
        <v>0</v>
      </c>
      <c r="AY189" s="128">
        <f t="shared" si="103"/>
        <v>0</v>
      </c>
    </row>
    <row r="190" spans="3:51" x14ac:dyDescent="0.25">
      <c r="C190" s="244" t="s">
        <v>65</v>
      </c>
      <c r="D190" s="4">
        <v>0.37</v>
      </c>
      <c r="E190" s="261" t="s">
        <v>222</v>
      </c>
      <c r="I190" s="105">
        <v>185</v>
      </c>
      <c r="J190" s="83">
        <f t="shared" si="104"/>
        <v>0</v>
      </c>
      <c r="K190" s="83">
        <f t="shared" si="105"/>
        <v>0</v>
      </c>
      <c r="L190" s="83">
        <f t="shared" si="106"/>
        <v>0</v>
      </c>
      <c r="M190" s="83">
        <f t="shared" si="107"/>
        <v>0</v>
      </c>
      <c r="N190" s="83">
        <f t="shared" si="79"/>
        <v>0</v>
      </c>
      <c r="O190" s="84">
        <f t="shared" si="80"/>
        <v>0</v>
      </c>
      <c r="P190" s="105">
        <v>185</v>
      </c>
      <c r="Q190" s="83">
        <f t="shared" si="94"/>
        <v>0</v>
      </c>
      <c r="R190" s="83">
        <f t="shared" si="108"/>
        <v>0</v>
      </c>
      <c r="S190" s="83">
        <f t="shared" si="109"/>
        <v>0</v>
      </c>
      <c r="T190" s="83">
        <f t="shared" si="81"/>
        <v>0</v>
      </c>
      <c r="U190" s="83">
        <f t="shared" si="95"/>
        <v>0</v>
      </c>
      <c r="V190" s="83">
        <f t="shared" si="82"/>
        <v>0</v>
      </c>
      <c r="W190" s="83">
        <v>0</v>
      </c>
      <c r="X190" s="83">
        <f t="shared" si="83"/>
        <v>0</v>
      </c>
      <c r="Y190" s="88">
        <f t="shared" si="84"/>
        <v>0</v>
      </c>
      <c r="AA190" s="121">
        <v>185</v>
      </c>
      <c r="AB190" s="83">
        <f t="shared" si="85"/>
        <v>0</v>
      </c>
      <c r="AC190" s="154">
        <f t="shared" si="86"/>
        <v>0</v>
      </c>
      <c r="AD190" s="154">
        <f t="shared" si="87"/>
        <v>0</v>
      </c>
      <c r="AE190" s="154">
        <f t="shared" si="88"/>
        <v>0</v>
      </c>
      <c r="AF190" s="83">
        <f t="shared" si="96"/>
        <v>0</v>
      </c>
      <c r="AG190" s="83">
        <f t="shared" si="97"/>
        <v>0</v>
      </c>
      <c r="AH190" s="83">
        <f t="shared" si="98"/>
        <v>0</v>
      </c>
      <c r="AI190" s="128">
        <f t="shared" si="110"/>
        <v>0</v>
      </c>
      <c r="AK190" s="121">
        <v>185</v>
      </c>
      <c r="AL190" s="83">
        <f t="shared" si="89"/>
        <v>0</v>
      </c>
      <c r="AM190" s="83">
        <f t="shared" si="90"/>
        <v>0</v>
      </c>
      <c r="AN190" s="83">
        <f t="shared" si="91"/>
        <v>0</v>
      </c>
      <c r="AO190" s="83">
        <f t="shared" si="92"/>
        <v>0</v>
      </c>
      <c r="AP190" s="83">
        <f t="shared" si="93"/>
        <v>0</v>
      </c>
      <c r="AQ190" s="227">
        <f t="shared" si="111"/>
        <v>0</v>
      </c>
      <c r="AR190" s="227">
        <f t="shared" si="111"/>
        <v>0</v>
      </c>
      <c r="AS190" s="227">
        <f t="shared" si="111"/>
        <v>0</v>
      </c>
      <c r="AT190" s="227">
        <f t="shared" si="111"/>
        <v>0</v>
      </c>
      <c r="AU190" s="83">
        <f t="shared" si="99"/>
        <v>0</v>
      </c>
      <c r="AV190" s="83">
        <f t="shared" si="100"/>
        <v>0</v>
      </c>
      <c r="AW190" s="83">
        <f t="shared" si="101"/>
        <v>0</v>
      </c>
      <c r="AX190" s="83">
        <f t="shared" si="102"/>
        <v>0</v>
      </c>
      <c r="AY190" s="128">
        <f t="shared" si="103"/>
        <v>0</v>
      </c>
    </row>
    <row r="191" spans="3:51" x14ac:dyDescent="0.25">
      <c r="C191" s="244" t="s">
        <v>66</v>
      </c>
      <c r="D191" s="4">
        <v>0.53</v>
      </c>
      <c r="E191" s="261" t="s">
        <v>222</v>
      </c>
      <c r="I191" s="105">
        <v>186</v>
      </c>
      <c r="J191" s="83">
        <f t="shared" si="104"/>
        <v>0</v>
      </c>
      <c r="K191" s="83">
        <f t="shared" si="105"/>
        <v>0</v>
      </c>
      <c r="L191" s="83">
        <f t="shared" si="106"/>
        <v>0</v>
      </c>
      <c r="M191" s="83">
        <f t="shared" si="107"/>
        <v>0</v>
      </c>
      <c r="N191" s="83">
        <f t="shared" si="79"/>
        <v>0</v>
      </c>
      <c r="O191" s="84">
        <f t="shared" si="80"/>
        <v>0</v>
      </c>
      <c r="P191" s="105">
        <v>186</v>
      </c>
      <c r="Q191" s="83">
        <f t="shared" si="94"/>
        <v>0</v>
      </c>
      <c r="R191" s="83">
        <f t="shared" si="108"/>
        <v>0</v>
      </c>
      <c r="S191" s="83">
        <f t="shared" si="109"/>
        <v>0</v>
      </c>
      <c r="T191" s="83">
        <f t="shared" si="81"/>
        <v>0</v>
      </c>
      <c r="U191" s="83">
        <f t="shared" si="95"/>
        <v>0</v>
      </c>
      <c r="V191" s="83">
        <f t="shared" si="82"/>
        <v>0</v>
      </c>
      <c r="W191" s="83">
        <v>0</v>
      </c>
      <c r="X191" s="83">
        <f t="shared" si="83"/>
        <v>0</v>
      </c>
      <c r="Y191" s="88">
        <f t="shared" si="84"/>
        <v>0</v>
      </c>
      <c r="AA191" s="121">
        <v>186</v>
      </c>
      <c r="AB191" s="83">
        <f t="shared" si="85"/>
        <v>0</v>
      </c>
      <c r="AC191" s="154">
        <f t="shared" si="86"/>
        <v>0</v>
      </c>
      <c r="AD191" s="154">
        <f t="shared" si="87"/>
        <v>0</v>
      </c>
      <c r="AE191" s="154">
        <f t="shared" si="88"/>
        <v>0</v>
      </c>
      <c r="AF191" s="83">
        <f t="shared" si="96"/>
        <v>0</v>
      </c>
      <c r="AG191" s="83">
        <f t="shared" si="97"/>
        <v>0</v>
      </c>
      <c r="AH191" s="83">
        <f t="shared" si="98"/>
        <v>0</v>
      </c>
      <c r="AI191" s="128">
        <f t="shared" si="110"/>
        <v>0</v>
      </c>
      <c r="AK191" s="121">
        <v>186</v>
      </c>
      <c r="AL191" s="83">
        <f t="shared" si="89"/>
        <v>0</v>
      </c>
      <c r="AM191" s="83">
        <f t="shared" si="90"/>
        <v>0</v>
      </c>
      <c r="AN191" s="83">
        <f t="shared" si="91"/>
        <v>0</v>
      </c>
      <c r="AO191" s="83">
        <f t="shared" si="92"/>
        <v>0</v>
      </c>
      <c r="AP191" s="83">
        <f t="shared" si="93"/>
        <v>0</v>
      </c>
      <c r="AQ191" s="227">
        <f t="shared" si="111"/>
        <v>0</v>
      </c>
      <c r="AR191" s="227">
        <f t="shared" si="111"/>
        <v>0</v>
      </c>
      <c r="AS191" s="227">
        <f t="shared" si="111"/>
        <v>0</v>
      </c>
      <c r="AT191" s="227">
        <f t="shared" si="111"/>
        <v>0</v>
      </c>
      <c r="AU191" s="83">
        <f t="shared" si="99"/>
        <v>0</v>
      </c>
      <c r="AV191" s="83">
        <f t="shared" si="100"/>
        <v>0</v>
      </c>
      <c r="AW191" s="83">
        <f t="shared" si="101"/>
        <v>0</v>
      </c>
      <c r="AX191" s="83">
        <f t="shared" si="102"/>
        <v>0</v>
      </c>
      <c r="AY191" s="128">
        <f t="shared" si="103"/>
        <v>0</v>
      </c>
    </row>
    <row r="192" spans="3:51" x14ac:dyDescent="0.25">
      <c r="C192" s="244" t="s">
        <v>67</v>
      </c>
      <c r="D192" s="4">
        <v>0.43</v>
      </c>
      <c r="E192" s="261" t="s">
        <v>222</v>
      </c>
      <c r="I192" s="105">
        <v>187</v>
      </c>
      <c r="J192" s="83">
        <f t="shared" si="104"/>
        <v>0</v>
      </c>
      <c r="K192" s="83">
        <f t="shared" si="105"/>
        <v>0</v>
      </c>
      <c r="L192" s="83">
        <f t="shared" si="106"/>
        <v>0</v>
      </c>
      <c r="M192" s="83">
        <f t="shared" si="107"/>
        <v>0</v>
      </c>
      <c r="N192" s="83">
        <f t="shared" si="79"/>
        <v>0</v>
      </c>
      <c r="O192" s="84">
        <f t="shared" si="80"/>
        <v>0</v>
      </c>
      <c r="P192" s="105">
        <v>187</v>
      </c>
      <c r="Q192" s="83">
        <f t="shared" si="94"/>
        <v>0</v>
      </c>
      <c r="R192" s="83">
        <f t="shared" si="108"/>
        <v>0</v>
      </c>
      <c r="S192" s="83">
        <f t="shared" si="109"/>
        <v>0</v>
      </c>
      <c r="T192" s="83">
        <f t="shared" si="81"/>
        <v>0</v>
      </c>
      <c r="U192" s="83">
        <f t="shared" si="95"/>
        <v>0</v>
      </c>
      <c r="V192" s="83">
        <f t="shared" si="82"/>
        <v>0</v>
      </c>
      <c r="W192" s="83">
        <v>0</v>
      </c>
      <c r="X192" s="83">
        <f t="shared" si="83"/>
        <v>0</v>
      </c>
      <c r="Y192" s="88">
        <f t="shared" si="84"/>
        <v>0</v>
      </c>
      <c r="AA192" s="121">
        <v>187</v>
      </c>
      <c r="AB192" s="83">
        <f t="shared" si="85"/>
        <v>0</v>
      </c>
      <c r="AC192" s="154">
        <f t="shared" si="86"/>
        <v>0</v>
      </c>
      <c r="AD192" s="154">
        <f t="shared" si="87"/>
        <v>0</v>
      </c>
      <c r="AE192" s="154">
        <f t="shared" si="88"/>
        <v>0</v>
      </c>
      <c r="AF192" s="83">
        <f t="shared" si="96"/>
        <v>0</v>
      </c>
      <c r="AG192" s="83">
        <f t="shared" si="97"/>
        <v>0</v>
      </c>
      <c r="AH192" s="83">
        <f t="shared" si="98"/>
        <v>0</v>
      </c>
      <c r="AI192" s="128">
        <f t="shared" si="110"/>
        <v>0</v>
      </c>
      <c r="AK192" s="121">
        <v>187</v>
      </c>
      <c r="AL192" s="83">
        <f t="shared" si="89"/>
        <v>0</v>
      </c>
      <c r="AM192" s="83">
        <f t="shared" si="90"/>
        <v>0</v>
      </c>
      <c r="AN192" s="83">
        <f t="shared" si="91"/>
        <v>0</v>
      </c>
      <c r="AO192" s="83">
        <f t="shared" si="92"/>
        <v>0</v>
      </c>
      <c r="AP192" s="83">
        <f t="shared" si="93"/>
        <v>0</v>
      </c>
      <c r="AQ192" s="227">
        <f t="shared" si="111"/>
        <v>0</v>
      </c>
      <c r="AR192" s="227">
        <f t="shared" si="111"/>
        <v>0</v>
      </c>
      <c r="AS192" s="227">
        <f t="shared" si="111"/>
        <v>0</v>
      </c>
      <c r="AT192" s="227">
        <f t="shared" si="111"/>
        <v>0</v>
      </c>
      <c r="AU192" s="83">
        <f t="shared" si="99"/>
        <v>0</v>
      </c>
      <c r="AV192" s="83">
        <f t="shared" si="100"/>
        <v>0</v>
      </c>
      <c r="AW192" s="83">
        <f t="shared" si="101"/>
        <v>0</v>
      </c>
      <c r="AX192" s="83">
        <f t="shared" si="102"/>
        <v>0</v>
      </c>
      <c r="AY192" s="128">
        <f t="shared" si="103"/>
        <v>0</v>
      </c>
    </row>
    <row r="193" spans="3:51" x14ac:dyDescent="0.25">
      <c r="C193" s="244" t="s">
        <v>68</v>
      </c>
      <c r="D193" s="4">
        <v>0.38</v>
      </c>
      <c r="E193" s="261" t="s">
        <v>222</v>
      </c>
      <c r="I193" s="105">
        <v>188</v>
      </c>
      <c r="J193" s="83">
        <f t="shared" si="104"/>
        <v>0</v>
      </c>
      <c r="K193" s="83">
        <f t="shared" si="105"/>
        <v>0</v>
      </c>
      <c r="L193" s="83">
        <f t="shared" si="106"/>
        <v>0</v>
      </c>
      <c r="M193" s="83">
        <f t="shared" si="107"/>
        <v>0</v>
      </c>
      <c r="N193" s="83">
        <f t="shared" si="79"/>
        <v>0</v>
      </c>
      <c r="O193" s="84">
        <f t="shared" si="80"/>
        <v>0</v>
      </c>
      <c r="P193" s="105">
        <v>188</v>
      </c>
      <c r="Q193" s="83">
        <f t="shared" si="94"/>
        <v>0</v>
      </c>
      <c r="R193" s="83">
        <f t="shared" si="108"/>
        <v>0</v>
      </c>
      <c r="S193" s="83">
        <f t="shared" si="109"/>
        <v>0</v>
      </c>
      <c r="T193" s="83">
        <f t="shared" si="81"/>
        <v>0</v>
      </c>
      <c r="U193" s="83">
        <f t="shared" si="95"/>
        <v>0</v>
      </c>
      <c r="V193" s="83">
        <f t="shared" si="82"/>
        <v>0</v>
      </c>
      <c r="W193" s="83">
        <v>0</v>
      </c>
      <c r="X193" s="83">
        <f t="shared" si="83"/>
        <v>0</v>
      </c>
      <c r="Y193" s="88">
        <f t="shared" si="84"/>
        <v>0</v>
      </c>
      <c r="AA193" s="121">
        <v>188</v>
      </c>
      <c r="AB193" s="83">
        <f t="shared" si="85"/>
        <v>0</v>
      </c>
      <c r="AC193" s="154">
        <f t="shared" si="86"/>
        <v>0</v>
      </c>
      <c r="AD193" s="154">
        <f t="shared" si="87"/>
        <v>0</v>
      </c>
      <c r="AE193" s="154">
        <f t="shared" si="88"/>
        <v>0</v>
      </c>
      <c r="AF193" s="83">
        <f t="shared" si="96"/>
        <v>0</v>
      </c>
      <c r="AG193" s="83">
        <f t="shared" si="97"/>
        <v>0</v>
      </c>
      <c r="AH193" s="83">
        <f t="shared" si="98"/>
        <v>0</v>
      </c>
      <c r="AI193" s="128">
        <f t="shared" si="110"/>
        <v>0</v>
      </c>
      <c r="AK193" s="121">
        <v>188</v>
      </c>
      <c r="AL193" s="83">
        <f t="shared" si="89"/>
        <v>0</v>
      </c>
      <c r="AM193" s="83">
        <f t="shared" si="90"/>
        <v>0</v>
      </c>
      <c r="AN193" s="83">
        <f t="shared" si="91"/>
        <v>0</v>
      </c>
      <c r="AO193" s="83">
        <f t="shared" si="92"/>
        <v>0</v>
      </c>
      <c r="AP193" s="83">
        <f t="shared" si="93"/>
        <v>0</v>
      </c>
      <c r="AQ193" s="227">
        <f t="shared" si="111"/>
        <v>0</v>
      </c>
      <c r="AR193" s="227">
        <f t="shared" si="111"/>
        <v>0</v>
      </c>
      <c r="AS193" s="227">
        <f t="shared" si="111"/>
        <v>0</v>
      </c>
      <c r="AT193" s="227">
        <f t="shared" si="111"/>
        <v>0</v>
      </c>
      <c r="AU193" s="83">
        <f t="shared" si="99"/>
        <v>0</v>
      </c>
      <c r="AV193" s="83">
        <f t="shared" si="100"/>
        <v>0</v>
      </c>
      <c r="AW193" s="83">
        <f t="shared" si="101"/>
        <v>0</v>
      </c>
      <c r="AX193" s="83">
        <f t="shared" si="102"/>
        <v>0</v>
      </c>
      <c r="AY193" s="128">
        <f t="shared" si="103"/>
        <v>0</v>
      </c>
    </row>
    <row r="194" spans="3:51" x14ac:dyDescent="0.25">
      <c r="C194" s="246" t="s">
        <v>69</v>
      </c>
      <c r="D194" s="3">
        <v>0.42</v>
      </c>
      <c r="E194" s="261" t="s">
        <v>223</v>
      </c>
      <c r="I194" s="105">
        <v>189</v>
      </c>
      <c r="J194" s="83">
        <f t="shared" si="104"/>
        <v>0</v>
      </c>
      <c r="K194" s="83">
        <f t="shared" si="105"/>
        <v>0</v>
      </c>
      <c r="L194" s="83">
        <f t="shared" si="106"/>
        <v>0</v>
      </c>
      <c r="M194" s="83">
        <f t="shared" si="107"/>
        <v>0</v>
      </c>
      <c r="N194" s="83">
        <f t="shared" si="79"/>
        <v>0</v>
      </c>
      <c r="O194" s="84">
        <f t="shared" si="80"/>
        <v>0</v>
      </c>
      <c r="P194" s="105">
        <v>189</v>
      </c>
      <c r="Q194" s="83">
        <f t="shared" si="94"/>
        <v>0</v>
      </c>
      <c r="R194" s="83">
        <f t="shared" si="108"/>
        <v>0</v>
      </c>
      <c r="S194" s="83">
        <f t="shared" si="109"/>
        <v>0</v>
      </c>
      <c r="T194" s="83">
        <f t="shared" si="81"/>
        <v>0</v>
      </c>
      <c r="U194" s="83">
        <f t="shared" si="95"/>
        <v>0</v>
      </c>
      <c r="V194" s="83">
        <f t="shared" si="82"/>
        <v>0</v>
      </c>
      <c r="W194" s="83">
        <v>0</v>
      </c>
      <c r="X194" s="83">
        <f t="shared" si="83"/>
        <v>0</v>
      </c>
      <c r="Y194" s="88">
        <f t="shared" si="84"/>
        <v>0</v>
      </c>
      <c r="AA194" s="121">
        <v>189</v>
      </c>
      <c r="AB194" s="83">
        <f t="shared" si="85"/>
        <v>0</v>
      </c>
      <c r="AC194" s="154">
        <f t="shared" si="86"/>
        <v>0</v>
      </c>
      <c r="AD194" s="154">
        <f t="shared" si="87"/>
        <v>0</v>
      </c>
      <c r="AE194" s="154">
        <f t="shared" si="88"/>
        <v>0</v>
      </c>
      <c r="AF194" s="83">
        <f t="shared" si="96"/>
        <v>0</v>
      </c>
      <c r="AG194" s="83">
        <f t="shared" si="97"/>
        <v>0</v>
      </c>
      <c r="AH194" s="83">
        <f t="shared" si="98"/>
        <v>0</v>
      </c>
      <c r="AI194" s="128">
        <f t="shared" si="110"/>
        <v>0</v>
      </c>
      <c r="AK194" s="121">
        <v>189</v>
      </c>
      <c r="AL194" s="83">
        <f t="shared" si="89"/>
        <v>0</v>
      </c>
      <c r="AM194" s="83">
        <f t="shared" si="90"/>
        <v>0</v>
      </c>
      <c r="AN194" s="83">
        <f t="shared" si="91"/>
        <v>0</v>
      </c>
      <c r="AO194" s="83">
        <f t="shared" si="92"/>
        <v>0</v>
      </c>
      <c r="AP194" s="83">
        <f t="shared" si="93"/>
        <v>0</v>
      </c>
      <c r="AQ194" s="227">
        <f t="shared" si="111"/>
        <v>0</v>
      </c>
      <c r="AR194" s="227">
        <f t="shared" si="111"/>
        <v>0</v>
      </c>
      <c r="AS194" s="227">
        <f t="shared" si="111"/>
        <v>0</v>
      </c>
      <c r="AT194" s="227">
        <f t="shared" si="111"/>
        <v>0</v>
      </c>
      <c r="AU194" s="83">
        <f t="shared" si="99"/>
        <v>0</v>
      </c>
      <c r="AV194" s="83">
        <f t="shared" si="100"/>
        <v>0</v>
      </c>
      <c r="AW194" s="83">
        <f t="shared" si="101"/>
        <v>0</v>
      </c>
      <c r="AX194" s="83">
        <f t="shared" si="102"/>
        <v>0</v>
      </c>
      <c r="AY194" s="128">
        <f t="shared" si="103"/>
        <v>0</v>
      </c>
    </row>
    <row r="195" spans="3:51" x14ac:dyDescent="0.25">
      <c r="C195" s="246" t="s">
        <v>70</v>
      </c>
      <c r="D195" s="3">
        <v>0.56999999999999995</v>
      </c>
      <c r="E195" s="261" t="s">
        <v>222</v>
      </c>
      <c r="I195" s="105">
        <v>190</v>
      </c>
      <c r="J195" s="83">
        <f t="shared" si="104"/>
        <v>0</v>
      </c>
      <c r="K195" s="83">
        <f t="shared" si="105"/>
        <v>0</v>
      </c>
      <c r="L195" s="83">
        <f t="shared" si="106"/>
        <v>0</v>
      </c>
      <c r="M195" s="83">
        <f t="shared" si="107"/>
        <v>0</v>
      </c>
      <c r="N195" s="83">
        <f t="shared" si="79"/>
        <v>0</v>
      </c>
      <c r="O195" s="84">
        <f t="shared" si="80"/>
        <v>0</v>
      </c>
      <c r="P195" s="105">
        <v>190</v>
      </c>
      <c r="Q195" s="83">
        <f t="shared" si="94"/>
        <v>0</v>
      </c>
      <c r="R195" s="83">
        <f t="shared" si="108"/>
        <v>0</v>
      </c>
      <c r="S195" s="83">
        <f t="shared" si="109"/>
        <v>0</v>
      </c>
      <c r="T195" s="83">
        <f t="shared" si="81"/>
        <v>0</v>
      </c>
      <c r="U195" s="83">
        <f t="shared" si="95"/>
        <v>0</v>
      </c>
      <c r="V195" s="83">
        <f t="shared" si="82"/>
        <v>0</v>
      </c>
      <c r="W195" s="83">
        <v>0</v>
      </c>
      <c r="X195" s="83">
        <f t="shared" si="83"/>
        <v>0</v>
      </c>
      <c r="Y195" s="88">
        <f t="shared" si="84"/>
        <v>0</v>
      </c>
      <c r="AA195" s="121">
        <v>190</v>
      </c>
      <c r="AB195" s="83">
        <f t="shared" si="85"/>
        <v>0</v>
      </c>
      <c r="AC195" s="154">
        <f t="shared" si="86"/>
        <v>0</v>
      </c>
      <c r="AD195" s="154">
        <f t="shared" si="87"/>
        <v>0</v>
      </c>
      <c r="AE195" s="154">
        <f t="shared" si="88"/>
        <v>0</v>
      </c>
      <c r="AF195" s="83">
        <f t="shared" si="96"/>
        <v>0</v>
      </c>
      <c r="AG195" s="83">
        <f t="shared" si="97"/>
        <v>0</v>
      </c>
      <c r="AH195" s="83">
        <f t="shared" si="98"/>
        <v>0</v>
      </c>
      <c r="AI195" s="128">
        <f t="shared" si="110"/>
        <v>0</v>
      </c>
      <c r="AK195" s="121">
        <v>190</v>
      </c>
      <c r="AL195" s="83">
        <f t="shared" si="89"/>
        <v>0</v>
      </c>
      <c r="AM195" s="83">
        <f t="shared" si="90"/>
        <v>0</v>
      </c>
      <c r="AN195" s="83">
        <f t="shared" si="91"/>
        <v>0</v>
      </c>
      <c r="AO195" s="83">
        <f t="shared" si="92"/>
        <v>0</v>
      </c>
      <c r="AP195" s="83">
        <f t="shared" si="93"/>
        <v>0</v>
      </c>
      <c r="AQ195" s="227">
        <f t="shared" si="111"/>
        <v>0</v>
      </c>
      <c r="AR195" s="227">
        <f t="shared" si="111"/>
        <v>0</v>
      </c>
      <c r="AS195" s="227">
        <f t="shared" si="111"/>
        <v>0</v>
      </c>
      <c r="AT195" s="227">
        <f t="shared" si="111"/>
        <v>0</v>
      </c>
      <c r="AU195" s="83">
        <f t="shared" si="99"/>
        <v>0</v>
      </c>
      <c r="AV195" s="83">
        <f t="shared" si="100"/>
        <v>0</v>
      </c>
      <c r="AW195" s="83">
        <f t="shared" si="101"/>
        <v>0</v>
      </c>
      <c r="AX195" s="83">
        <f t="shared" si="102"/>
        <v>0</v>
      </c>
      <c r="AY195" s="128">
        <f t="shared" si="103"/>
        <v>0</v>
      </c>
    </row>
    <row r="196" spans="3:51" x14ac:dyDescent="0.25">
      <c r="C196" s="246" t="s">
        <v>71</v>
      </c>
      <c r="D196" s="3">
        <v>0.54</v>
      </c>
      <c r="E196" s="261"/>
      <c r="I196" s="105">
        <v>191</v>
      </c>
      <c r="J196" s="83">
        <f t="shared" si="104"/>
        <v>0</v>
      </c>
      <c r="K196" s="83">
        <f t="shared" si="105"/>
        <v>0</v>
      </c>
      <c r="L196" s="83">
        <f t="shared" si="106"/>
        <v>0</v>
      </c>
      <c r="M196" s="83">
        <f t="shared" si="107"/>
        <v>0</v>
      </c>
      <c r="N196" s="83">
        <f t="shared" si="79"/>
        <v>0</v>
      </c>
      <c r="O196" s="84">
        <f t="shared" si="80"/>
        <v>0</v>
      </c>
      <c r="P196" s="105">
        <v>191</v>
      </c>
      <c r="Q196" s="83">
        <f t="shared" si="94"/>
        <v>0</v>
      </c>
      <c r="R196" s="83">
        <f t="shared" si="108"/>
        <v>0</v>
      </c>
      <c r="S196" s="83">
        <f t="shared" si="109"/>
        <v>0</v>
      </c>
      <c r="T196" s="83">
        <f t="shared" si="81"/>
        <v>0</v>
      </c>
      <c r="U196" s="83">
        <f t="shared" si="95"/>
        <v>0</v>
      </c>
      <c r="V196" s="83">
        <f t="shared" si="82"/>
        <v>0</v>
      </c>
      <c r="W196" s="83">
        <v>0</v>
      </c>
      <c r="X196" s="83">
        <f t="shared" si="83"/>
        <v>0</v>
      </c>
      <c r="Y196" s="88">
        <f t="shared" si="84"/>
        <v>0</v>
      </c>
      <c r="AA196" s="121">
        <v>191</v>
      </c>
      <c r="AB196" s="83">
        <f t="shared" si="85"/>
        <v>0</v>
      </c>
      <c r="AC196" s="154">
        <f t="shared" si="86"/>
        <v>0</v>
      </c>
      <c r="AD196" s="154">
        <f t="shared" si="87"/>
        <v>0</v>
      </c>
      <c r="AE196" s="154">
        <f t="shared" si="88"/>
        <v>0</v>
      </c>
      <c r="AF196" s="83">
        <f t="shared" si="96"/>
        <v>0</v>
      </c>
      <c r="AG196" s="83">
        <f t="shared" si="97"/>
        <v>0</v>
      </c>
      <c r="AH196" s="83">
        <f t="shared" si="98"/>
        <v>0</v>
      </c>
      <c r="AI196" s="128">
        <f t="shared" si="110"/>
        <v>0</v>
      </c>
      <c r="AK196" s="121">
        <v>191</v>
      </c>
      <c r="AL196" s="83">
        <f t="shared" si="89"/>
        <v>0</v>
      </c>
      <c r="AM196" s="83">
        <f t="shared" si="90"/>
        <v>0</v>
      </c>
      <c r="AN196" s="83">
        <f t="shared" si="91"/>
        <v>0</v>
      </c>
      <c r="AO196" s="83">
        <f t="shared" si="92"/>
        <v>0</v>
      </c>
      <c r="AP196" s="83">
        <f t="shared" si="93"/>
        <v>0</v>
      </c>
      <c r="AQ196" s="227">
        <f t="shared" si="111"/>
        <v>0</v>
      </c>
      <c r="AR196" s="227">
        <f t="shared" si="111"/>
        <v>0</v>
      </c>
      <c r="AS196" s="227">
        <f t="shared" si="111"/>
        <v>0</v>
      </c>
      <c r="AT196" s="227">
        <f t="shared" si="111"/>
        <v>0</v>
      </c>
      <c r="AU196" s="83">
        <f t="shared" si="99"/>
        <v>0</v>
      </c>
      <c r="AV196" s="83">
        <f t="shared" si="100"/>
        <v>0</v>
      </c>
      <c r="AW196" s="83">
        <f t="shared" si="101"/>
        <v>0</v>
      </c>
      <c r="AX196" s="83">
        <f t="shared" si="102"/>
        <v>0</v>
      </c>
      <c r="AY196" s="128">
        <f t="shared" si="103"/>
        <v>0</v>
      </c>
    </row>
    <row r="197" spans="3:51" x14ac:dyDescent="0.25">
      <c r="E197" s="69"/>
      <c r="I197" s="105">
        <v>192</v>
      </c>
      <c r="J197" s="83">
        <f t="shared" si="104"/>
        <v>0</v>
      </c>
      <c r="K197" s="83">
        <f t="shared" si="105"/>
        <v>0</v>
      </c>
      <c r="L197" s="83">
        <f t="shared" si="106"/>
        <v>0</v>
      </c>
      <c r="M197" s="83">
        <f t="shared" si="107"/>
        <v>0</v>
      </c>
      <c r="N197" s="83">
        <f t="shared" ref="N197:N204" si="112">IF(P198&lt;=$F$18,0,)</f>
        <v>0</v>
      </c>
      <c r="O197" s="84">
        <f t="shared" ref="O197:O205" si="113">((J197+K197)*0.475+L197+M197+N197)*44/12</f>
        <v>0</v>
      </c>
      <c r="P197" s="105">
        <v>192</v>
      </c>
      <c r="Q197" s="83">
        <f t="shared" si="94"/>
        <v>0</v>
      </c>
      <c r="R197" s="83">
        <f t="shared" si="108"/>
        <v>0</v>
      </c>
      <c r="S197" s="83">
        <f t="shared" si="109"/>
        <v>0</v>
      </c>
      <c r="T197" s="83">
        <f t="shared" ref="T197:T205" si="114">IF(S197=0,0,EXP(-1.0587+0.8836*LN(S197)+0.284))</f>
        <v>0</v>
      </c>
      <c r="U197" s="83">
        <f t="shared" si="95"/>
        <v>0</v>
      </c>
      <c r="V197" s="83">
        <f t="shared" ref="V197:V205" si="115">IF(P197&lt;=$F$18,IF(P197&lt;=30,P197*($F$16-$F$6)/30,$F$16-$F$6),)</f>
        <v>0</v>
      </c>
      <c r="W197" s="83">
        <v>0</v>
      </c>
      <c r="X197" s="83">
        <f t="shared" ref="X197:X205" si="116">((S197+T197)*0.475+U197+V197+W197)*44/12</f>
        <v>0</v>
      </c>
      <c r="Y197" s="88">
        <f t="shared" ref="Y197:Y205" si="117">IF(P197&lt;=$F$18,X197-O197,)</f>
        <v>0</v>
      </c>
      <c r="AA197" s="121">
        <v>192</v>
      </c>
      <c r="AB197" s="83">
        <f t="shared" ref="AB197:AB205" si="118">IF(AA197&lt;=$F$18,IFERROR(VLOOKUP($AA197,$B$82:$G$94,2,FALSE),0),)</f>
        <v>0</v>
      </c>
      <c r="AC197" s="154">
        <f t="shared" ref="AC197:AC205" si="119">IF(AA197&lt;=$F$18,IFERROR(VLOOKUP($AA197,$B$82:$G$94,3,FALSE),0),)</f>
        <v>0</v>
      </c>
      <c r="AD197" s="154">
        <f t="shared" ref="AD197:AD205" si="120">IF(AA197&lt;=$F$18,IFERROR(VLOOKUP($AA197,$B$82:$G$94,4,FALSE),0),)</f>
        <v>0</v>
      </c>
      <c r="AE197" s="154">
        <f t="shared" ref="AE197:AE205" si="121">IF(AA197&lt;=$F$18,IFERROR(VLOOKUP($AA197,$B$82:$G$94,5,FALSE),0),)</f>
        <v>0</v>
      </c>
      <c r="AF197" s="83">
        <f t="shared" si="96"/>
        <v>0</v>
      </c>
      <c r="AG197" s="83">
        <f t="shared" si="97"/>
        <v>0</v>
      </c>
      <c r="AH197" s="83">
        <f t="shared" si="98"/>
        <v>0</v>
      </c>
      <c r="AI197" s="128">
        <f t="shared" si="110"/>
        <v>0</v>
      </c>
      <c r="AK197" s="121">
        <v>192</v>
      </c>
      <c r="AL197" s="83">
        <f t="shared" ref="AL197:AL205" si="122">IF(AK197&lt;=$F$18,IFERROR(VLOOKUP($AA197,$B$82:$G$94,2,FALSE),0),)</f>
        <v>0</v>
      </c>
      <c r="AM197" s="83">
        <f t="shared" ref="AM197:AM205" si="123">IF(AK197&lt;=$F$18,IFERROR(VLOOKUP($AA197,$B$82:$G$94,3,FALSE),0),)</f>
        <v>0</v>
      </c>
      <c r="AN197" s="83">
        <f t="shared" ref="AN197:AN205" si="124">IF(AK197&lt;=$F$18,IFERROR(VLOOKUP($AA197,$B$82:$G$94,4,FALSE),0),)</f>
        <v>0</v>
      </c>
      <c r="AO197" s="83">
        <f t="shared" ref="AO197:AO205" si="125">IF(AK197&lt;=$F$18,IFERROR(VLOOKUP($AA197,$B$82:$G$94,5,FALSE),0),)</f>
        <v>0</v>
      </c>
      <c r="AP197" s="83">
        <f t="shared" ref="AP197:AP205" si="126">IF(AK197&lt;=$F$18,IFERROR(VLOOKUP($AA197,$B$82:$G$94,6,FALSE),0),)</f>
        <v>0</v>
      </c>
      <c r="AQ197" s="227">
        <f t="shared" si="111"/>
        <v>0</v>
      </c>
      <c r="AR197" s="227">
        <f t="shared" si="111"/>
        <v>0</v>
      </c>
      <c r="AS197" s="227">
        <f t="shared" si="111"/>
        <v>0</v>
      </c>
      <c r="AT197" s="227">
        <f t="shared" si="111"/>
        <v>0</v>
      </c>
      <c r="AU197" s="83">
        <f t="shared" si="99"/>
        <v>0</v>
      </c>
      <c r="AV197" s="83">
        <f t="shared" si="100"/>
        <v>0</v>
      </c>
      <c r="AW197" s="83">
        <f t="shared" si="101"/>
        <v>0</v>
      </c>
      <c r="AX197" s="83">
        <f t="shared" si="102"/>
        <v>0</v>
      </c>
      <c r="AY197" s="128">
        <f t="shared" si="103"/>
        <v>0</v>
      </c>
    </row>
    <row r="198" spans="3:51" x14ac:dyDescent="0.25">
      <c r="E198" s="69"/>
      <c r="I198" s="105">
        <v>193</v>
      </c>
      <c r="J198" s="83">
        <f t="shared" si="104"/>
        <v>0</v>
      </c>
      <c r="K198" s="83">
        <f t="shared" si="105"/>
        <v>0</v>
      </c>
      <c r="L198" s="83">
        <f t="shared" si="106"/>
        <v>0</v>
      </c>
      <c r="M198" s="83">
        <f t="shared" si="107"/>
        <v>0</v>
      </c>
      <c r="N198" s="83">
        <f t="shared" si="112"/>
        <v>0</v>
      </c>
      <c r="O198" s="84">
        <f t="shared" si="113"/>
        <v>0</v>
      </c>
      <c r="P198" s="105">
        <v>193</v>
      </c>
      <c r="Q198" s="83">
        <f t="shared" ref="Q198:Q205" si="127">IF(P198&lt;=$F$18,LOOKUP(P198-1,$B$25:$B$78,$G$25:$G$78),)</f>
        <v>0</v>
      </c>
      <c r="R198" s="83">
        <f t="shared" si="108"/>
        <v>0</v>
      </c>
      <c r="S198" s="83">
        <f t="shared" si="109"/>
        <v>0</v>
      </c>
      <c r="T198" s="83">
        <f t="shared" si="114"/>
        <v>0</v>
      </c>
      <c r="U198" s="83">
        <f t="shared" ref="U198:U205" si="128">IF(P198&lt;=$F$18,$F$5+($F$15-$F$5)*(1-EXP(-0.0175*P198)),)</f>
        <v>0</v>
      </c>
      <c r="V198" s="83">
        <f t="shared" si="115"/>
        <v>0</v>
      </c>
      <c r="W198" s="83">
        <v>0</v>
      </c>
      <c r="X198" s="83">
        <f t="shared" si="116"/>
        <v>0</v>
      </c>
      <c r="Y198" s="88">
        <f t="shared" si="117"/>
        <v>0</v>
      </c>
      <c r="AA198" s="121">
        <v>193</v>
      </c>
      <c r="AB198" s="83">
        <f t="shared" si="118"/>
        <v>0</v>
      </c>
      <c r="AC198" s="154">
        <f t="shared" si="119"/>
        <v>0</v>
      </c>
      <c r="AD198" s="154">
        <f t="shared" si="120"/>
        <v>0</v>
      </c>
      <c r="AE198" s="154">
        <f t="shared" si="121"/>
        <v>0</v>
      </c>
      <c r="AF198" s="83">
        <f t="shared" ref="AF198:AF205" si="129">IF(AA198&lt;=$F$18,EXP(-LN(2)/$D$104)*AF197+((1-EXP(-LN(2)/$D$104))/(LN(2)/$D$104))*$AB198*AC198*0.475*$F$19*44/12,)</f>
        <v>0</v>
      </c>
      <c r="AG198" s="83">
        <f t="shared" ref="AG198:AG205" si="130">IF(AA198&lt;=$F$18,EXP(-LN(2)/$D$106)*AG197+((1-EXP(-LN(2)/$D$106))/(LN(2)/$D$106))*$AB198*AD198*0.475*$F$19*44/12,)</f>
        <v>0</v>
      </c>
      <c r="AH198" s="83">
        <f t="shared" ref="AH198:AH205" si="131">IF(AA198&lt;=$F$18,EXP(-LN(2)/$D$105)*AH197+((1-EXP(-LN(2)/$D$105))/(LN(2)/$D$105))*$AB198*AE198*0.475*$F$19*44/12,)</f>
        <v>0</v>
      </c>
      <c r="AI198" s="128">
        <f t="shared" si="110"/>
        <v>0</v>
      </c>
      <c r="AK198" s="121">
        <v>193</v>
      </c>
      <c r="AL198" s="83">
        <f t="shared" si="122"/>
        <v>0</v>
      </c>
      <c r="AM198" s="83">
        <f t="shared" si="123"/>
        <v>0</v>
      </c>
      <c r="AN198" s="83">
        <f t="shared" si="124"/>
        <v>0</v>
      </c>
      <c r="AO198" s="83">
        <f t="shared" si="125"/>
        <v>0</v>
      </c>
      <c r="AP198" s="83">
        <f t="shared" si="126"/>
        <v>0</v>
      </c>
      <c r="AQ198" s="227">
        <f t="shared" si="111"/>
        <v>0</v>
      </c>
      <c r="AR198" s="227">
        <f t="shared" si="111"/>
        <v>0</v>
      </c>
      <c r="AS198" s="227">
        <f t="shared" si="111"/>
        <v>0</v>
      </c>
      <c r="AT198" s="227">
        <f t="shared" si="111"/>
        <v>0</v>
      </c>
      <c r="AU198" s="83">
        <f t="shared" ref="AU198:AU205" si="132">IF($AK198&lt;=$F$18,$C$104*$AL198*AM198,)</f>
        <v>0</v>
      </c>
      <c r="AV198" s="83">
        <f t="shared" ref="AV198:AV205" si="133">IF($AK198&lt;=$F$18,$C$106*$AL198*AN198,)</f>
        <v>0</v>
      </c>
      <c r="AW198" s="83">
        <f t="shared" ref="AW198:AW205" si="134">IF($AK198&lt;=$F$18,$C$105*$AL198*AO198,)</f>
        <v>0</v>
      </c>
      <c r="AX198" s="83">
        <f t="shared" ref="AX198:AX205" si="135">IF($AK198&lt;=$F$18,$C$108*$AL198*AP198,)</f>
        <v>0</v>
      </c>
      <c r="AY198" s="128">
        <f t="shared" ref="AY198:AY205" si="136">IF(AK198&lt;=$F$18,SUM(AU198:AX198)+AY197,)</f>
        <v>0</v>
      </c>
    </row>
    <row r="199" spans="3:51" x14ac:dyDescent="0.25">
      <c r="E199" s="69"/>
      <c r="I199" s="105">
        <v>194</v>
      </c>
      <c r="J199" s="83">
        <f t="shared" ref="J199:J205" si="137">IF($I199&lt;=$F$10,$F$11*$F$13+J198,)</f>
        <v>0</v>
      </c>
      <c r="K199" s="83">
        <f t="shared" ref="K199:K205" si="138">IF(J199=0,0,EXP(-1.0587+0.8836*LN(J199)+0.284))</f>
        <v>0</v>
      </c>
      <c r="L199" s="83">
        <f t="shared" ref="L199:L205" si="139">IF(I199&lt;=$F$10,$F$5+($F$8-$F$5)*(1-EXP(-0.0175*I199)),)</f>
        <v>0</v>
      </c>
      <c r="M199" s="83">
        <f t="shared" ref="M199:M205" si="140">IF(I199&lt;=$F$10,IF(I199&lt;=30,I199*($F$9-$F$6)/30,$F$9-$F$6),)</f>
        <v>0</v>
      </c>
      <c r="N199" s="83">
        <f t="shared" si="112"/>
        <v>0</v>
      </c>
      <c r="O199" s="84">
        <f t="shared" si="113"/>
        <v>0</v>
      </c>
      <c r="P199" s="105">
        <v>194</v>
      </c>
      <c r="Q199" s="83">
        <f t="shared" si="127"/>
        <v>0</v>
      </c>
      <c r="R199" s="83">
        <f t="shared" ref="R199:R205" si="141">IF(P199&lt;=$F$18,Q199+R198,)</f>
        <v>0</v>
      </c>
      <c r="S199" s="83">
        <f t="shared" ref="S199:S205" si="142">$F$19*R199</f>
        <v>0</v>
      </c>
      <c r="T199" s="83">
        <f t="shared" si="114"/>
        <v>0</v>
      </c>
      <c r="U199" s="83">
        <f t="shared" si="128"/>
        <v>0</v>
      </c>
      <c r="V199" s="83">
        <f t="shared" si="115"/>
        <v>0</v>
      </c>
      <c r="W199" s="83">
        <v>0</v>
      </c>
      <c r="X199" s="83">
        <f t="shared" si="116"/>
        <v>0</v>
      </c>
      <c r="Y199" s="88">
        <f t="shared" si="117"/>
        <v>0</v>
      </c>
      <c r="AA199" s="121">
        <v>194</v>
      </c>
      <c r="AB199" s="83">
        <f t="shared" si="118"/>
        <v>0</v>
      </c>
      <c r="AC199" s="154">
        <f t="shared" si="119"/>
        <v>0</v>
      </c>
      <c r="AD199" s="154">
        <f t="shared" si="120"/>
        <v>0</v>
      </c>
      <c r="AE199" s="154">
        <f t="shared" si="121"/>
        <v>0</v>
      </c>
      <c r="AF199" s="83">
        <f t="shared" si="129"/>
        <v>0</v>
      </c>
      <c r="AG199" s="83">
        <f t="shared" si="130"/>
        <v>0</v>
      </c>
      <c r="AH199" s="83">
        <f t="shared" si="131"/>
        <v>0</v>
      </c>
      <c r="AI199" s="128">
        <f t="shared" ref="AI199:AI205" si="143">IF(AA199&lt;=$F$18,SUM(AF199:AH199),)</f>
        <v>0</v>
      </c>
      <c r="AK199" s="121">
        <v>194</v>
      </c>
      <c r="AL199" s="83">
        <f t="shared" si="122"/>
        <v>0</v>
      </c>
      <c r="AM199" s="83">
        <f t="shared" si="123"/>
        <v>0</v>
      </c>
      <c r="AN199" s="83">
        <f t="shared" si="124"/>
        <v>0</v>
      </c>
      <c r="AO199" s="83">
        <f t="shared" si="125"/>
        <v>0</v>
      </c>
      <c r="AP199" s="83">
        <f t="shared" si="126"/>
        <v>0</v>
      </c>
      <c r="AQ199" s="227">
        <f t="shared" si="111"/>
        <v>0</v>
      </c>
      <c r="AR199" s="227">
        <f t="shared" si="111"/>
        <v>0</v>
      </c>
      <c r="AS199" s="227">
        <f t="shared" si="111"/>
        <v>0</v>
      </c>
      <c r="AT199" s="227">
        <f t="shared" si="111"/>
        <v>0</v>
      </c>
      <c r="AU199" s="83">
        <f t="shared" si="132"/>
        <v>0</v>
      </c>
      <c r="AV199" s="83">
        <f t="shared" si="133"/>
        <v>0</v>
      </c>
      <c r="AW199" s="83">
        <f t="shared" si="134"/>
        <v>0</v>
      </c>
      <c r="AX199" s="83">
        <f t="shared" si="135"/>
        <v>0</v>
      </c>
      <c r="AY199" s="128">
        <f t="shared" si="136"/>
        <v>0</v>
      </c>
    </row>
    <row r="200" spans="3:51" x14ac:dyDescent="0.25">
      <c r="E200" s="69"/>
      <c r="I200" s="105">
        <v>195</v>
      </c>
      <c r="J200" s="83">
        <f t="shared" si="137"/>
        <v>0</v>
      </c>
      <c r="K200" s="83">
        <f t="shared" si="138"/>
        <v>0</v>
      </c>
      <c r="L200" s="83">
        <f t="shared" si="139"/>
        <v>0</v>
      </c>
      <c r="M200" s="83">
        <f t="shared" si="140"/>
        <v>0</v>
      </c>
      <c r="N200" s="83">
        <f t="shared" si="112"/>
        <v>0</v>
      </c>
      <c r="O200" s="84">
        <f t="shared" si="113"/>
        <v>0</v>
      </c>
      <c r="P200" s="105">
        <v>195</v>
      </c>
      <c r="Q200" s="83">
        <f t="shared" si="127"/>
        <v>0</v>
      </c>
      <c r="R200" s="83">
        <f t="shared" si="141"/>
        <v>0</v>
      </c>
      <c r="S200" s="83">
        <f t="shared" si="142"/>
        <v>0</v>
      </c>
      <c r="T200" s="83">
        <f t="shared" si="114"/>
        <v>0</v>
      </c>
      <c r="U200" s="83">
        <f t="shared" si="128"/>
        <v>0</v>
      </c>
      <c r="V200" s="83">
        <f t="shared" si="115"/>
        <v>0</v>
      </c>
      <c r="W200" s="83">
        <v>0</v>
      </c>
      <c r="X200" s="83">
        <f t="shared" si="116"/>
        <v>0</v>
      </c>
      <c r="Y200" s="88">
        <f t="shared" si="117"/>
        <v>0</v>
      </c>
      <c r="AA200" s="121">
        <v>195</v>
      </c>
      <c r="AB200" s="83">
        <f t="shared" si="118"/>
        <v>0</v>
      </c>
      <c r="AC200" s="154">
        <f t="shared" si="119"/>
        <v>0</v>
      </c>
      <c r="AD200" s="154">
        <f t="shared" si="120"/>
        <v>0</v>
      </c>
      <c r="AE200" s="154">
        <f t="shared" si="121"/>
        <v>0</v>
      </c>
      <c r="AF200" s="83">
        <f t="shared" si="129"/>
        <v>0</v>
      </c>
      <c r="AG200" s="83">
        <f t="shared" si="130"/>
        <v>0</v>
      </c>
      <c r="AH200" s="83">
        <f t="shared" si="131"/>
        <v>0</v>
      </c>
      <c r="AI200" s="128">
        <f t="shared" si="143"/>
        <v>0</v>
      </c>
      <c r="AK200" s="121">
        <v>195</v>
      </c>
      <c r="AL200" s="83">
        <f t="shared" si="122"/>
        <v>0</v>
      </c>
      <c r="AM200" s="83">
        <f t="shared" si="123"/>
        <v>0</v>
      </c>
      <c r="AN200" s="83">
        <f t="shared" si="124"/>
        <v>0</v>
      </c>
      <c r="AO200" s="83">
        <f t="shared" si="125"/>
        <v>0</v>
      </c>
      <c r="AP200" s="83">
        <f t="shared" si="126"/>
        <v>0</v>
      </c>
      <c r="AQ200" s="227">
        <f t="shared" si="111"/>
        <v>0</v>
      </c>
      <c r="AR200" s="227">
        <f t="shared" si="111"/>
        <v>0</v>
      </c>
      <c r="AS200" s="227">
        <f t="shared" si="111"/>
        <v>0</v>
      </c>
      <c r="AT200" s="227">
        <f t="shared" si="111"/>
        <v>0</v>
      </c>
      <c r="AU200" s="83">
        <f t="shared" si="132"/>
        <v>0</v>
      </c>
      <c r="AV200" s="83">
        <f t="shared" si="133"/>
        <v>0</v>
      </c>
      <c r="AW200" s="83">
        <f t="shared" si="134"/>
        <v>0</v>
      </c>
      <c r="AX200" s="83">
        <f t="shared" si="135"/>
        <v>0</v>
      </c>
      <c r="AY200" s="128">
        <f t="shared" si="136"/>
        <v>0</v>
      </c>
    </row>
    <row r="201" spans="3:51" x14ac:dyDescent="0.25">
      <c r="E201" s="69"/>
      <c r="I201" s="105">
        <v>196</v>
      </c>
      <c r="J201" s="83">
        <f t="shared" si="137"/>
        <v>0</v>
      </c>
      <c r="K201" s="83">
        <f t="shared" si="138"/>
        <v>0</v>
      </c>
      <c r="L201" s="83">
        <f t="shared" si="139"/>
        <v>0</v>
      </c>
      <c r="M201" s="83">
        <f t="shared" si="140"/>
        <v>0</v>
      </c>
      <c r="N201" s="83">
        <f t="shared" si="112"/>
        <v>0</v>
      </c>
      <c r="O201" s="84">
        <f t="shared" si="113"/>
        <v>0</v>
      </c>
      <c r="P201" s="105">
        <v>196</v>
      </c>
      <c r="Q201" s="83">
        <f t="shared" si="127"/>
        <v>0</v>
      </c>
      <c r="R201" s="83">
        <f t="shared" si="141"/>
        <v>0</v>
      </c>
      <c r="S201" s="83">
        <f t="shared" si="142"/>
        <v>0</v>
      </c>
      <c r="T201" s="83">
        <f t="shared" si="114"/>
        <v>0</v>
      </c>
      <c r="U201" s="83">
        <f t="shared" si="128"/>
        <v>0</v>
      </c>
      <c r="V201" s="83">
        <f t="shared" si="115"/>
        <v>0</v>
      </c>
      <c r="W201" s="83">
        <v>0</v>
      </c>
      <c r="X201" s="83">
        <f t="shared" si="116"/>
        <v>0</v>
      </c>
      <c r="Y201" s="88">
        <f t="shared" si="117"/>
        <v>0</v>
      </c>
      <c r="AA201" s="121">
        <v>196</v>
      </c>
      <c r="AB201" s="83">
        <f t="shared" si="118"/>
        <v>0</v>
      </c>
      <c r="AC201" s="154">
        <f t="shared" si="119"/>
        <v>0</v>
      </c>
      <c r="AD201" s="154">
        <f t="shared" si="120"/>
        <v>0</v>
      </c>
      <c r="AE201" s="154">
        <f t="shared" si="121"/>
        <v>0</v>
      </c>
      <c r="AF201" s="83">
        <f t="shared" si="129"/>
        <v>0</v>
      </c>
      <c r="AG201" s="83">
        <f t="shared" si="130"/>
        <v>0</v>
      </c>
      <c r="AH201" s="83">
        <f t="shared" si="131"/>
        <v>0</v>
      </c>
      <c r="AI201" s="128">
        <f t="shared" si="143"/>
        <v>0</v>
      </c>
      <c r="AK201" s="121">
        <v>196</v>
      </c>
      <c r="AL201" s="83">
        <f t="shared" si="122"/>
        <v>0</v>
      </c>
      <c r="AM201" s="83">
        <f t="shared" si="123"/>
        <v>0</v>
      </c>
      <c r="AN201" s="83">
        <f t="shared" si="124"/>
        <v>0</v>
      </c>
      <c r="AO201" s="83">
        <f t="shared" si="125"/>
        <v>0</v>
      </c>
      <c r="AP201" s="83">
        <f t="shared" si="126"/>
        <v>0</v>
      </c>
      <c r="AQ201" s="227">
        <f t="shared" si="111"/>
        <v>0</v>
      </c>
      <c r="AR201" s="227">
        <f t="shared" si="111"/>
        <v>0</v>
      </c>
      <c r="AS201" s="227">
        <f t="shared" si="111"/>
        <v>0</v>
      </c>
      <c r="AT201" s="227">
        <f t="shared" si="111"/>
        <v>0</v>
      </c>
      <c r="AU201" s="83">
        <f t="shared" si="132"/>
        <v>0</v>
      </c>
      <c r="AV201" s="83">
        <f t="shared" si="133"/>
        <v>0</v>
      </c>
      <c r="AW201" s="83">
        <f t="shared" si="134"/>
        <v>0</v>
      </c>
      <c r="AX201" s="83">
        <f t="shared" si="135"/>
        <v>0</v>
      </c>
      <c r="AY201" s="128">
        <f t="shared" si="136"/>
        <v>0</v>
      </c>
    </row>
    <row r="202" spans="3:51" x14ac:dyDescent="0.25">
      <c r="E202" s="69"/>
      <c r="I202" s="105">
        <v>197</v>
      </c>
      <c r="J202" s="83">
        <f t="shared" si="137"/>
        <v>0</v>
      </c>
      <c r="K202" s="83">
        <f t="shared" si="138"/>
        <v>0</v>
      </c>
      <c r="L202" s="83">
        <f t="shared" si="139"/>
        <v>0</v>
      </c>
      <c r="M202" s="83">
        <f t="shared" si="140"/>
        <v>0</v>
      </c>
      <c r="N202" s="83">
        <f t="shared" si="112"/>
        <v>0</v>
      </c>
      <c r="O202" s="84">
        <f t="shared" si="113"/>
        <v>0</v>
      </c>
      <c r="P202" s="105">
        <v>197</v>
      </c>
      <c r="Q202" s="83">
        <f t="shared" si="127"/>
        <v>0</v>
      </c>
      <c r="R202" s="83">
        <f t="shared" si="141"/>
        <v>0</v>
      </c>
      <c r="S202" s="83">
        <f t="shared" si="142"/>
        <v>0</v>
      </c>
      <c r="T202" s="83">
        <f t="shared" si="114"/>
        <v>0</v>
      </c>
      <c r="U202" s="83">
        <f t="shared" si="128"/>
        <v>0</v>
      </c>
      <c r="V202" s="83">
        <f t="shared" si="115"/>
        <v>0</v>
      </c>
      <c r="W202" s="83">
        <v>0</v>
      </c>
      <c r="X202" s="83">
        <f t="shared" si="116"/>
        <v>0</v>
      </c>
      <c r="Y202" s="88">
        <f t="shared" si="117"/>
        <v>0</v>
      </c>
      <c r="AA202" s="121">
        <v>197</v>
      </c>
      <c r="AB202" s="83">
        <f t="shared" si="118"/>
        <v>0</v>
      </c>
      <c r="AC202" s="154">
        <f t="shared" si="119"/>
        <v>0</v>
      </c>
      <c r="AD202" s="154">
        <f t="shared" si="120"/>
        <v>0</v>
      </c>
      <c r="AE202" s="154">
        <f t="shared" si="121"/>
        <v>0</v>
      </c>
      <c r="AF202" s="83">
        <f t="shared" si="129"/>
        <v>0</v>
      </c>
      <c r="AG202" s="83">
        <f t="shared" si="130"/>
        <v>0</v>
      </c>
      <c r="AH202" s="83">
        <f t="shared" si="131"/>
        <v>0</v>
      </c>
      <c r="AI202" s="128">
        <f t="shared" si="143"/>
        <v>0</v>
      </c>
      <c r="AK202" s="121">
        <v>197</v>
      </c>
      <c r="AL202" s="83">
        <f t="shared" si="122"/>
        <v>0</v>
      </c>
      <c r="AM202" s="83">
        <f t="shared" si="123"/>
        <v>0</v>
      </c>
      <c r="AN202" s="83">
        <f t="shared" si="124"/>
        <v>0</v>
      </c>
      <c r="AO202" s="83">
        <f t="shared" si="125"/>
        <v>0</v>
      </c>
      <c r="AP202" s="83">
        <f t="shared" si="126"/>
        <v>0</v>
      </c>
      <c r="AQ202" s="227">
        <f t="shared" si="111"/>
        <v>0</v>
      </c>
      <c r="AR202" s="227">
        <f t="shared" si="111"/>
        <v>0</v>
      </c>
      <c r="AS202" s="227">
        <f t="shared" si="111"/>
        <v>0</v>
      </c>
      <c r="AT202" s="227">
        <f t="shared" si="111"/>
        <v>0</v>
      </c>
      <c r="AU202" s="83">
        <f t="shared" si="132"/>
        <v>0</v>
      </c>
      <c r="AV202" s="83">
        <f t="shared" si="133"/>
        <v>0</v>
      </c>
      <c r="AW202" s="83">
        <f t="shared" si="134"/>
        <v>0</v>
      </c>
      <c r="AX202" s="83">
        <f t="shared" si="135"/>
        <v>0</v>
      </c>
      <c r="AY202" s="128">
        <f t="shared" si="136"/>
        <v>0</v>
      </c>
    </row>
    <row r="203" spans="3:51" x14ac:dyDescent="0.25">
      <c r="E203" s="69"/>
      <c r="I203" s="105">
        <v>198</v>
      </c>
      <c r="J203" s="83">
        <f t="shared" si="137"/>
        <v>0</v>
      </c>
      <c r="K203" s="83">
        <f t="shared" si="138"/>
        <v>0</v>
      </c>
      <c r="L203" s="83">
        <f t="shared" si="139"/>
        <v>0</v>
      </c>
      <c r="M203" s="83">
        <f t="shared" si="140"/>
        <v>0</v>
      </c>
      <c r="N203" s="83">
        <f t="shared" si="112"/>
        <v>0</v>
      </c>
      <c r="O203" s="84">
        <f t="shared" si="113"/>
        <v>0</v>
      </c>
      <c r="P203" s="105">
        <v>198</v>
      </c>
      <c r="Q203" s="83">
        <f t="shared" si="127"/>
        <v>0</v>
      </c>
      <c r="R203" s="83">
        <f t="shared" si="141"/>
        <v>0</v>
      </c>
      <c r="S203" s="83">
        <f t="shared" si="142"/>
        <v>0</v>
      </c>
      <c r="T203" s="83">
        <f t="shared" si="114"/>
        <v>0</v>
      </c>
      <c r="U203" s="83">
        <f t="shared" si="128"/>
        <v>0</v>
      </c>
      <c r="V203" s="83">
        <f t="shared" si="115"/>
        <v>0</v>
      </c>
      <c r="W203" s="83">
        <v>0</v>
      </c>
      <c r="X203" s="83">
        <f t="shared" si="116"/>
        <v>0</v>
      </c>
      <c r="Y203" s="88">
        <f t="shared" si="117"/>
        <v>0</v>
      </c>
      <c r="AA203" s="121">
        <v>198</v>
      </c>
      <c r="AB203" s="83">
        <f t="shared" si="118"/>
        <v>0</v>
      </c>
      <c r="AC203" s="154">
        <f t="shared" si="119"/>
        <v>0</v>
      </c>
      <c r="AD203" s="154">
        <f t="shared" si="120"/>
        <v>0</v>
      </c>
      <c r="AE203" s="154">
        <f t="shared" si="121"/>
        <v>0</v>
      </c>
      <c r="AF203" s="83">
        <f t="shared" si="129"/>
        <v>0</v>
      </c>
      <c r="AG203" s="83">
        <f t="shared" si="130"/>
        <v>0</v>
      </c>
      <c r="AH203" s="83">
        <f t="shared" si="131"/>
        <v>0</v>
      </c>
      <c r="AI203" s="128">
        <f t="shared" si="143"/>
        <v>0</v>
      </c>
      <c r="AK203" s="121">
        <v>198</v>
      </c>
      <c r="AL203" s="83">
        <f t="shared" si="122"/>
        <v>0</v>
      </c>
      <c r="AM203" s="83">
        <f t="shared" si="123"/>
        <v>0</v>
      </c>
      <c r="AN203" s="83">
        <f t="shared" si="124"/>
        <v>0</v>
      </c>
      <c r="AO203" s="83">
        <f t="shared" si="125"/>
        <v>0</v>
      </c>
      <c r="AP203" s="83">
        <f t="shared" si="126"/>
        <v>0</v>
      </c>
      <c r="AQ203" s="227">
        <f t="shared" si="111"/>
        <v>0</v>
      </c>
      <c r="AR203" s="227">
        <f t="shared" si="111"/>
        <v>0</v>
      </c>
      <c r="AS203" s="227">
        <f t="shared" si="111"/>
        <v>0</v>
      </c>
      <c r="AT203" s="227">
        <f t="shared" si="111"/>
        <v>0</v>
      </c>
      <c r="AU203" s="83">
        <f t="shared" si="132"/>
        <v>0</v>
      </c>
      <c r="AV203" s="83">
        <f t="shared" si="133"/>
        <v>0</v>
      </c>
      <c r="AW203" s="83">
        <f t="shared" si="134"/>
        <v>0</v>
      </c>
      <c r="AX203" s="83">
        <f t="shared" si="135"/>
        <v>0</v>
      </c>
      <c r="AY203" s="128">
        <f t="shared" si="136"/>
        <v>0</v>
      </c>
    </row>
    <row r="204" spans="3:51" x14ac:dyDescent="0.25">
      <c r="E204" s="69"/>
      <c r="I204" s="105">
        <v>199</v>
      </c>
      <c r="J204" s="83">
        <f t="shared" si="137"/>
        <v>0</v>
      </c>
      <c r="K204" s="83">
        <f t="shared" si="138"/>
        <v>0</v>
      </c>
      <c r="L204" s="83">
        <f t="shared" si="139"/>
        <v>0</v>
      </c>
      <c r="M204" s="83">
        <f t="shared" si="140"/>
        <v>0</v>
      </c>
      <c r="N204" s="83">
        <f t="shared" si="112"/>
        <v>0</v>
      </c>
      <c r="O204" s="84">
        <f t="shared" si="113"/>
        <v>0</v>
      </c>
      <c r="P204" s="105">
        <v>199</v>
      </c>
      <c r="Q204" s="83">
        <f t="shared" si="127"/>
        <v>0</v>
      </c>
      <c r="R204" s="83">
        <f t="shared" si="141"/>
        <v>0</v>
      </c>
      <c r="S204" s="83">
        <f t="shared" si="142"/>
        <v>0</v>
      </c>
      <c r="T204" s="83">
        <f t="shared" si="114"/>
        <v>0</v>
      </c>
      <c r="U204" s="83">
        <f t="shared" si="128"/>
        <v>0</v>
      </c>
      <c r="V204" s="83">
        <f t="shared" si="115"/>
        <v>0</v>
      </c>
      <c r="W204" s="83">
        <v>0</v>
      </c>
      <c r="X204" s="83">
        <f t="shared" si="116"/>
        <v>0</v>
      </c>
      <c r="Y204" s="88">
        <f t="shared" si="117"/>
        <v>0</v>
      </c>
      <c r="AA204" s="121">
        <v>199</v>
      </c>
      <c r="AB204" s="83">
        <f t="shared" si="118"/>
        <v>0</v>
      </c>
      <c r="AC204" s="154">
        <f t="shared" si="119"/>
        <v>0</v>
      </c>
      <c r="AD204" s="154">
        <f t="shared" si="120"/>
        <v>0</v>
      </c>
      <c r="AE204" s="154">
        <f t="shared" si="121"/>
        <v>0</v>
      </c>
      <c r="AF204" s="83">
        <f t="shared" si="129"/>
        <v>0</v>
      </c>
      <c r="AG204" s="83">
        <f t="shared" si="130"/>
        <v>0</v>
      </c>
      <c r="AH204" s="83">
        <f t="shared" si="131"/>
        <v>0</v>
      </c>
      <c r="AI204" s="128">
        <f t="shared" si="143"/>
        <v>0</v>
      </c>
      <c r="AK204" s="121">
        <v>199</v>
      </c>
      <c r="AL204" s="83">
        <f t="shared" si="122"/>
        <v>0</v>
      </c>
      <c r="AM204" s="83">
        <f t="shared" si="123"/>
        <v>0</v>
      </c>
      <c r="AN204" s="83">
        <f t="shared" si="124"/>
        <v>0</v>
      </c>
      <c r="AO204" s="83">
        <f t="shared" si="125"/>
        <v>0</v>
      </c>
      <c r="AP204" s="83">
        <f t="shared" si="126"/>
        <v>0</v>
      </c>
      <c r="AQ204" s="227">
        <f t="shared" si="111"/>
        <v>0</v>
      </c>
      <c r="AR204" s="227">
        <f t="shared" si="111"/>
        <v>0</v>
      </c>
      <c r="AS204" s="227">
        <f t="shared" si="111"/>
        <v>0</v>
      </c>
      <c r="AT204" s="227">
        <f t="shared" si="111"/>
        <v>0</v>
      </c>
      <c r="AU204" s="83">
        <f t="shared" si="132"/>
        <v>0</v>
      </c>
      <c r="AV204" s="83">
        <f t="shared" si="133"/>
        <v>0</v>
      </c>
      <c r="AW204" s="83">
        <f t="shared" si="134"/>
        <v>0</v>
      </c>
      <c r="AX204" s="83">
        <f t="shared" si="135"/>
        <v>0</v>
      </c>
      <c r="AY204" s="128">
        <f t="shared" si="136"/>
        <v>0</v>
      </c>
    </row>
    <row r="205" spans="3:51" x14ac:dyDescent="0.25">
      <c r="E205" s="69"/>
      <c r="I205" s="106">
        <v>200</v>
      </c>
      <c r="J205" s="83">
        <f t="shared" si="137"/>
        <v>0</v>
      </c>
      <c r="K205" s="83">
        <f t="shared" si="138"/>
        <v>0</v>
      </c>
      <c r="L205" s="83">
        <f t="shared" si="139"/>
        <v>0</v>
      </c>
      <c r="M205" s="83">
        <f t="shared" si="140"/>
        <v>0</v>
      </c>
      <c r="N205" s="85">
        <f>IF(F208&lt;=$F$18,0,)</f>
        <v>0</v>
      </c>
      <c r="O205" s="84">
        <f t="shared" si="113"/>
        <v>0</v>
      </c>
      <c r="P205" s="106">
        <v>200</v>
      </c>
      <c r="Q205" s="85">
        <f t="shared" si="127"/>
        <v>0</v>
      </c>
      <c r="R205" s="85">
        <f t="shared" si="141"/>
        <v>0</v>
      </c>
      <c r="S205" s="85">
        <f t="shared" si="142"/>
        <v>0</v>
      </c>
      <c r="T205" s="85">
        <f t="shared" si="114"/>
        <v>0</v>
      </c>
      <c r="U205" s="85">
        <f t="shared" si="128"/>
        <v>0</v>
      </c>
      <c r="V205" s="85">
        <f t="shared" si="115"/>
        <v>0</v>
      </c>
      <c r="W205" s="85">
        <v>0</v>
      </c>
      <c r="X205" s="221">
        <f t="shared" si="116"/>
        <v>0</v>
      </c>
      <c r="Y205" s="89">
        <f t="shared" si="117"/>
        <v>0</v>
      </c>
      <c r="AA205" s="122">
        <v>200</v>
      </c>
      <c r="AB205" s="204">
        <f t="shared" si="118"/>
        <v>0</v>
      </c>
      <c r="AC205" s="155">
        <f t="shared" si="119"/>
        <v>0</v>
      </c>
      <c r="AD205" s="155">
        <f t="shared" si="120"/>
        <v>0</v>
      </c>
      <c r="AE205" s="155">
        <f t="shared" si="121"/>
        <v>0</v>
      </c>
      <c r="AF205" s="85">
        <f t="shared" si="129"/>
        <v>0</v>
      </c>
      <c r="AG205" s="85">
        <f t="shared" si="130"/>
        <v>0</v>
      </c>
      <c r="AH205" s="85">
        <f t="shared" si="131"/>
        <v>0</v>
      </c>
      <c r="AI205" s="129">
        <f t="shared" si="143"/>
        <v>0</v>
      </c>
      <c r="AK205" s="122">
        <v>200</v>
      </c>
      <c r="AL205" s="204">
        <f t="shared" si="122"/>
        <v>0</v>
      </c>
      <c r="AM205" s="85">
        <f t="shared" si="123"/>
        <v>0</v>
      </c>
      <c r="AN205" s="85">
        <f t="shared" si="124"/>
        <v>0</v>
      </c>
      <c r="AO205" s="85">
        <f t="shared" si="125"/>
        <v>0</v>
      </c>
      <c r="AP205" s="85">
        <f t="shared" si="126"/>
        <v>0</v>
      </c>
      <c r="AQ205" s="229">
        <f t="shared" si="111"/>
        <v>0</v>
      </c>
      <c r="AR205" s="229">
        <f t="shared" si="111"/>
        <v>0</v>
      </c>
      <c r="AS205" s="229">
        <f t="shared" si="111"/>
        <v>0</v>
      </c>
      <c r="AT205" s="229">
        <f t="shared" si="111"/>
        <v>0</v>
      </c>
      <c r="AU205" s="85">
        <f t="shared" si="132"/>
        <v>0</v>
      </c>
      <c r="AV205" s="85">
        <f t="shared" si="133"/>
        <v>0</v>
      </c>
      <c r="AW205" s="85">
        <f t="shared" si="134"/>
        <v>0</v>
      </c>
      <c r="AX205" s="85">
        <f t="shared" si="135"/>
        <v>0</v>
      </c>
      <c r="AY205" s="129">
        <f t="shared" si="136"/>
        <v>0</v>
      </c>
    </row>
    <row r="206" spans="3:51" x14ac:dyDescent="0.25">
      <c r="E206" s="69"/>
    </row>
    <row r="207" spans="3:51" x14ac:dyDescent="0.25">
      <c r="E207" s="69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BC207"/>
  <sheetViews>
    <sheetView topLeftCell="A58"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  <col min="52" max="52" width="11.42578125" style="5"/>
    <col min="54" max="54" width="19.28515625" customWidth="1"/>
  </cols>
  <sheetData>
    <row r="1" spans="2:54" x14ac:dyDescent="0.25">
      <c r="AZ1" s="230"/>
      <c r="BA1" s="191"/>
      <c r="BB1" s="191"/>
    </row>
    <row r="2" spans="2:54" x14ac:dyDescent="0.25">
      <c r="AZ2" s="230"/>
      <c r="BA2" s="191"/>
      <c r="BB2" s="191"/>
    </row>
    <row r="3" spans="2:54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  <c r="AZ3" s="230"/>
      <c r="BA3" s="191"/>
      <c r="BB3" s="191"/>
    </row>
    <row r="4" spans="2:54" ht="45" customHeight="1" x14ac:dyDescent="0.25">
      <c r="B4" s="316" t="s">
        <v>181</v>
      </c>
      <c r="C4" s="316"/>
      <c r="D4" s="316"/>
      <c r="E4" s="316"/>
      <c r="F4" s="316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  <c r="AZ4" s="262"/>
      <c r="BA4" s="191"/>
      <c r="BB4" s="191"/>
    </row>
    <row r="5" spans="2:54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>IF(I5&lt;=$F$10,IF(I5&lt;=30,I5*($F$9-$F$6)/30,$F$9-$F$6),)</f>
        <v>0</v>
      </c>
      <c r="N5" s="83">
        <f t="shared" ref="N5:N68" si="0">IF(P6&lt;=$F$18,0,)</f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>$F$19*R5</f>
        <v>0</v>
      </c>
      <c r="T5" s="83">
        <f t="shared" ref="T5:T68" si="2">IF(S5=0,0,EXP(-1.0587+0.8836*LN(S5)+0.284))</f>
        <v>0</v>
      </c>
      <c r="U5" s="83">
        <v>0</v>
      </c>
      <c r="V5" s="83">
        <f t="shared" ref="V5:V68" si="3">IF(P5&lt;=$F$18,IF(P5&lt;=30,P5*($F$16-$F$6)/30,$F$16-$F$6),)</f>
        <v>0</v>
      </c>
      <c r="W5" s="83">
        <v>0</v>
      </c>
      <c r="X5" s="83">
        <f t="shared" ref="X5:X68" si="4">((S5+T5)*0.475+U5+V5+W5)*44/12</f>
        <v>0</v>
      </c>
      <c r="Y5" s="88">
        <f t="shared" ref="Y5:Y68" si="5">IF(P5&lt;=$F$18,X5-O5,)</f>
        <v>0</v>
      </c>
      <c r="AA5" s="121">
        <v>0</v>
      </c>
      <c r="AB5" s="83">
        <f t="shared" ref="AB5:AB68" si="6">IF(AA5&lt;=$F$18,IFERROR(VLOOKUP($AA5,$B$82:$G$94,2,FALSE),0),)</f>
        <v>0</v>
      </c>
      <c r="AC5" s="154">
        <f t="shared" ref="AC5:AC68" si="7">IF(AA5&lt;=$F$18,IFERROR(VLOOKUP($AA5,$B$82:$G$94,3,FALSE),0),)</f>
        <v>0</v>
      </c>
      <c r="AD5" s="154">
        <f t="shared" ref="AD5:AD68" si="8">IF(AA5&lt;=$F$18,IFERROR(VLOOKUP($AA5,$B$82:$G$94,4,FALSE),0),)</f>
        <v>0</v>
      </c>
      <c r="AE5" s="154">
        <f t="shared" ref="AE5:AE68" si="9">IF(AA5&lt;=$F$18,IFERROR(VLOOKUP($AA5,$B$82:$G$94,5,FALSE),0),)</f>
        <v>0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68" si="10">IF(AK5&lt;=$F$18,IFERROR(VLOOKUP($AA5,$B$82:$G$94,2,FALSE),0),)</f>
        <v>0</v>
      </c>
      <c r="AM5" s="83">
        <f t="shared" ref="AM5:AM68" si="11">IF(AK5&lt;=$F$18,IFERROR(VLOOKUP($AA5,$B$82:$G$94,3,FALSE),0),)</f>
        <v>0</v>
      </c>
      <c r="AN5" s="83">
        <f t="shared" ref="AN5:AN68" si="12">IF(AK5&lt;=$F$18,IFERROR(VLOOKUP($AA5,$B$82:$G$94,4,FALSE),0),)</f>
        <v>0</v>
      </c>
      <c r="AO5" s="83">
        <f t="shared" ref="AO5:AO68" si="13">IF(AK5&lt;=$F$18,IFERROR(VLOOKUP($AA5,$B$82:$G$94,5,FALSE),0),)</f>
        <v>0</v>
      </c>
      <c r="AP5" s="83">
        <f t="shared" ref="AP5:AP68" si="14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>
        <v>0</v>
      </c>
      <c r="AV5" s="83">
        <v>0</v>
      </c>
      <c r="AW5" s="83">
        <v>0</v>
      </c>
      <c r="AX5" s="83">
        <v>0</v>
      </c>
      <c r="AY5" s="128">
        <f>IF(AK5&lt;=$F$18,SUM(AU5:AX5),)</f>
        <v>0</v>
      </c>
      <c r="AZ5" s="230"/>
      <c r="BA5" s="191"/>
      <c r="BB5" s="191"/>
    </row>
    <row r="6" spans="2:54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>IF($I6&lt;=$F$10,$F$11*$F$13+J5,)</f>
        <v>0.56999999999999995</v>
      </c>
      <c r="K6" s="83">
        <f>IF(J6=0,0,EXP(-1.0587+0.8836*LN(J6)+0.284))</f>
        <v>0.28044202045489819</v>
      </c>
      <c r="L6" s="83">
        <f>IF(I6&lt;=$F$10,$F$5+($F$8-$F$5)*(1-EXP(-0.0175*I6)),)</f>
        <v>70</v>
      </c>
      <c r="M6" s="83">
        <f>IF(I6&lt;=$F$10,IF(I6&lt;=30,I6*($F$9-$F$6)/30,$F$9-$F$6),)</f>
        <v>0.33333333333333331</v>
      </c>
      <c r="N6" s="83">
        <f t="shared" si="0"/>
        <v>0</v>
      </c>
      <c r="O6" s="84">
        <f t="shared" si="1"/>
        <v>259.37007540784782</v>
      </c>
      <c r="P6" s="105">
        <v>1</v>
      </c>
      <c r="Q6" s="83">
        <f t="shared" ref="Q6:Q69" si="15">IF(P6&lt;=$F$18,LOOKUP(P6-1,$B$25:$B$78,$G$25:$G$78),)</f>
        <v>15.860000000000001</v>
      </c>
      <c r="R6" s="83">
        <f>IF(P6&lt;=$F$18,Q6+R5,)</f>
        <v>15.860000000000001</v>
      </c>
      <c r="S6" s="83">
        <f>$F$19*R6</f>
        <v>6.8198000000000008</v>
      </c>
      <c r="T6" s="83">
        <f t="shared" si="2"/>
        <v>2.5134640893227873</v>
      </c>
      <c r="U6" s="83">
        <f t="shared" ref="U6:U69" si="16">IF(P6&lt;=$F$18,$F$5+($F$15-$F$5)*(1-EXP(-0.0175*P6)),)</f>
        <v>70</v>
      </c>
      <c r="V6" s="83">
        <f t="shared" si="3"/>
        <v>0.33333333333333331</v>
      </c>
      <c r="W6" s="83">
        <v>0</v>
      </c>
      <c r="X6" s="83">
        <f t="shared" si="4"/>
        <v>274.14432384445939</v>
      </c>
      <c r="Y6" s="88">
        <f t="shared" si="5"/>
        <v>14.774248436611572</v>
      </c>
      <c r="AA6" s="121">
        <v>1</v>
      </c>
      <c r="AB6" s="83">
        <f t="shared" si="6"/>
        <v>0</v>
      </c>
      <c r="AC6" s="154">
        <f t="shared" si="7"/>
        <v>0</v>
      </c>
      <c r="AD6" s="154">
        <f t="shared" si="8"/>
        <v>0</v>
      </c>
      <c r="AE6" s="154">
        <f t="shared" si="9"/>
        <v>0</v>
      </c>
      <c r="AF6" s="83">
        <f t="shared" ref="AF6:AF69" si="17">IF(AA6&lt;=$F$18,EXP(-LN(2)/$D$104)*AF5+((1-EXP(-LN(2)/$D$104))/(LN(2)/$D$104))*$AB6*AC6*0.475*$F$19*44/12,)</f>
        <v>0</v>
      </c>
      <c r="AG6" s="83">
        <f t="shared" ref="AG6:AG69" si="18">IF(AA6&lt;=$F$18,EXP(-LN(2)/$D$106)*AG5+((1-EXP(-LN(2)/$D$106))/(LN(2)/$D$106))*$AB6*AD6*0.475*$F$19*44/12,)</f>
        <v>0</v>
      </c>
      <c r="AH6" s="83">
        <f t="shared" ref="AH6:AH69" si="19">IF(AA6&lt;=$F$18,EXP(-LN(2)/$D$105)*AH5+((1-EXP(-LN(2)/$D$105))/(LN(2)/$D$105))*$AB6*AE6*0.475*$F$19*44/12,)</f>
        <v>0</v>
      </c>
      <c r="AI6" s="128">
        <f>IF(AA6&lt;=$F$18,SUM(AF6:AH6),)</f>
        <v>0</v>
      </c>
      <c r="AK6" s="121">
        <v>1</v>
      </c>
      <c r="AL6" s="83">
        <f t="shared" si="10"/>
        <v>0</v>
      </c>
      <c r="AM6" s="83">
        <f t="shared" si="11"/>
        <v>0</v>
      </c>
      <c r="AN6" s="83">
        <f t="shared" si="12"/>
        <v>0</v>
      </c>
      <c r="AO6" s="83">
        <f t="shared" si="13"/>
        <v>0</v>
      </c>
      <c r="AP6" s="83">
        <f t="shared" si="14"/>
        <v>0</v>
      </c>
      <c r="AQ6" s="227">
        <f t="shared" ref="AQ6:AT24" si="20">IF($AK6&lt;=$F$18,$AL6*AM6,)</f>
        <v>0</v>
      </c>
      <c r="AR6" s="227">
        <f t="shared" si="20"/>
        <v>0</v>
      </c>
      <c r="AS6" s="227">
        <f t="shared" si="20"/>
        <v>0</v>
      </c>
      <c r="AT6" s="227">
        <f t="shared" si="20"/>
        <v>0</v>
      </c>
      <c r="AU6" s="83">
        <f t="shared" ref="AU6:AU69" si="21">IF($AK6&lt;=$F$18,$C$104*$AL6*AM6,)</f>
        <v>0</v>
      </c>
      <c r="AV6" s="83">
        <f t="shared" ref="AV6:AV69" si="22">IF($AK6&lt;=$F$18,$C$106*$AL6*AN6,)</f>
        <v>0</v>
      </c>
      <c r="AW6" s="83">
        <f t="shared" ref="AW6:AW69" si="23">IF($AK6&lt;=$F$18,$C$105*$AL6*AO6,)</f>
        <v>0</v>
      </c>
      <c r="AX6" s="83">
        <f t="shared" ref="AX6:AX69" si="24">IF($AK6&lt;=$F$18,$C$108*$AL6*AP6,)</f>
        <v>0</v>
      </c>
      <c r="AY6" s="128">
        <f t="shared" ref="AY6:AY69" si="25">IF(AK6&lt;=$F$18,SUM(AU6:AX6)+AY5,)</f>
        <v>0</v>
      </c>
      <c r="AZ6" s="263"/>
      <c r="BA6" s="191"/>
      <c r="BB6" s="191"/>
    </row>
    <row r="7" spans="2:54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ref="J7:J70" si="26">IF($I7&lt;=$F$10,$F$11*$F$13+J6,)</f>
        <v>1.1399999999999999</v>
      </c>
      <c r="K7" s="83">
        <f t="shared" ref="K7:K70" si="27">IF(J7=0,0,EXP(-1.0587+0.8836*LN(J7)+0.284))</f>
        <v>0.5174080621339946</v>
      </c>
      <c r="L7" s="83">
        <f t="shared" ref="L7:L70" si="28">IF(I7&lt;=$F$10,$F$5+($F$8-$F$5)*(1-EXP(-0.0175*I7)),)</f>
        <v>70</v>
      </c>
      <c r="M7" s="83">
        <f t="shared" ref="M7:M70" si="29">IF(I7&lt;=$F$10,IF(I7&lt;=30,I7*($F$9-$F$6)/30,$F$9-$F$6),)</f>
        <v>0.66666666666666663</v>
      </c>
      <c r="N7" s="83">
        <f t="shared" si="0"/>
        <v>0</v>
      </c>
      <c r="O7" s="84">
        <f t="shared" si="1"/>
        <v>261.99776348599454</v>
      </c>
      <c r="P7" s="105">
        <v>2</v>
      </c>
      <c r="Q7" s="83">
        <f t="shared" si="15"/>
        <v>15.860000000000001</v>
      </c>
      <c r="R7" s="83">
        <f t="shared" ref="R7:R70" si="30">IF(P7&lt;=$F$18,Q7+R6,)</f>
        <v>31.720000000000002</v>
      </c>
      <c r="S7" s="83">
        <f t="shared" ref="S7:S70" si="31">$F$19*R7</f>
        <v>13.639600000000002</v>
      </c>
      <c r="T7" s="83">
        <f t="shared" si="2"/>
        <v>4.6372743342470608</v>
      </c>
      <c r="U7" s="83">
        <f t="shared" si="16"/>
        <v>70</v>
      </c>
      <c r="V7" s="83">
        <f t="shared" si="3"/>
        <v>0.66666666666666663</v>
      </c>
      <c r="W7" s="83">
        <v>0</v>
      </c>
      <c r="X7" s="83">
        <f t="shared" si="4"/>
        <v>290.94333390992477</v>
      </c>
      <c r="Y7" s="88">
        <f t="shared" si="5"/>
        <v>28.945570423930235</v>
      </c>
      <c r="AA7" s="121">
        <v>2</v>
      </c>
      <c r="AB7" s="83">
        <f t="shared" si="6"/>
        <v>0</v>
      </c>
      <c r="AC7" s="154">
        <f t="shared" si="7"/>
        <v>0</v>
      </c>
      <c r="AD7" s="154">
        <f t="shared" si="8"/>
        <v>0</v>
      </c>
      <c r="AE7" s="154">
        <f t="shared" si="9"/>
        <v>0</v>
      </c>
      <c r="AF7" s="83">
        <f t="shared" si="17"/>
        <v>0</v>
      </c>
      <c r="AG7" s="83">
        <f t="shared" si="18"/>
        <v>0</v>
      </c>
      <c r="AH7" s="83">
        <f t="shared" si="19"/>
        <v>0</v>
      </c>
      <c r="AI7" s="128">
        <f t="shared" ref="AI7:AI70" si="32">IF(AA7&lt;=$F$18,SUM(AF7:AH7),)</f>
        <v>0</v>
      </c>
      <c r="AK7" s="121">
        <v>2</v>
      </c>
      <c r="AL7" s="83">
        <f t="shared" si="10"/>
        <v>0</v>
      </c>
      <c r="AM7" s="83">
        <f t="shared" si="11"/>
        <v>0</v>
      </c>
      <c r="AN7" s="83">
        <f t="shared" si="12"/>
        <v>0</v>
      </c>
      <c r="AO7" s="83">
        <f t="shared" si="13"/>
        <v>0</v>
      </c>
      <c r="AP7" s="83">
        <f t="shared" si="14"/>
        <v>0</v>
      </c>
      <c r="AQ7" s="227">
        <f t="shared" si="20"/>
        <v>0</v>
      </c>
      <c r="AR7" s="227">
        <f t="shared" si="20"/>
        <v>0</v>
      </c>
      <c r="AS7" s="227">
        <f t="shared" si="20"/>
        <v>0</v>
      </c>
      <c r="AT7" s="227">
        <f t="shared" si="20"/>
        <v>0</v>
      </c>
      <c r="AU7" s="83">
        <f t="shared" si="21"/>
        <v>0</v>
      </c>
      <c r="AV7" s="83">
        <f t="shared" si="22"/>
        <v>0</v>
      </c>
      <c r="AW7" s="83">
        <f t="shared" si="23"/>
        <v>0</v>
      </c>
      <c r="AX7" s="83">
        <f t="shared" si="24"/>
        <v>0</v>
      </c>
      <c r="AY7" s="128">
        <f t="shared" si="25"/>
        <v>0</v>
      </c>
      <c r="AZ7" s="263"/>
      <c r="BA7" s="191"/>
      <c r="BB7" s="191"/>
    </row>
    <row r="8" spans="2:54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26"/>
        <v>1.71</v>
      </c>
      <c r="K8" s="83">
        <f t="shared" si="27"/>
        <v>0.74033354502612181</v>
      </c>
      <c r="L8" s="83">
        <f t="shared" si="28"/>
        <v>70</v>
      </c>
      <c r="M8" s="83">
        <f t="shared" si="29"/>
        <v>1</v>
      </c>
      <c r="N8" s="83">
        <f t="shared" si="0"/>
        <v>0</v>
      </c>
      <c r="O8" s="84">
        <f t="shared" si="1"/>
        <v>264.60099759092049</v>
      </c>
      <c r="P8" s="105">
        <v>3</v>
      </c>
      <c r="Q8" s="83">
        <f t="shared" si="15"/>
        <v>15.860000000000001</v>
      </c>
      <c r="R8" s="83">
        <f t="shared" si="30"/>
        <v>47.580000000000005</v>
      </c>
      <c r="S8" s="83">
        <f t="shared" si="31"/>
        <v>20.459400000000002</v>
      </c>
      <c r="T8" s="83">
        <f t="shared" si="2"/>
        <v>6.6352459468300449</v>
      </c>
      <c r="U8" s="83">
        <f t="shared" si="16"/>
        <v>70</v>
      </c>
      <c r="V8" s="83">
        <f t="shared" si="3"/>
        <v>1</v>
      </c>
      <c r="W8" s="83">
        <v>0</v>
      </c>
      <c r="X8" s="83">
        <f t="shared" si="4"/>
        <v>307.52317502406237</v>
      </c>
      <c r="Y8" s="88">
        <f t="shared" si="5"/>
        <v>42.922177433141883</v>
      </c>
      <c r="AA8" s="121">
        <v>3</v>
      </c>
      <c r="AB8" s="83">
        <f t="shared" si="6"/>
        <v>0</v>
      </c>
      <c r="AC8" s="154">
        <f t="shared" si="7"/>
        <v>0</v>
      </c>
      <c r="AD8" s="154">
        <f t="shared" si="8"/>
        <v>0</v>
      </c>
      <c r="AE8" s="154">
        <f t="shared" si="9"/>
        <v>0</v>
      </c>
      <c r="AF8" s="83">
        <f t="shared" si="17"/>
        <v>0</v>
      </c>
      <c r="AG8" s="83">
        <f t="shared" si="18"/>
        <v>0</v>
      </c>
      <c r="AH8" s="83">
        <f t="shared" si="19"/>
        <v>0</v>
      </c>
      <c r="AI8" s="128">
        <f t="shared" si="32"/>
        <v>0</v>
      </c>
      <c r="AK8" s="121">
        <v>3</v>
      </c>
      <c r="AL8" s="83">
        <f t="shared" si="10"/>
        <v>0</v>
      </c>
      <c r="AM8" s="83">
        <f t="shared" si="11"/>
        <v>0</v>
      </c>
      <c r="AN8" s="83">
        <f t="shared" si="12"/>
        <v>0</v>
      </c>
      <c r="AO8" s="83">
        <f t="shared" si="13"/>
        <v>0</v>
      </c>
      <c r="AP8" s="83">
        <f t="shared" si="14"/>
        <v>0</v>
      </c>
      <c r="AQ8" s="227">
        <f t="shared" si="20"/>
        <v>0</v>
      </c>
      <c r="AR8" s="227">
        <f t="shared" si="20"/>
        <v>0</v>
      </c>
      <c r="AS8" s="227">
        <f t="shared" si="20"/>
        <v>0</v>
      </c>
      <c r="AT8" s="227">
        <f t="shared" si="20"/>
        <v>0</v>
      </c>
      <c r="AU8" s="83">
        <f t="shared" si="21"/>
        <v>0</v>
      </c>
      <c r="AV8" s="83">
        <f t="shared" si="22"/>
        <v>0</v>
      </c>
      <c r="AW8" s="83">
        <f t="shared" si="23"/>
        <v>0</v>
      </c>
      <c r="AX8" s="83">
        <f t="shared" si="24"/>
        <v>0</v>
      </c>
      <c r="AY8" s="128">
        <f t="shared" si="25"/>
        <v>0</v>
      </c>
      <c r="AZ8" s="263"/>
      <c r="BA8" s="191"/>
      <c r="BB8" s="191"/>
    </row>
    <row r="9" spans="2:54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26"/>
        <v>2.2799999999999998</v>
      </c>
      <c r="K9" s="83">
        <f t="shared" si="27"/>
        <v>0.95460410079419578</v>
      </c>
      <c r="L9" s="83">
        <f t="shared" si="28"/>
        <v>70</v>
      </c>
      <c r="M9" s="83">
        <f t="shared" si="29"/>
        <v>1.3333333333333333</v>
      </c>
      <c r="N9" s="83">
        <f t="shared" si="0"/>
        <v>0</v>
      </c>
      <c r="O9" s="84">
        <f t="shared" si="1"/>
        <v>267.18915769777215</v>
      </c>
      <c r="P9" s="105">
        <v>4</v>
      </c>
      <c r="Q9" s="83">
        <f t="shared" si="15"/>
        <v>15.860000000000001</v>
      </c>
      <c r="R9" s="83">
        <f t="shared" si="30"/>
        <v>63.440000000000005</v>
      </c>
      <c r="S9" s="83">
        <f t="shared" si="31"/>
        <v>27.279200000000003</v>
      </c>
      <c r="T9" s="83">
        <f t="shared" si="2"/>
        <v>8.5556476984958696</v>
      </c>
      <c r="U9" s="83">
        <f t="shared" si="16"/>
        <v>70</v>
      </c>
      <c r="V9" s="83">
        <f t="shared" si="3"/>
        <v>1.3333333333333333</v>
      </c>
      <c r="W9" s="83">
        <v>0</v>
      </c>
      <c r="X9" s="83">
        <f t="shared" si="4"/>
        <v>323.96791529710248</v>
      </c>
      <c r="Y9" s="88">
        <f t="shared" si="5"/>
        <v>56.778757599330334</v>
      </c>
      <c r="AA9" s="121">
        <v>4</v>
      </c>
      <c r="AB9" s="83">
        <f t="shared" si="6"/>
        <v>0</v>
      </c>
      <c r="AC9" s="154">
        <f t="shared" si="7"/>
        <v>0</v>
      </c>
      <c r="AD9" s="154">
        <f t="shared" si="8"/>
        <v>0</v>
      </c>
      <c r="AE9" s="154">
        <f t="shared" si="9"/>
        <v>0</v>
      </c>
      <c r="AF9" s="83">
        <f t="shared" si="17"/>
        <v>0</v>
      </c>
      <c r="AG9" s="83">
        <f t="shared" si="18"/>
        <v>0</v>
      </c>
      <c r="AH9" s="83">
        <f t="shared" si="19"/>
        <v>0</v>
      </c>
      <c r="AI9" s="128">
        <f t="shared" si="32"/>
        <v>0</v>
      </c>
      <c r="AK9" s="121">
        <v>4</v>
      </c>
      <c r="AL9" s="83">
        <f t="shared" si="10"/>
        <v>0</v>
      </c>
      <c r="AM9" s="83">
        <f t="shared" si="11"/>
        <v>0</v>
      </c>
      <c r="AN9" s="83">
        <f t="shared" si="12"/>
        <v>0</v>
      </c>
      <c r="AO9" s="83">
        <f t="shared" si="13"/>
        <v>0</v>
      </c>
      <c r="AP9" s="83">
        <f t="shared" si="14"/>
        <v>0</v>
      </c>
      <c r="AQ9" s="227">
        <f t="shared" si="20"/>
        <v>0</v>
      </c>
      <c r="AR9" s="227">
        <f t="shared" si="20"/>
        <v>0</v>
      </c>
      <c r="AS9" s="227">
        <f t="shared" si="20"/>
        <v>0</v>
      </c>
      <c r="AT9" s="227">
        <f t="shared" si="20"/>
        <v>0</v>
      </c>
      <c r="AU9" s="83">
        <f t="shared" si="21"/>
        <v>0</v>
      </c>
      <c r="AV9" s="83">
        <f t="shared" si="22"/>
        <v>0</v>
      </c>
      <c r="AW9" s="83">
        <f t="shared" si="23"/>
        <v>0</v>
      </c>
      <c r="AX9" s="83">
        <f t="shared" si="24"/>
        <v>0</v>
      </c>
      <c r="AY9" s="128">
        <f t="shared" si="25"/>
        <v>0</v>
      </c>
      <c r="AZ9" s="263"/>
      <c r="BA9" s="191"/>
      <c r="BB9" s="191"/>
    </row>
    <row r="10" spans="2:54" x14ac:dyDescent="0.25">
      <c r="B10" s="315"/>
      <c r="C10" s="309" t="s">
        <v>131</v>
      </c>
      <c r="D10" s="304" t="s">
        <v>143</v>
      </c>
      <c r="E10" s="304"/>
      <c r="F10" s="148">
        <f>F18</f>
        <v>45</v>
      </c>
      <c r="I10" s="105">
        <v>5</v>
      </c>
      <c r="J10" s="83">
        <f t="shared" si="26"/>
        <v>2.8499999999999996</v>
      </c>
      <c r="K10" s="83">
        <f t="shared" si="27"/>
        <v>1.1626606742605301</v>
      </c>
      <c r="L10" s="83">
        <f t="shared" si="28"/>
        <v>70</v>
      </c>
      <c r="M10" s="83">
        <f t="shared" si="29"/>
        <v>1.6666666666666667</v>
      </c>
      <c r="N10" s="83">
        <f t="shared" si="0"/>
        <v>0</v>
      </c>
      <c r="O10" s="84">
        <f t="shared" si="1"/>
        <v>269.76649511878156</v>
      </c>
      <c r="P10" s="105">
        <v>5</v>
      </c>
      <c r="Q10" s="83">
        <f t="shared" si="15"/>
        <v>15.860000000000001</v>
      </c>
      <c r="R10" s="83">
        <f t="shared" si="30"/>
        <v>79.300000000000011</v>
      </c>
      <c r="S10" s="83">
        <f t="shared" si="31"/>
        <v>34.099000000000004</v>
      </c>
      <c r="T10" s="83">
        <f t="shared" si="2"/>
        <v>10.420356578808908</v>
      </c>
      <c r="U10" s="83">
        <f t="shared" si="16"/>
        <v>70</v>
      </c>
      <c r="V10" s="83">
        <f t="shared" si="3"/>
        <v>1.6666666666666667</v>
      </c>
      <c r="W10" s="83">
        <v>0</v>
      </c>
      <c r="X10" s="83">
        <f t="shared" si="4"/>
        <v>340.31565715253663</v>
      </c>
      <c r="Y10" s="88">
        <f t="shared" si="5"/>
        <v>70.549162033755067</v>
      </c>
      <c r="AA10" s="121">
        <v>5</v>
      </c>
      <c r="AB10" s="83">
        <f t="shared" si="6"/>
        <v>0</v>
      </c>
      <c r="AC10" s="154">
        <f t="shared" si="7"/>
        <v>0</v>
      </c>
      <c r="AD10" s="154">
        <f t="shared" si="8"/>
        <v>0</v>
      </c>
      <c r="AE10" s="154">
        <f t="shared" si="9"/>
        <v>0</v>
      </c>
      <c r="AF10" s="83">
        <f t="shared" si="17"/>
        <v>0</v>
      </c>
      <c r="AG10" s="83">
        <f t="shared" si="18"/>
        <v>0</v>
      </c>
      <c r="AH10" s="83">
        <f t="shared" si="19"/>
        <v>0</v>
      </c>
      <c r="AI10" s="128">
        <f t="shared" si="32"/>
        <v>0</v>
      </c>
      <c r="AK10" s="121">
        <v>5</v>
      </c>
      <c r="AL10" s="83">
        <f t="shared" si="10"/>
        <v>0</v>
      </c>
      <c r="AM10" s="83">
        <f t="shared" si="11"/>
        <v>0</v>
      </c>
      <c r="AN10" s="83">
        <f t="shared" si="12"/>
        <v>0</v>
      </c>
      <c r="AO10" s="83">
        <f t="shared" si="13"/>
        <v>0</v>
      </c>
      <c r="AP10" s="83">
        <f t="shared" si="14"/>
        <v>0</v>
      </c>
      <c r="AQ10" s="227">
        <f t="shared" si="20"/>
        <v>0</v>
      </c>
      <c r="AR10" s="227">
        <f t="shared" si="20"/>
        <v>0</v>
      </c>
      <c r="AS10" s="227">
        <f t="shared" si="20"/>
        <v>0</v>
      </c>
      <c r="AT10" s="227">
        <f t="shared" si="20"/>
        <v>0</v>
      </c>
      <c r="AU10" s="83">
        <f t="shared" si="21"/>
        <v>0</v>
      </c>
      <c r="AV10" s="83">
        <f t="shared" si="22"/>
        <v>0</v>
      </c>
      <c r="AW10" s="83">
        <f t="shared" si="23"/>
        <v>0</v>
      </c>
      <c r="AX10" s="83">
        <f t="shared" si="24"/>
        <v>0</v>
      </c>
      <c r="AY10" s="128">
        <f t="shared" si="25"/>
        <v>0</v>
      </c>
      <c r="AZ10" s="263"/>
      <c r="BA10" s="191"/>
      <c r="BB10" s="191"/>
    </row>
    <row r="11" spans="2:54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26"/>
        <v>3.4199999999999995</v>
      </c>
      <c r="K11" s="83">
        <f t="shared" si="27"/>
        <v>1.3658956822640649</v>
      </c>
      <c r="L11" s="83">
        <f t="shared" si="28"/>
        <v>70</v>
      </c>
      <c r="M11" s="83">
        <f t="shared" si="29"/>
        <v>2</v>
      </c>
      <c r="N11" s="83">
        <f t="shared" si="0"/>
        <v>0</v>
      </c>
      <c r="O11" s="84">
        <f t="shared" si="1"/>
        <v>272.33543497994327</v>
      </c>
      <c r="P11" s="105">
        <v>6</v>
      </c>
      <c r="Q11" s="83">
        <f t="shared" si="15"/>
        <v>15.860000000000001</v>
      </c>
      <c r="R11" s="83">
        <f t="shared" si="30"/>
        <v>95.160000000000011</v>
      </c>
      <c r="S11" s="83">
        <f t="shared" si="31"/>
        <v>40.918800000000005</v>
      </c>
      <c r="T11" s="83">
        <f t="shared" si="2"/>
        <v>12.241852136006502</v>
      </c>
      <c r="U11" s="83">
        <f t="shared" si="16"/>
        <v>70</v>
      </c>
      <c r="V11" s="83">
        <f t="shared" si="3"/>
        <v>2</v>
      </c>
      <c r="W11" s="83">
        <v>0</v>
      </c>
      <c r="X11" s="83">
        <f t="shared" si="4"/>
        <v>356.58813580354467</v>
      </c>
      <c r="Y11" s="88">
        <f t="shared" si="5"/>
        <v>84.252700823601401</v>
      </c>
      <c r="AA11" s="121">
        <v>6</v>
      </c>
      <c r="AB11" s="83">
        <f t="shared" si="6"/>
        <v>0</v>
      </c>
      <c r="AC11" s="154">
        <f t="shared" si="7"/>
        <v>0</v>
      </c>
      <c r="AD11" s="154">
        <f t="shared" si="8"/>
        <v>0</v>
      </c>
      <c r="AE11" s="154">
        <f t="shared" si="9"/>
        <v>0</v>
      </c>
      <c r="AF11" s="83">
        <f t="shared" si="17"/>
        <v>0</v>
      </c>
      <c r="AG11" s="83">
        <f t="shared" si="18"/>
        <v>0</v>
      </c>
      <c r="AH11" s="83">
        <f t="shared" si="19"/>
        <v>0</v>
      </c>
      <c r="AI11" s="128">
        <f t="shared" si="32"/>
        <v>0</v>
      </c>
      <c r="AK11" s="121">
        <v>6</v>
      </c>
      <c r="AL11" s="83">
        <f t="shared" si="10"/>
        <v>0</v>
      </c>
      <c r="AM11" s="83">
        <f t="shared" si="11"/>
        <v>0</v>
      </c>
      <c r="AN11" s="83">
        <f t="shared" si="12"/>
        <v>0</v>
      </c>
      <c r="AO11" s="83">
        <f t="shared" si="13"/>
        <v>0</v>
      </c>
      <c r="AP11" s="83">
        <f t="shared" si="14"/>
        <v>0</v>
      </c>
      <c r="AQ11" s="227">
        <f t="shared" si="20"/>
        <v>0</v>
      </c>
      <c r="AR11" s="227">
        <f t="shared" si="20"/>
        <v>0</v>
      </c>
      <c r="AS11" s="227">
        <f t="shared" si="20"/>
        <v>0</v>
      </c>
      <c r="AT11" s="227">
        <f t="shared" si="20"/>
        <v>0</v>
      </c>
      <c r="AU11" s="83">
        <f t="shared" si="21"/>
        <v>0</v>
      </c>
      <c r="AV11" s="83">
        <f t="shared" si="22"/>
        <v>0</v>
      </c>
      <c r="AW11" s="83">
        <f t="shared" si="23"/>
        <v>0</v>
      </c>
      <c r="AX11" s="83">
        <f t="shared" si="24"/>
        <v>0</v>
      </c>
      <c r="AY11" s="128">
        <f t="shared" si="25"/>
        <v>0</v>
      </c>
      <c r="AZ11" s="263"/>
      <c r="BA11" s="191"/>
      <c r="BB11" s="191"/>
    </row>
    <row r="12" spans="2:54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26"/>
        <v>3.9899999999999993</v>
      </c>
      <c r="K12" s="83">
        <f t="shared" si="27"/>
        <v>1.5652067621022838</v>
      </c>
      <c r="L12" s="83">
        <f t="shared" si="28"/>
        <v>70</v>
      </c>
      <c r="M12" s="83">
        <f t="shared" si="29"/>
        <v>2.3333333333333335</v>
      </c>
      <c r="N12" s="83">
        <f t="shared" si="0"/>
        <v>0</v>
      </c>
      <c r="O12" s="84">
        <f t="shared" si="1"/>
        <v>274.89754066621703</v>
      </c>
      <c r="P12" s="105">
        <v>7</v>
      </c>
      <c r="Q12" s="83">
        <f t="shared" si="15"/>
        <v>15.860000000000001</v>
      </c>
      <c r="R12" s="83">
        <f t="shared" si="30"/>
        <v>111.02000000000001</v>
      </c>
      <c r="S12" s="83">
        <f t="shared" si="31"/>
        <v>47.738600000000005</v>
      </c>
      <c r="T12" s="83">
        <f t="shared" si="2"/>
        <v>14.028179452308507</v>
      </c>
      <c r="U12" s="83">
        <f t="shared" si="16"/>
        <v>70</v>
      </c>
      <c r="V12" s="83">
        <f t="shared" si="3"/>
        <v>2.3333333333333335</v>
      </c>
      <c r="W12" s="83">
        <v>0</v>
      </c>
      <c r="X12" s="83">
        <f t="shared" si="4"/>
        <v>372.79936310165954</v>
      </c>
      <c r="Y12" s="88">
        <f t="shared" si="5"/>
        <v>97.901822435442512</v>
      </c>
      <c r="AA12" s="121">
        <v>7</v>
      </c>
      <c r="AB12" s="83">
        <f t="shared" si="6"/>
        <v>0</v>
      </c>
      <c r="AC12" s="154">
        <f t="shared" si="7"/>
        <v>0</v>
      </c>
      <c r="AD12" s="154">
        <f t="shared" si="8"/>
        <v>0</v>
      </c>
      <c r="AE12" s="154">
        <f t="shared" si="9"/>
        <v>0</v>
      </c>
      <c r="AF12" s="83">
        <f t="shared" si="17"/>
        <v>0</v>
      </c>
      <c r="AG12" s="83">
        <f t="shared" si="18"/>
        <v>0</v>
      </c>
      <c r="AH12" s="83">
        <f t="shared" si="19"/>
        <v>0</v>
      </c>
      <c r="AI12" s="128">
        <f t="shared" si="32"/>
        <v>0</v>
      </c>
      <c r="AK12" s="121">
        <v>7</v>
      </c>
      <c r="AL12" s="83">
        <f t="shared" si="10"/>
        <v>0</v>
      </c>
      <c r="AM12" s="83">
        <f t="shared" si="11"/>
        <v>0</v>
      </c>
      <c r="AN12" s="83">
        <f t="shared" si="12"/>
        <v>0</v>
      </c>
      <c r="AO12" s="83">
        <f t="shared" si="13"/>
        <v>0</v>
      </c>
      <c r="AP12" s="83">
        <f t="shared" si="14"/>
        <v>0</v>
      </c>
      <c r="AQ12" s="227">
        <f t="shared" si="20"/>
        <v>0</v>
      </c>
      <c r="AR12" s="227">
        <f t="shared" si="20"/>
        <v>0</v>
      </c>
      <c r="AS12" s="227">
        <f t="shared" si="20"/>
        <v>0</v>
      </c>
      <c r="AT12" s="227">
        <f t="shared" si="20"/>
        <v>0</v>
      </c>
      <c r="AU12" s="83">
        <f t="shared" si="21"/>
        <v>0</v>
      </c>
      <c r="AV12" s="83">
        <f t="shared" si="22"/>
        <v>0</v>
      </c>
      <c r="AW12" s="83">
        <f t="shared" si="23"/>
        <v>0</v>
      </c>
      <c r="AX12" s="83">
        <f t="shared" si="24"/>
        <v>0</v>
      </c>
      <c r="AY12" s="128">
        <f t="shared" si="25"/>
        <v>0</v>
      </c>
      <c r="AZ12" s="263"/>
      <c r="BA12" s="191"/>
      <c r="BB12" s="191"/>
    </row>
    <row r="13" spans="2:54" x14ac:dyDescent="0.25">
      <c r="B13" s="306"/>
      <c r="C13" s="310"/>
      <c r="D13" s="308" t="s">
        <v>162</v>
      </c>
      <c r="E13" s="308"/>
      <c r="F13" s="87">
        <f>IF(ISBLANK(F$12),,VLOOKUP(F$12,C131:D195,2,FALSE))</f>
        <v>0.56999999999999995</v>
      </c>
      <c r="I13" s="105">
        <v>8</v>
      </c>
      <c r="J13" s="83">
        <f t="shared" si="26"/>
        <v>4.5599999999999996</v>
      </c>
      <c r="K13" s="83">
        <f t="shared" si="27"/>
        <v>1.7612191535915833</v>
      </c>
      <c r="L13" s="83">
        <f t="shared" si="28"/>
        <v>70</v>
      </c>
      <c r="M13" s="83">
        <f t="shared" si="29"/>
        <v>2.6666666666666665</v>
      </c>
      <c r="N13" s="83">
        <f t="shared" si="0"/>
        <v>0</v>
      </c>
      <c r="O13" s="84">
        <f t="shared" si="1"/>
        <v>277.45390113694981</v>
      </c>
      <c r="P13" s="105">
        <v>8</v>
      </c>
      <c r="Q13" s="83">
        <f t="shared" si="15"/>
        <v>15.860000000000001</v>
      </c>
      <c r="R13" s="83">
        <f t="shared" si="30"/>
        <v>126.88000000000001</v>
      </c>
      <c r="S13" s="83">
        <f t="shared" si="31"/>
        <v>54.558400000000006</v>
      </c>
      <c r="T13" s="83">
        <f t="shared" si="2"/>
        <v>15.784942245100703</v>
      </c>
      <c r="U13" s="83">
        <f t="shared" si="16"/>
        <v>70</v>
      </c>
      <c r="V13" s="83">
        <f t="shared" si="3"/>
        <v>2.6666666666666665</v>
      </c>
      <c r="W13" s="83">
        <v>0</v>
      </c>
      <c r="X13" s="83">
        <f t="shared" si="4"/>
        <v>388.95909885466153</v>
      </c>
      <c r="Y13" s="88">
        <f t="shared" si="5"/>
        <v>111.50519771771172</v>
      </c>
      <c r="AA13" s="121">
        <v>8</v>
      </c>
      <c r="AB13" s="83">
        <f t="shared" si="6"/>
        <v>0</v>
      </c>
      <c r="AC13" s="154">
        <f t="shared" si="7"/>
        <v>0</v>
      </c>
      <c r="AD13" s="154">
        <f t="shared" si="8"/>
        <v>0</v>
      </c>
      <c r="AE13" s="154">
        <f t="shared" si="9"/>
        <v>0</v>
      </c>
      <c r="AF13" s="83">
        <f t="shared" si="17"/>
        <v>0</v>
      </c>
      <c r="AG13" s="83">
        <f t="shared" si="18"/>
        <v>0</v>
      </c>
      <c r="AH13" s="83">
        <f t="shared" si="19"/>
        <v>0</v>
      </c>
      <c r="AI13" s="128">
        <f t="shared" si="32"/>
        <v>0</v>
      </c>
      <c r="AK13" s="121">
        <v>8</v>
      </c>
      <c r="AL13" s="83">
        <f t="shared" si="10"/>
        <v>0</v>
      </c>
      <c r="AM13" s="83">
        <f t="shared" si="11"/>
        <v>0</v>
      </c>
      <c r="AN13" s="83">
        <f t="shared" si="12"/>
        <v>0</v>
      </c>
      <c r="AO13" s="83">
        <f t="shared" si="13"/>
        <v>0</v>
      </c>
      <c r="AP13" s="83">
        <f t="shared" si="14"/>
        <v>0</v>
      </c>
      <c r="AQ13" s="227">
        <f t="shared" si="20"/>
        <v>0</v>
      </c>
      <c r="AR13" s="227">
        <f t="shared" si="20"/>
        <v>0</v>
      </c>
      <c r="AS13" s="227">
        <f t="shared" si="20"/>
        <v>0</v>
      </c>
      <c r="AT13" s="227">
        <f t="shared" si="20"/>
        <v>0</v>
      </c>
      <c r="AU13" s="83">
        <f t="shared" si="21"/>
        <v>0</v>
      </c>
      <c r="AV13" s="83">
        <f t="shared" si="22"/>
        <v>0</v>
      </c>
      <c r="AW13" s="83">
        <f t="shared" si="23"/>
        <v>0</v>
      </c>
      <c r="AX13" s="83">
        <f t="shared" si="24"/>
        <v>0</v>
      </c>
      <c r="AY13" s="128">
        <f t="shared" si="25"/>
        <v>0</v>
      </c>
      <c r="AZ13" s="263"/>
      <c r="BA13" s="191"/>
      <c r="BB13" s="191"/>
    </row>
    <row r="14" spans="2:54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26"/>
        <v>5.13</v>
      </c>
      <c r="K14" s="83">
        <f t="shared" si="27"/>
        <v>1.9543924159507027</v>
      </c>
      <c r="L14" s="83">
        <f t="shared" si="28"/>
        <v>70</v>
      </c>
      <c r="M14" s="83">
        <f t="shared" si="29"/>
        <v>3</v>
      </c>
      <c r="N14" s="83">
        <f t="shared" si="0"/>
        <v>0</v>
      </c>
      <c r="O14" s="84">
        <f t="shared" si="1"/>
        <v>280.00531679111418</v>
      </c>
      <c r="P14" s="105">
        <v>9</v>
      </c>
      <c r="Q14" s="83">
        <f t="shared" si="15"/>
        <v>15.860000000000001</v>
      </c>
      <c r="R14" s="83">
        <f t="shared" si="30"/>
        <v>142.74</v>
      </c>
      <c r="S14" s="83">
        <f t="shared" si="31"/>
        <v>61.3782</v>
      </c>
      <c r="T14" s="83">
        <f t="shared" si="2"/>
        <v>17.516259317946634</v>
      </c>
      <c r="U14" s="83">
        <f t="shared" si="16"/>
        <v>70</v>
      </c>
      <c r="V14" s="83">
        <f t="shared" si="3"/>
        <v>3</v>
      </c>
      <c r="W14" s="83">
        <v>0</v>
      </c>
      <c r="X14" s="83">
        <f t="shared" si="4"/>
        <v>405.07451664542367</v>
      </c>
      <c r="Y14" s="88">
        <f t="shared" si="5"/>
        <v>125.06919985430949</v>
      </c>
      <c r="AA14" s="121">
        <v>9</v>
      </c>
      <c r="AB14" s="83">
        <f t="shared" si="6"/>
        <v>0</v>
      </c>
      <c r="AC14" s="154">
        <f t="shared" si="7"/>
        <v>0</v>
      </c>
      <c r="AD14" s="154">
        <f t="shared" si="8"/>
        <v>0</v>
      </c>
      <c r="AE14" s="154">
        <f t="shared" si="9"/>
        <v>0</v>
      </c>
      <c r="AF14" s="83">
        <f t="shared" si="17"/>
        <v>0</v>
      </c>
      <c r="AG14" s="83">
        <f t="shared" si="18"/>
        <v>0</v>
      </c>
      <c r="AH14" s="83">
        <f t="shared" si="19"/>
        <v>0</v>
      </c>
      <c r="AI14" s="128">
        <f t="shared" si="32"/>
        <v>0</v>
      </c>
      <c r="AK14" s="121">
        <v>9</v>
      </c>
      <c r="AL14" s="83">
        <f t="shared" si="10"/>
        <v>0</v>
      </c>
      <c r="AM14" s="83">
        <f t="shared" si="11"/>
        <v>0</v>
      </c>
      <c r="AN14" s="83">
        <f t="shared" si="12"/>
        <v>0</v>
      </c>
      <c r="AO14" s="83">
        <f t="shared" si="13"/>
        <v>0</v>
      </c>
      <c r="AP14" s="83">
        <f t="shared" si="14"/>
        <v>0</v>
      </c>
      <c r="AQ14" s="227">
        <f t="shared" si="20"/>
        <v>0</v>
      </c>
      <c r="AR14" s="227">
        <f t="shared" si="20"/>
        <v>0</v>
      </c>
      <c r="AS14" s="227">
        <f t="shared" si="20"/>
        <v>0</v>
      </c>
      <c r="AT14" s="227">
        <f t="shared" si="20"/>
        <v>0</v>
      </c>
      <c r="AU14" s="83">
        <f t="shared" si="21"/>
        <v>0</v>
      </c>
      <c r="AV14" s="83">
        <f t="shared" si="22"/>
        <v>0</v>
      </c>
      <c r="AW14" s="83">
        <f t="shared" si="23"/>
        <v>0</v>
      </c>
      <c r="AX14" s="83">
        <f t="shared" si="24"/>
        <v>0</v>
      </c>
      <c r="AY14" s="128">
        <f t="shared" si="25"/>
        <v>0</v>
      </c>
      <c r="AZ14" s="263"/>
      <c r="BA14" s="191"/>
      <c r="BB14" s="191"/>
    </row>
    <row r="15" spans="2:54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26"/>
        <v>5.7</v>
      </c>
      <c r="K15" s="83">
        <f t="shared" si="27"/>
        <v>2.1450779929938899</v>
      </c>
      <c r="L15" s="83">
        <f t="shared" si="28"/>
        <v>70</v>
      </c>
      <c r="M15" s="83">
        <f t="shared" si="29"/>
        <v>3.3333333333333335</v>
      </c>
      <c r="N15" s="83">
        <f t="shared" si="0"/>
        <v>0</v>
      </c>
      <c r="O15" s="84">
        <f t="shared" si="1"/>
        <v>282.55239972668659</v>
      </c>
      <c r="P15" s="105">
        <v>10</v>
      </c>
      <c r="Q15" s="83">
        <f t="shared" si="15"/>
        <v>15.860000000000001</v>
      </c>
      <c r="R15" s="83">
        <f t="shared" si="30"/>
        <v>158.60000000000002</v>
      </c>
      <c r="S15" s="83">
        <f t="shared" si="31"/>
        <v>68.198000000000008</v>
      </c>
      <c r="T15" s="83">
        <f t="shared" si="2"/>
        <v>19.225280489140655</v>
      </c>
      <c r="U15" s="83">
        <f t="shared" si="16"/>
        <v>70</v>
      </c>
      <c r="V15" s="83">
        <f t="shared" si="3"/>
        <v>3.3333333333333335</v>
      </c>
      <c r="W15" s="83">
        <v>0</v>
      </c>
      <c r="X15" s="83">
        <f t="shared" si="4"/>
        <v>421.15110240747555</v>
      </c>
      <c r="Y15" s="88">
        <f t="shared" si="5"/>
        <v>138.59870268078896</v>
      </c>
      <c r="AA15" s="121">
        <v>10</v>
      </c>
      <c r="AB15" s="83">
        <f t="shared" si="6"/>
        <v>0</v>
      </c>
      <c r="AC15" s="154">
        <f t="shared" si="7"/>
        <v>0</v>
      </c>
      <c r="AD15" s="154">
        <f t="shared" si="8"/>
        <v>0</v>
      </c>
      <c r="AE15" s="154">
        <f t="shared" si="9"/>
        <v>0</v>
      </c>
      <c r="AF15" s="83">
        <f t="shared" si="17"/>
        <v>0</v>
      </c>
      <c r="AG15" s="83">
        <f t="shared" si="18"/>
        <v>0</v>
      </c>
      <c r="AH15" s="83">
        <f t="shared" si="19"/>
        <v>0</v>
      </c>
      <c r="AI15" s="128">
        <f t="shared" si="32"/>
        <v>0</v>
      </c>
      <c r="AK15" s="121">
        <v>10</v>
      </c>
      <c r="AL15" s="83">
        <f t="shared" si="10"/>
        <v>0</v>
      </c>
      <c r="AM15" s="83">
        <f t="shared" si="11"/>
        <v>0</v>
      </c>
      <c r="AN15" s="83">
        <f t="shared" si="12"/>
        <v>0</v>
      </c>
      <c r="AO15" s="83">
        <f t="shared" si="13"/>
        <v>0</v>
      </c>
      <c r="AP15" s="83">
        <f t="shared" si="14"/>
        <v>0</v>
      </c>
      <c r="AQ15" s="227">
        <f t="shared" si="20"/>
        <v>0</v>
      </c>
      <c r="AR15" s="227">
        <f t="shared" si="20"/>
        <v>0</v>
      </c>
      <c r="AS15" s="227">
        <f t="shared" si="20"/>
        <v>0</v>
      </c>
      <c r="AT15" s="227">
        <f t="shared" si="20"/>
        <v>0</v>
      </c>
      <c r="AU15" s="83">
        <f t="shared" si="21"/>
        <v>0</v>
      </c>
      <c r="AV15" s="83">
        <f t="shared" si="22"/>
        <v>0</v>
      </c>
      <c r="AW15" s="83">
        <f t="shared" si="23"/>
        <v>0</v>
      </c>
      <c r="AX15" s="83">
        <f t="shared" si="24"/>
        <v>0</v>
      </c>
      <c r="AY15" s="128">
        <f t="shared" si="25"/>
        <v>0</v>
      </c>
      <c r="AZ15" s="263"/>
      <c r="BA15" s="191"/>
      <c r="BB15" s="191"/>
    </row>
    <row r="16" spans="2:54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26"/>
        <v>6.2700000000000005</v>
      </c>
      <c r="K16" s="83">
        <f t="shared" si="27"/>
        <v>2.3335529723496968</v>
      </c>
      <c r="L16" s="83">
        <f t="shared" si="28"/>
        <v>70</v>
      </c>
      <c r="M16" s="83">
        <f t="shared" si="29"/>
        <v>3.6666666666666665</v>
      </c>
      <c r="N16" s="83">
        <f t="shared" si="0"/>
        <v>0</v>
      </c>
      <c r="O16" s="84">
        <f t="shared" si="1"/>
        <v>285.09563253795352</v>
      </c>
      <c r="P16" s="105">
        <v>11</v>
      </c>
      <c r="Q16" s="83">
        <f t="shared" si="15"/>
        <v>15.860000000000001</v>
      </c>
      <c r="R16" s="83">
        <f t="shared" si="30"/>
        <v>174.46000000000004</v>
      </c>
      <c r="S16" s="83">
        <f t="shared" si="31"/>
        <v>75.017800000000008</v>
      </c>
      <c r="T16" s="83">
        <f t="shared" si="2"/>
        <v>20.914489159004948</v>
      </c>
      <c r="U16" s="83">
        <f t="shared" si="16"/>
        <v>70</v>
      </c>
      <c r="V16" s="83">
        <f t="shared" si="3"/>
        <v>3.6666666666666665</v>
      </c>
      <c r="W16" s="83">
        <v>0</v>
      </c>
      <c r="X16" s="83">
        <f t="shared" si="4"/>
        <v>437.19318139637812</v>
      </c>
      <c r="Y16" s="88">
        <f t="shared" si="5"/>
        <v>152.0975488584246</v>
      </c>
      <c r="AA16" s="121">
        <v>11</v>
      </c>
      <c r="AB16" s="83">
        <f t="shared" si="6"/>
        <v>0</v>
      </c>
      <c r="AC16" s="154">
        <f t="shared" si="7"/>
        <v>0</v>
      </c>
      <c r="AD16" s="154">
        <f t="shared" si="8"/>
        <v>0</v>
      </c>
      <c r="AE16" s="154">
        <f t="shared" si="9"/>
        <v>0</v>
      </c>
      <c r="AF16" s="83">
        <f t="shared" si="17"/>
        <v>0</v>
      </c>
      <c r="AG16" s="83">
        <f t="shared" si="18"/>
        <v>0</v>
      </c>
      <c r="AH16" s="83">
        <f t="shared" si="19"/>
        <v>0</v>
      </c>
      <c r="AI16" s="128">
        <f t="shared" si="32"/>
        <v>0</v>
      </c>
      <c r="AK16" s="121">
        <v>11</v>
      </c>
      <c r="AL16" s="83">
        <f t="shared" si="10"/>
        <v>0</v>
      </c>
      <c r="AM16" s="83">
        <f t="shared" si="11"/>
        <v>0</v>
      </c>
      <c r="AN16" s="83">
        <f t="shared" si="12"/>
        <v>0</v>
      </c>
      <c r="AO16" s="83">
        <f t="shared" si="13"/>
        <v>0</v>
      </c>
      <c r="AP16" s="83">
        <f t="shared" si="14"/>
        <v>0</v>
      </c>
      <c r="AQ16" s="227">
        <f t="shared" si="20"/>
        <v>0</v>
      </c>
      <c r="AR16" s="227">
        <f t="shared" si="20"/>
        <v>0</v>
      </c>
      <c r="AS16" s="227">
        <f t="shared" si="20"/>
        <v>0</v>
      </c>
      <c r="AT16" s="227">
        <f t="shared" si="20"/>
        <v>0</v>
      </c>
      <c r="AU16" s="83">
        <f t="shared" si="21"/>
        <v>0</v>
      </c>
      <c r="AV16" s="83">
        <f t="shared" si="22"/>
        <v>0</v>
      </c>
      <c r="AW16" s="83">
        <f t="shared" si="23"/>
        <v>0</v>
      </c>
      <c r="AX16" s="83">
        <f t="shared" si="24"/>
        <v>0</v>
      </c>
      <c r="AY16" s="128">
        <f t="shared" si="25"/>
        <v>0</v>
      </c>
      <c r="AZ16" s="263"/>
      <c r="BA16" s="191"/>
      <c r="BB16" s="191"/>
    </row>
    <row r="17" spans="2:55" x14ac:dyDescent="0.25">
      <c r="B17" s="315"/>
      <c r="C17" s="309" t="s">
        <v>131</v>
      </c>
      <c r="D17" s="304" t="s">
        <v>138</v>
      </c>
      <c r="E17" s="304"/>
      <c r="F17" s="149" t="s">
        <v>27</v>
      </c>
      <c r="I17" s="105">
        <v>12</v>
      </c>
      <c r="J17" s="83">
        <f t="shared" si="26"/>
        <v>6.8400000000000007</v>
      </c>
      <c r="K17" s="83">
        <f t="shared" si="27"/>
        <v>2.5200411724715086</v>
      </c>
      <c r="L17" s="83">
        <f t="shared" si="28"/>
        <v>70</v>
      </c>
      <c r="M17" s="83">
        <f t="shared" si="29"/>
        <v>4</v>
      </c>
      <c r="N17" s="83">
        <f t="shared" si="0"/>
        <v>0</v>
      </c>
      <c r="O17" s="84">
        <f t="shared" si="1"/>
        <v>287.63540504205457</v>
      </c>
      <c r="P17" s="105">
        <v>12</v>
      </c>
      <c r="Q17" s="83">
        <f t="shared" si="15"/>
        <v>15.860000000000001</v>
      </c>
      <c r="R17" s="83">
        <f t="shared" si="30"/>
        <v>190.32000000000005</v>
      </c>
      <c r="S17" s="83">
        <f t="shared" si="31"/>
        <v>81.837600000000023</v>
      </c>
      <c r="T17" s="83">
        <f t="shared" si="2"/>
        <v>22.585891302408061</v>
      </c>
      <c r="U17" s="83">
        <f t="shared" si="16"/>
        <v>70</v>
      </c>
      <c r="V17" s="83">
        <f t="shared" si="3"/>
        <v>4</v>
      </c>
      <c r="W17" s="83">
        <v>0</v>
      </c>
      <c r="X17" s="83">
        <f t="shared" si="4"/>
        <v>453.20424735169405</v>
      </c>
      <c r="Y17" s="88">
        <f t="shared" si="5"/>
        <v>165.56884230963948</v>
      </c>
      <c r="AA17" s="121">
        <v>12</v>
      </c>
      <c r="AB17" s="83">
        <f t="shared" si="6"/>
        <v>0</v>
      </c>
      <c r="AC17" s="154">
        <f t="shared" si="7"/>
        <v>0</v>
      </c>
      <c r="AD17" s="154">
        <f t="shared" si="8"/>
        <v>0</v>
      </c>
      <c r="AE17" s="154">
        <f t="shared" si="9"/>
        <v>0</v>
      </c>
      <c r="AF17" s="83">
        <f t="shared" si="17"/>
        <v>0</v>
      </c>
      <c r="AG17" s="83">
        <f t="shared" si="18"/>
        <v>0</v>
      </c>
      <c r="AH17" s="83">
        <f t="shared" si="19"/>
        <v>0</v>
      </c>
      <c r="AI17" s="128">
        <f t="shared" si="32"/>
        <v>0</v>
      </c>
      <c r="AK17" s="121">
        <v>12</v>
      </c>
      <c r="AL17" s="83">
        <f t="shared" si="10"/>
        <v>0</v>
      </c>
      <c r="AM17" s="83">
        <f t="shared" si="11"/>
        <v>0</v>
      </c>
      <c r="AN17" s="83">
        <f t="shared" si="12"/>
        <v>0</v>
      </c>
      <c r="AO17" s="83">
        <f t="shared" si="13"/>
        <v>0</v>
      </c>
      <c r="AP17" s="83">
        <f t="shared" si="14"/>
        <v>0</v>
      </c>
      <c r="AQ17" s="227">
        <f t="shared" si="20"/>
        <v>0</v>
      </c>
      <c r="AR17" s="227">
        <f t="shared" si="20"/>
        <v>0</v>
      </c>
      <c r="AS17" s="227">
        <f t="shared" si="20"/>
        <v>0</v>
      </c>
      <c r="AT17" s="227">
        <f t="shared" si="20"/>
        <v>0</v>
      </c>
      <c r="AU17" s="83">
        <f t="shared" si="21"/>
        <v>0</v>
      </c>
      <c r="AV17" s="83">
        <f t="shared" si="22"/>
        <v>0</v>
      </c>
      <c r="AW17" s="83">
        <f t="shared" si="23"/>
        <v>0</v>
      </c>
      <c r="AX17" s="83">
        <f t="shared" si="24"/>
        <v>0</v>
      </c>
      <c r="AY17" s="128">
        <f t="shared" si="25"/>
        <v>0</v>
      </c>
      <c r="AZ17" s="263"/>
      <c r="BA17" s="191"/>
      <c r="BB17" s="191"/>
    </row>
    <row r="18" spans="2:55" x14ac:dyDescent="0.25">
      <c r="B18" s="315"/>
      <c r="C18" s="309"/>
      <c r="D18" s="304" t="s">
        <v>143</v>
      </c>
      <c r="E18" s="304"/>
      <c r="F18" s="150">
        <v>45</v>
      </c>
      <c r="I18" s="105">
        <v>13</v>
      </c>
      <c r="J18" s="83">
        <f t="shared" si="26"/>
        <v>7.410000000000001</v>
      </c>
      <c r="K18" s="83">
        <f t="shared" si="27"/>
        <v>2.7047269815583848</v>
      </c>
      <c r="L18" s="83">
        <f t="shared" si="28"/>
        <v>70</v>
      </c>
      <c r="M18" s="83">
        <f t="shared" si="29"/>
        <v>4.333333333333333</v>
      </c>
      <c r="N18" s="83">
        <f t="shared" si="0"/>
        <v>0</v>
      </c>
      <c r="O18" s="84">
        <f t="shared" si="1"/>
        <v>290.17203838176971</v>
      </c>
      <c r="P18" s="105">
        <v>13</v>
      </c>
      <c r="Q18" s="83">
        <f t="shared" si="15"/>
        <v>15.860000000000001</v>
      </c>
      <c r="R18" s="83">
        <f t="shared" si="30"/>
        <v>206.18000000000006</v>
      </c>
      <c r="S18" s="83">
        <f t="shared" si="31"/>
        <v>88.657400000000024</v>
      </c>
      <c r="T18" s="83">
        <f t="shared" si="2"/>
        <v>24.241139500215297</v>
      </c>
      <c r="U18" s="83">
        <f t="shared" si="16"/>
        <v>70</v>
      </c>
      <c r="V18" s="83">
        <f t="shared" si="3"/>
        <v>4.333333333333333</v>
      </c>
      <c r="W18" s="83">
        <v>0</v>
      </c>
      <c r="X18" s="83">
        <f t="shared" si="4"/>
        <v>469.18717851843053</v>
      </c>
      <c r="Y18" s="88">
        <f t="shared" si="5"/>
        <v>179.01514013666082</v>
      </c>
      <c r="AA18" s="121">
        <v>13</v>
      </c>
      <c r="AB18" s="83">
        <f t="shared" si="6"/>
        <v>0</v>
      </c>
      <c r="AC18" s="154">
        <f t="shared" si="7"/>
        <v>0</v>
      </c>
      <c r="AD18" s="154">
        <f t="shared" si="8"/>
        <v>0</v>
      </c>
      <c r="AE18" s="154">
        <f t="shared" si="9"/>
        <v>0</v>
      </c>
      <c r="AF18" s="83">
        <f t="shared" si="17"/>
        <v>0</v>
      </c>
      <c r="AG18" s="83">
        <f t="shared" si="18"/>
        <v>0</v>
      </c>
      <c r="AH18" s="83">
        <f t="shared" si="19"/>
        <v>0</v>
      </c>
      <c r="AI18" s="128">
        <f t="shared" si="32"/>
        <v>0</v>
      </c>
      <c r="AK18" s="121">
        <v>13</v>
      </c>
      <c r="AL18" s="83">
        <f t="shared" si="10"/>
        <v>0</v>
      </c>
      <c r="AM18" s="83">
        <f t="shared" si="11"/>
        <v>0</v>
      </c>
      <c r="AN18" s="83">
        <f t="shared" si="12"/>
        <v>0</v>
      </c>
      <c r="AO18" s="83">
        <f t="shared" si="13"/>
        <v>0</v>
      </c>
      <c r="AP18" s="83">
        <f t="shared" si="14"/>
        <v>0</v>
      </c>
      <c r="AQ18" s="227">
        <f t="shared" si="20"/>
        <v>0</v>
      </c>
      <c r="AR18" s="227">
        <f t="shared" si="20"/>
        <v>0</v>
      </c>
      <c r="AS18" s="227">
        <f t="shared" si="20"/>
        <v>0</v>
      </c>
      <c r="AT18" s="227">
        <f t="shared" si="20"/>
        <v>0</v>
      </c>
      <c r="AU18" s="83">
        <f t="shared" si="21"/>
        <v>0</v>
      </c>
      <c r="AV18" s="83">
        <f t="shared" si="22"/>
        <v>0</v>
      </c>
      <c r="AW18" s="83">
        <f t="shared" si="23"/>
        <v>0</v>
      </c>
      <c r="AX18" s="83">
        <f t="shared" si="24"/>
        <v>0</v>
      </c>
      <c r="AY18" s="128">
        <f t="shared" si="25"/>
        <v>0</v>
      </c>
      <c r="AZ18" s="263"/>
      <c r="BA18" s="191"/>
      <c r="BB18" s="191"/>
    </row>
    <row r="19" spans="2:55" x14ac:dyDescent="0.25">
      <c r="B19" s="315"/>
      <c r="C19" s="309"/>
      <c r="D19" s="307" t="s">
        <v>162</v>
      </c>
      <c r="E19" s="307"/>
      <c r="F19" s="86">
        <f>IF(ISBLANK(F$17),,VLOOKUP(F$17,C131:D195,2,FALSE))</f>
        <v>0.43</v>
      </c>
      <c r="I19" s="105">
        <v>14</v>
      </c>
      <c r="J19" s="83">
        <f t="shared" si="26"/>
        <v>7.9800000000000013</v>
      </c>
      <c r="K19" s="83">
        <f t="shared" si="27"/>
        <v>2.887764808942427</v>
      </c>
      <c r="L19" s="83">
        <f t="shared" si="28"/>
        <v>70</v>
      </c>
      <c r="M19" s="83">
        <f t="shared" si="29"/>
        <v>4.666666666666667</v>
      </c>
      <c r="N19" s="83">
        <f t="shared" si="0"/>
        <v>0</v>
      </c>
      <c r="O19" s="84">
        <f t="shared" si="1"/>
        <v>292.70580148668586</v>
      </c>
      <c r="P19" s="105">
        <v>14</v>
      </c>
      <c r="Q19" s="83">
        <f t="shared" si="15"/>
        <v>15.860000000000001</v>
      </c>
      <c r="R19" s="83">
        <f t="shared" si="30"/>
        <v>222.04000000000008</v>
      </c>
      <c r="S19" s="83">
        <f t="shared" si="31"/>
        <v>95.477200000000025</v>
      </c>
      <c r="T19" s="83">
        <f t="shared" si="2"/>
        <v>25.881617647431607</v>
      </c>
      <c r="U19" s="83">
        <f t="shared" si="16"/>
        <v>70</v>
      </c>
      <c r="V19" s="83">
        <f t="shared" si="3"/>
        <v>4.666666666666667</v>
      </c>
      <c r="W19" s="83">
        <v>0</v>
      </c>
      <c r="X19" s="83">
        <f t="shared" si="4"/>
        <v>485.14438518038781</v>
      </c>
      <c r="Y19" s="88">
        <f t="shared" si="5"/>
        <v>192.43858369370196</v>
      </c>
      <c r="AA19" s="121">
        <v>14</v>
      </c>
      <c r="AB19" s="83">
        <f t="shared" si="6"/>
        <v>0</v>
      </c>
      <c r="AC19" s="154">
        <f t="shared" si="7"/>
        <v>0</v>
      </c>
      <c r="AD19" s="154">
        <f t="shared" si="8"/>
        <v>0</v>
      </c>
      <c r="AE19" s="154">
        <f t="shared" si="9"/>
        <v>0</v>
      </c>
      <c r="AF19" s="83">
        <f t="shared" si="17"/>
        <v>0</v>
      </c>
      <c r="AG19" s="83">
        <f t="shared" si="18"/>
        <v>0</v>
      </c>
      <c r="AH19" s="83">
        <f t="shared" si="19"/>
        <v>0</v>
      </c>
      <c r="AI19" s="128">
        <f t="shared" si="32"/>
        <v>0</v>
      </c>
      <c r="AK19" s="121">
        <v>14</v>
      </c>
      <c r="AL19" s="83">
        <f t="shared" si="10"/>
        <v>0</v>
      </c>
      <c r="AM19" s="83">
        <f t="shared" si="11"/>
        <v>0</v>
      </c>
      <c r="AN19" s="83">
        <f t="shared" si="12"/>
        <v>0</v>
      </c>
      <c r="AO19" s="83">
        <f t="shared" si="13"/>
        <v>0</v>
      </c>
      <c r="AP19" s="83">
        <f t="shared" si="14"/>
        <v>0</v>
      </c>
      <c r="AQ19" s="227">
        <f t="shared" si="20"/>
        <v>0</v>
      </c>
      <c r="AR19" s="227">
        <f t="shared" si="20"/>
        <v>0</v>
      </c>
      <c r="AS19" s="227">
        <f t="shared" si="20"/>
        <v>0</v>
      </c>
      <c r="AT19" s="227">
        <f t="shared" si="20"/>
        <v>0</v>
      </c>
      <c r="AU19" s="83">
        <f t="shared" si="21"/>
        <v>0</v>
      </c>
      <c r="AV19" s="83">
        <f t="shared" si="22"/>
        <v>0</v>
      </c>
      <c r="AW19" s="83">
        <f t="shared" si="23"/>
        <v>0</v>
      </c>
      <c r="AX19" s="83">
        <f t="shared" si="24"/>
        <v>0</v>
      </c>
      <c r="AY19" s="128">
        <f t="shared" si="25"/>
        <v>0</v>
      </c>
      <c r="AZ19" s="263"/>
      <c r="BA19" s="191"/>
      <c r="BB19" s="191"/>
    </row>
    <row r="20" spans="2:55" x14ac:dyDescent="0.25">
      <c r="B20" s="315"/>
      <c r="C20" s="309"/>
      <c r="D20" s="307" t="s">
        <v>147</v>
      </c>
      <c r="E20" s="307"/>
      <c r="F20" s="151">
        <v>1.3</v>
      </c>
      <c r="I20" s="105">
        <v>15</v>
      </c>
      <c r="J20" s="83">
        <f t="shared" si="26"/>
        <v>8.5500000000000007</v>
      </c>
      <c r="K20" s="83">
        <f t="shared" si="27"/>
        <v>3.0692857555424364</v>
      </c>
      <c r="L20" s="83">
        <f t="shared" si="28"/>
        <v>70</v>
      </c>
      <c r="M20" s="83">
        <f t="shared" si="29"/>
        <v>5</v>
      </c>
      <c r="N20" s="83">
        <f t="shared" si="0"/>
        <v>0</v>
      </c>
      <c r="O20" s="84">
        <f t="shared" si="1"/>
        <v>295.2369226909031</v>
      </c>
      <c r="P20" s="105">
        <v>15</v>
      </c>
      <c r="Q20" s="83">
        <f t="shared" si="15"/>
        <v>15.860000000000001</v>
      </c>
      <c r="R20" s="83">
        <f t="shared" si="30"/>
        <v>237.90000000000009</v>
      </c>
      <c r="S20" s="83">
        <f t="shared" si="31"/>
        <v>102.29700000000004</v>
      </c>
      <c r="T20" s="83">
        <f t="shared" si="2"/>
        <v>27.508500737201597</v>
      </c>
      <c r="U20" s="83">
        <f t="shared" si="16"/>
        <v>70</v>
      </c>
      <c r="V20" s="83">
        <f t="shared" si="3"/>
        <v>5</v>
      </c>
      <c r="W20" s="83">
        <v>0</v>
      </c>
      <c r="X20" s="83">
        <f t="shared" si="4"/>
        <v>501.0779137839595</v>
      </c>
      <c r="Y20" s="88">
        <f t="shared" si="5"/>
        <v>205.8409910930564</v>
      </c>
      <c r="AA20" s="121">
        <v>15</v>
      </c>
      <c r="AB20" s="83">
        <f t="shared" si="6"/>
        <v>0</v>
      </c>
      <c r="AC20" s="154">
        <f t="shared" si="7"/>
        <v>0</v>
      </c>
      <c r="AD20" s="154">
        <f t="shared" si="8"/>
        <v>0</v>
      </c>
      <c r="AE20" s="154">
        <f t="shared" si="9"/>
        <v>0</v>
      </c>
      <c r="AF20" s="83">
        <f t="shared" si="17"/>
        <v>0</v>
      </c>
      <c r="AG20" s="83">
        <f t="shared" si="18"/>
        <v>0</v>
      </c>
      <c r="AH20" s="83">
        <f t="shared" si="19"/>
        <v>0</v>
      </c>
      <c r="AI20" s="128">
        <f t="shared" si="32"/>
        <v>0</v>
      </c>
      <c r="AK20" s="121">
        <v>15</v>
      </c>
      <c r="AL20" s="83">
        <f t="shared" si="10"/>
        <v>0</v>
      </c>
      <c r="AM20" s="83">
        <f t="shared" si="11"/>
        <v>0</v>
      </c>
      <c r="AN20" s="83">
        <f t="shared" si="12"/>
        <v>0</v>
      </c>
      <c r="AO20" s="83">
        <f t="shared" si="13"/>
        <v>0</v>
      </c>
      <c r="AP20" s="83">
        <f t="shared" si="14"/>
        <v>0</v>
      </c>
      <c r="AQ20" s="227">
        <f t="shared" si="20"/>
        <v>0</v>
      </c>
      <c r="AR20" s="227">
        <f t="shared" si="20"/>
        <v>0</v>
      </c>
      <c r="AS20" s="227">
        <f t="shared" si="20"/>
        <v>0</v>
      </c>
      <c r="AT20" s="227">
        <f t="shared" si="20"/>
        <v>0</v>
      </c>
      <c r="AU20" s="83">
        <f t="shared" si="21"/>
        <v>0</v>
      </c>
      <c r="AV20" s="83">
        <f t="shared" si="22"/>
        <v>0</v>
      </c>
      <c r="AW20" s="83">
        <f t="shared" si="23"/>
        <v>0</v>
      </c>
      <c r="AX20" s="83">
        <f t="shared" si="24"/>
        <v>0</v>
      </c>
      <c r="AY20" s="128">
        <f t="shared" si="25"/>
        <v>0</v>
      </c>
      <c r="AZ20" s="263"/>
      <c r="BA20" s="191"/>
      <c r="BB20" s="191"/>
    </row>
    <row r="21" spans="2:55" x14ac:dyDescent="0.25">
      <c r="B21" s="306"/>
      <c r="C21" s="310"/>
      <c r="D21" s="308" t="s">
        <v>150</v>
      </c>
      <c r="E21" s="308"/>
      <c r="F21" s="156">
        <f>5.9*70%</f>
        <v>4.13</v>
      </c>
      <c r="I21" s="105">
        <v>16</v>
      </c>
      <c r="J21" s="83">
        <f t="shared" si="26"/>
        <v>9.120000000000001</v>
      </c>
      <c r="K21" s="83">
        <f t="shared" si="27"/>
        <v>3.2494024532234786</v>
      </c>
      <c r="L21" s="83">
        <f t="shared" si="28"/>
        <v>70</v>
      </c>
      <c r="M21" s="83">
        <f t="shared" si="29"/>
        <v>5.333333333333333</v>
      </c>
      <c r="N21" s="83">
        <f t="shared" si="0"/>
        <v>0</v>
      </c>
      <c r="O21" s="84">
        <f t="shared" si="1"/>
        <v>297.76559816158641</v>
      </c>
      <c r="P21" s="105">
        <v>16</v>
      </c>
      <c r="Q21" s="83">
        <f t="shared" si="15"/>
        <v>-36.400000000000006</v>
      </c>
      <c r="R21" s="83">
        <f t="shared" si="30"/>
        <v>201.50000000000009</v>
      </c>
      <c r="S21" s="83">
        <f t="shared" si="31"/>
        <v>86.645000000000039</v>
      </c>
      <c r="T21" s="83">
        <f t="shared" si="2"/>
        <v>23.754299443125493</v>
      </c>
      <c r="U21" s="83">
        <f t="shared" si="16"/>
        <v>70</v>
      </c>
      <c r="V21" s="83">
        <f t="shared" si="3"/>
        <v>5.333333333333333</v>
      </c>
      <c r="W21" s="83">
        <v>0</v>
      </c>
      <c r="X21" s="83">
        <f t="shared" si="4"/>
        <v>468.50100208566579</v>
      </c>
      <c r="Y21" s="88">
        <f t="shared" si="5"/>
        <v>170.73540392407938</v>
      </c>
      <c r="AA21" s="121">
        <v>16</v>
      </c>
      <c r="AB21" s="83">
        <f t="shared" si="6"/>
        <v>0</v>
      </c>
      <c r="AC21" s="154">
        <f t="shared" si="7"/>
        <v>0</v>
      </c>
      <c r="AD21" s="154">
        <f t="shared" si="8"/>
        <v>0</v>
      </c>
      <c r="AE21" s="154">
        <f t="shared" si="9"/>
        <v>0</v>
      </c>
      <c r="AF21" s="83">
        <f t="shared" si="17"/>
        <v>0</v>
      </c>
      <c r="AG21" s="83">
        <f t="shared" si="18"/>
        <v>0</v>
      </c>
      <c r="AH21" s="83">
        <f t="shared" si="19"/>
        <v>0</v>
      </c>
      <c r="AI21" s="128">
        <f t="shared" si="32"/>
        <v>0</v>
      </c>
      <c r="AK21" s="121">
        <v>16</v>
      </c>
      <c r="AL21" s="83">
        <f t="shared" si="10"/>
        <v>0</v>
      </c>
      <c r="AM21" s="83">
        <f t="shared" si="11"/>
        <v>0</v>
      </c>
      <c r="AN21" s="83">
        <f t="shared" si="12"/>
        <v>0</v>
      </c>
      <c r="AO21" s="83">
        <f t="shared" si="13"/>
        <v>0</v>
      </c>
      <c r="AP21" s="83">
        <f t="shared" si="14"/>
        <v>0</v>
      </c>
      <c r="AQ21" s="227">
        <f t="shared" si="20"/>
        <v>0</v>
      </c>
      <c r="AR21" s="227">
        <f t="shared" si="20"/>
        <v>0</v>
      </c>
      <c r="AS21" s="227">
        <f t="shared" si="20"/>
        <v>0</v>
      </c>
      <c r="AT21" s="227">
        <f t="shared" si="20"/>
        <v>0</v>
      </c>
      <c r="AU21" s="83">
        <f t="shared" si="21"/>
        <v>0</v>
      </c>
      <c r="AV21" s="83">
        <f t="shared" si="22"/>
        <v>0</v>
      </c>
      <c r="AW21" s="83">
        <f t="shared" si="23"/>
        <v>0</v>
      </c>
      <c r="AX21" s="83">
        <f t="shared" si="24"/>
        <v>0</v>
      </c>
      <c r="AY21" s="128">
        <f t="shared" si="25"/>
        <v>0</v>
      </c>
      <c r="AZ21" s="263"/>
      <c r="BA21" s="191"/>
      <c r="BB21" s="191"/>
    </row>
    <row r="22" spans="2:55" x14ac:dyDescent="0.25">
      <c r="E22" s="6"/>
      <c r="I22" s="105">
        <v>17</v>
      </c>
      <c r="J22" s="83">
        <f t="shared" si="26"/>
        <v>9.6900000000000013</v>
      </c>
      <c r="K22" s="83">
        <f t="shared" si="27"/>
        <v>3.4282126591207973</v>
      </c>
      <c r="L22" s="83">
        <f t="shared" si="28"/>
        <v>70</v>
      </c>
      <c r="M22" s="83">
        <f t="shared" si="29"/>
        <v>5.666666666666667</v>
      </c>
      <c r="N22" s="83">
        <f t="shared" si="0"/>
        <v>0</v>
      </c>
      <c r="O22" s="84">
        <f t="shared" si="1"/>
        <v>300.29199815907987</v>
      </c>
      <c r="P22" s="105">
        <v>17</v>
      </c>
      <c r="Q22" s="83">
        <f t="shared" si="15"/>
        <v>42.25</v>
      </c>
      <c r="R22" s="83">
        <f t="shared" si="30"/>
        <v>243.75000000000009</v>
      </c>
      <c r="S22" s="83">
        <f t="shared" si="31"/>
        <v>104.81250000000003</v>
      </c>
      <c r="T22" s="83">
        <f t="shared" si="2"/>
        <v>28.105354162382834</v>
      </c>
      <c r="U22" s="83">
        <f t="shared" si="16"/>
        <v>70</v>
      </c>
      <c r="V22" s="83">
        <f t="shared" si="3"/>
        <v>5.666666666666667</v>
      </c>
      <c r="W22" s="83">
        <v>0</v>
      </c>
      <c r="X22" s="83">
        <f t="shared" si="4"/>
        <v>508.94304044392788</v>
      </c>
      <c r="Y22" s="88">
        <f t="shared" si="5"/>
        <v>208.65104228484802</v>
      </c>
      <c r="AA22" s="121">
        <v>17</v>
      </c>
      <c r="AB22" s="83">
        <f t="shared" si="6"/>
        <v>0</v>
      </c>
      <c r="AC22" s="154">
        <f t="shared" si="7"/>
        <v>0</v>
      </c>
      <c r="AD22" s="154">
        <f t="shared" si="8"/>
        <v>0</v>
      </c>
      <c r="AE22" s="154">
        <f t="shared" si="9"/>
        <v>0</v>
      </c>
      <c r="AF22" s="83">
        <f t="shared" si="17"/>
        <v>0</v>
      </c>
      <c r="AG22" s="83">
        <f t="shared" si="18"/>
        <v>0</v>
      </c>
      <c r="AH22" s="83">
        <f t="shared" si="19"/>
        <v>0</v>
      </c>
      <c r="AI22" s="128">
        <f t="shared" si="32"/>
        <v>0</v>
      </c>
      <c r="AK22" s="121">
        <v>17</v>
      </c>
      <c r="AL22" s="83">
        <f t="shared" si="10"/>
        <v>0</v>
      </c>
      <c r="AM22" s="83">
        <f t="shared" si="11"/>
        <v>0</v>
      </c>
      <c r="AN22" s="83">
        <f t="shared" si="12"/>
        <v>0</v>
      </c>
      <c r="AO22" s="83">
        <f t="shared" si="13"/>
        <v>0</v>
      </c>
      <c r="AP22" s="83">
        <f t="shared" si="14"/>
        <v>0</v>
      </c>
      <c r="AQ22" s="227">
        <f t="shared" si="20"/>
        <v>0</v>
      </c>
      <c r="AR22" s="227">
        <f t="shared" si="20"/>
        <v>0</v>
      </c>
      <c r="AS22" s="227">
        <f t="shared" si="20"/>
        <v>0</v>
      </c>
      <c r="AT22" s="227">
        <f t="shared" si="20"/>
        <v>0</v>
      </c>
      <c r="AU22" s="83">
        <f t="shared" si="21"/>
        <v>0</v>
      </c>
      <c r="AV22" s="83">
        <f t="shared" si="22"/>
        <v>0</v>
      </c>
      <c r="AW22" s="83">
        <f t="shared" si="23"/>
        <v>0</v>
      </c>
      <c r="AX22" s="83">
        <f t="shared" si="24"/>
        <v>0</v>
      </c>
      <c r="AY22" s="128">
        <f t="shared" si="25"/>
        <v>0</v>
      </c>
      <c r="AZ22" s="263"/>
      <c r="BA22" s="191"/>
      <c r="BB22" s="191"/>
    </row>
    <row r="23" spans="2:55" x14ac:dyDescent="0.25">
      <c r="B23" s="327" t="s">
        <v>149</v>
      </c>
      <c r="C23" s="328"/>
      <c r="D23" s="328"/>
      <c r="E23" s="328"/>
      <c r="F23" s="328"/>
      <c r="G23" s="329"/>
      <c r="I23" s="105">
        <v>18</v>
      </c>
      <c r="J23" s="83">
        <f t="shared" si="26"/>
        <v>10.260000000000002</v>
      </c>
      <c r="K23" s="83">
        <f t="shared" si="27"/>
        <v>3.605801979839383</v>
      </c>
      <c r="L23" s="83">
        <f t="shared" si="28"/>
        <v>70</v>
      </c>
      <c r="M23" s="83">
        <f t="shared" si="29"/>
        <v>6</v>
      </c>
      <c r="N23" s="83">
        <f t="shared" si="0"/>
        <v>0</v>
      </c>
      <c r="O23" s="84">
        <f t="shared" si="1"/>
        <v>302.81627178155361</v>
      </c>
      <c r="P23" s="105">
        <v>18</v>
      </c>
      <c r="Q23" s="83">
        <f t="shared" si="15"/>
        <v>42.25</v>
      </c>
      <c r="R23" s="83">
        <f t="shared" si="30"/>
        <v>286.00000000000011</v>
      </c>
      <c r="S23" s="83">
        <f t="shared" si="31"/>
        <v>122.98000000000005</v>
      </c>
      <c r="T23" s="83">
        <f t="shared" si="2"/>
        <v>32.369039984453217</v>
      </c>
      <c r="U23" s="83">
        <f t="shared" si="16"/>
        <v>70</v>
      </c>
      <c r="V23" s="83">
        <f t="shared" si="3"/>
        <v>6</v>
      </c>
      <c r="W23" s="83">
        <v>0</v>
      </c>
      <c r="X23" s="83">
        <f t="shared" si="4"/>
        <v>549.23291130625614</v>
      </c>
      <c r="Y23" s="88">
        <f t="shared" si="5"/>
        <v>246.41663952470253</v>
      </c>
      <c r="AA23" s="121">
        <v>18</v>
      </c>
      <c r="AB23" s="83">
        <f t="shared" si="6"/>
        <v>0</v>
      </c>
      <c r="AC23" s="154">
        <f t="shared" si="7"/>
        <v>0</v>
      </c>
      <c r="AD23" s="154">
        <f t="shared" si="8"/>
        <v>0</v>
      </c>
      <c r="AE23" s="154">
        <f t="shared" si="9"/>
        <v>0</v>
      </c>
      <c r="AF23" s="83">
        <f t="shared" si="17"/>
        <v>0</v>
      </c>
      <c r="AG23" s="83">
        <f t="shared" si="18"/>
        <v>0</v>
      </c>
      <c r="AH23" s="83">
        <f t="shared" si="19"/>
        <v>0</v>
      </c>
      <c r="AI23" s="128">
        <f t="shared" si="32"/>
        <v>0</v>
      </c>
      <c r="AK23" s="121">
        <v>18</v>
      </c>
      <c r="AL23" s="83">
        <f t="shared" si="10"/>
        <v>0</v>
      </c>
      <c r="AM23" s="83">
        <f t="shared" si="11"/>
        <v>0</v>
      </c>
      <c r="AN23" s="83">
        <f t="shared" si="12"/>
        <v>0</v>
      </c>
      <c r="AO23" s="83">
        <f t="shared" si="13"/>
        <v>0</v>
      </c>
      <c r="AP23" s="83">
        <f t="shared" si="14"/>
        <v>0</v>
      </c>
      <c r="AQ23" s="227">
        <f t="shared" si="20"/>
        <v>0</v>
      </c>
      <c r="AR23" s="227">
        <f t="shared" si="20"/>
        <v>0</v>
      </c>
      <c r="AS23" s="227">
        <f t="shared" si="20"/>
        <v>0</v>
      </c>
      <c r="AT23" s="227">
        <f t="shared" si="20"/>
        <v>0</v>
      </c>
      <c r="AU23" s="83">
        <f t="shared" si="21"/>
        <v>0</v>
      </c>
      <c r="AV23" s="83">
        <f t="shared" si="22"/>
        <v>0</v>
      </c>
      <c r="AW23" s="83">
        <f t="shared" si="23"/>
        <v>0</v>
      </c>
      <c r="AX23" s="83">
        <f t="shared" si="24"/>
        <v>0</v>
      </c>
      <c r="AY23" s="128">
        <f t="shared" si="25"/>
        <v>0</v>
      </c>
      <c r="AZ23" s="263"/>
      <c r="BA23" s="191"/>
      <c r="BB23" s="191"/>
    </row>
    <row r="24" spans="2:55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26"/>
        <v>10.830000000000002</v>
      </c>
      <c r="K24" s="83">
        <f t="shared" si="27"/>
        <v>3.7822459729202591</v>
      </c>
      <c r="L24" s="83">
        <f t="shared" si="28"/>
        <v>70</v>
      </c>
      <c r="M24" s="83">
        <f t="shared" si="29"/>
        <v>6.333333333333333</v>
      </c>
      <c r="N24" s="83">
        <f t="shared" si="0"/>
        <v>0</v>
      </c>
      <c r="O24" s="84">
        <f t="shared" si="1"/>
        <v>305.3385506250583</v>
      </c>
      <c r="P24" s="105">
        <v>19</v>
      </c>
      <c r="Q24" s="83">
        <f t="shared" si="15"/>
        <v>42.25</v>
      </c>
      <c r="R24" s="83">
        <f t="shared" si="30"/>
        <v>328.25000000000011</v>
      </c>
      <c r="S24" s="83">
        <f t="shared" si="31"/>
        <v>141.14750000000004</v>
      </c>
      <c r="T24" s="83">
        <f t="shared" si="2"/>
        <v>36.559756611758239</v>
      </c>
      <c r="U24" s="83">
        <f t="shared" si="16"/>
        <v>70</v>
      </c>
      <c r="V24" s="83">
        <f t="shared" si="3"/>
        <v>6.333333333333333</v>
      </c>
      <c r="W24" s="83">
        <v>0</v>
      </c>
      <c r="X24" s="83">
        <f t="shared" si="4"/>
        <v>589.39569415436802</v>
      </c>
      <c r="Y24" s="88">
        <f t="shared" si="5"/>
        <v>284.05714352930971</v>
      </c>
      <c r="AA24" s="121">
        <v>19</v>
      </c>
      <c r="AB24" s="83">
        <f t="shared" si="6"/>
        <v>0</v>
      </c>
      <c r="AC24" s="154">
        <f t="shared" si="7"/>
        <v>0</v>
      </c>
      <c r="AD24" s="154">
        <f t="shared" si="8"/>
        <v>0</v>
      </c>
      <c r="AE24" s="154">
        <f t="shared" si="9"/>
        <v>0</v>
      </c>
      <c r="AF24" s="83">
        <f t="shared" si="17"/>
        <v>0</v>
      </c>
      <c r="AG24" s="83">
        <f t="shared" si="18"/>
        <v>0</v>
      </c>
      <c r="AH24" s="83">
        <f t="shared" si="19"/>
        <v>0</v>
      </c>
      <c r="AI24" s="128">
        <f t="shared" si="32"/>
        <v>0</v>
      </c>
      <c r="AK24" s="121">
        <v>19</v>
      </c>
      <c r="AL24" s="83">
        <f t="shared" si="10"/>
        <v>0</v>
      </c>
      <c r="AM24" s="83">
        <f t="shared" si="11"/>
        <v>0</v>
      </c>
      <c r="AN24" s="83">
        <f t="shared" si="12"/>
        <v>0</v>
      </c>
      <c r="AO24" s="83">
        <f t="shared" si="13"/>
        <v>0</v>
      </c>
      <c r="AP24" s="83">
        <f t="shared" si="14"/>
        <v>0</v>
      </c>
      <c r="AQ24" s="227">
        <f t="shared" si="20"/>
        <v>0</v>
      </c>
      <c r="AR24" s="227">
        <f t="shared" si="20"/>
        <v>0</v>
      </c>
      <c r="AS24" s="227">
        <f t="shared" si="20"/>
        <v>0</v>
      </c>
      <c r="AT24" s="227">
        <f t="shared" si="20"/>
        <v>0</v>
      </c>
      <c r="AU24" s="83">
        <f t="shared" si="21"/>
        <v>0</v>
      </c>
      <c r="AV24" s="83">
        <f t="shared" si="22"/>
        <v>0</v>
      </c>
      <c r="AW24" s="83">
        <f t="shared" si="23"/>
        <v>0</v>
      </c>
      <c r="AX24" s="83">
        <f t="shared" si="24"/>
        <v>0</v>
      </c>
      <c r="AY24" s="128">
        <f t="shared" si="25"/>
        <v>0</v>
      </c>
      <c r="AZ24" s="263"/>
      <c r="BA24" s="230"/>
      <c r="BB24" s="230"/>
      <c r="BC24" s="5"/>
    </row>
    <row r="25" spans="2:55" x14ac:dyDescent="0.25">
      <c r="B25" s="95">
        <v>0</v>
      </c>
      <c r="C25" s="200">
        <v>15</v>
      </c>
      <c r="D25" s="220">
        <v>183</v>
      </c>
      <c r="E25" s="201">
        <f t="shared" ref="E25:E48" si="33">$F$20</f>
        <v>1.3</v>
      </c>
      <c r="F25" s="96">
        <f t="shared" ref="F25:F48" si="34">D25*E25</f>
        <v>237.9</v>
      </c>
      <c r="G25" s="100">
        <f>F25/(C25-B25)</f>
        <v>15.860000000000001</v>
      </c>
      <c r="I25" s="105">
        <v>20</v>
      </c>
      <c r="J25" s="83">
        <f t="shared" si="26"/>
        <v>11.400000000000002</v>
      </c>
      <c r="K25" s="83">
        <f t="shared" si="27"/>
        <v>3.9576117932716941</v>
      </c>
      <c r="L25" s="83">
        <f t="shared" si="28"/>
        <v>70</v>
      </c>
      <c r="M25" s="83">
        <f t="shared" si="29"/>
        <v>6.666666666666667</v>
      </c>
      <c r="N25" s="83">
        <f t="shared" si="0"/>
        <v>0</v>
      </c>
      <c r="O25" s="84">
        <f t="shared" si="1"/>
        <v>307.85895165105927</v>
      </c>
      <c r="P25" s="105">
        <v>20</v>
      </c>
      <c r="Q25" s="83">
        <f t="shared" si="15"/>
        <v>42.25</v>
      </c>
      <c r="R25" s="83">
        <f t="shared" si="30"/>
        <v>370.50000000000011</v>
      </c>
      <c r="S25" s="83">
        <f t="shared" si="31"/>
        <v>159.31500000000005</v>
      </c>
      <c r="T25" s="83">
        <f t="shared" si="2"/>
        <v>40.687973185674743</v>
      </c>
      <c r="U25" s="83">
        <f t="shared" si="16"/>
        <v>70</v>
      </c>
      <c r="V25" s="83">
        <f t="shared" si="3"/>
        <v>6.666666666666667</v>
      </c>
      <c r="W25" s="83">
        <v>0</v>
      </c>
      <c r="X25" s="83">
        <f t="shared" si="4"/>
        <v>629.44962274282796</v>
      </c>
      <c r="Y25" s="88">
        <f t="shared" si="5"/>
        <v>321.59067109176868</v>
      </c>
      <c r="AA25" s="121">
        <v>20</v>
      </c>
      <c r="AB25" s="83">
        <f t="shared" si="6"/>
        <v>0</v>
      </c>
      <c r="AC25" s="154">
        <f t="shared" si="7"/>
        <v>0</v>
      </c>
      <c r="AD25" s="154">
        <f t="shared" si="8"/>
        <v>0</v>
      </c>
      <c r="AE25" s="154">
        <f t="shared" si="9"/>
        <v>0</v>
      </c>
      <c r="AF25" s="83">
        <f t="shared" si="17"/>
        <v>0</v>
      </c>
      <c r="AG25" s="83">
        <f t="shared" si="18"/>
        <v>0</v>
      </c>
      <c r="AH25" s="83">
        <f t="shared" si="19"/>
        <v>0</v>
      </c>
      <c r="AI25" s="128">
        <f t="shared" si="32"/>
        <v>0</v>
      </c>
      <c r="AK25" s="121">
        <v>20</v>
      </c>
      <c r="AL25" s="83">
        <f t="shared" si="10"/>
        <v>0</v>
      </c>
      <c r="AM25" s="83">
        <f t="shared" si="11"/>
        <v>0</v>
      </c>
      <c r="AN25" s="83">
        <f t="shared" si="12"/>
        <v>0</v>
      </c>
      <c r="AO25" s="83">
        <f t="shared" si="13"/>
        <v>0</v>
      </c>
      <c r="AP25" s="83">
        <f t="shared" si="14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>
        <f t="shared" si="21"/>
        <v>0</v>
      </c>
      <c r="AV25" s="83">
        <f t="shared" si="22"/>
        <v>0</v>
      </c>
      <c r="AW25" s="83">
        <f t="shared" si="23"/>
        <v>0</v>
      </c>
      <c r="AX25" s="83">
        <f t="shared" si="24"/>
        <v>0</v>
      </c>
      <c r="AY25" s="128">
        <f t="shared" si="25"/>
        <v>0</v>
      </c>
      <c r="AZ25" s="263"/>
      <c r="BA25" s="230"/>
      <c r="BB25" s="230"/>
      <c r="BC25" s="5"/>
    </row>
    <row r="26" spans="2:55" x14ac:dyDescent="0.25">
      <c r="B26" s="90">
        <f t="shared" ref="B26:B48" si="35">C25</f>
        <v>15</v>
      </c>
      <c r="C26" s="91">
        <f>B26+1</f>
        <v>16</v>
      </c>
      <c r="D26" s="220">
        <v>155</v>
      </c>
      <c r="E26" s="202">
        <f t="shared" si="33"/>
        <v>1.3</v>
      </c>
      <c r="F26" s="92">
        <f t="shared" si="34"/>
        <v>201.5</v>
      </c>
      <c r="G26" s="203">
        <f>(F26-F25)/(C26-B26)</f>
        <v>-36.400000000000006</v>
      </c>
      <c r="I26" s="105">
        <v>21</v>
      </c>
      <c r="J26" s="83">
        <f t="shared" si="26"/>
        <v>11.970000000000002</v>
      </c>
      <c r="K26" s="83">
        <f t="shared" si="27"/>
        <v>4.1319595009564569</v>
      </c>
      <c r="L26" s="83">
        <f t="shared" si="28"/>
        <v>70</v>
      </c>
      <c r="M26" s="83">
        <f t="shared" si="29"/>
        <v>7</v>
      </c>
      <c r="N26" s="83">
        <f t="shared" si="0"/>
        <v>0</v>
      </c>
      <c r="O26" s="84">
        <f t="shared" si="1"/>
        <v>310.37757946416582</v>
      </c>
      <c r="P26" s="105">
        <v>21</v>
      </c>
      <c r="Q26" s="83">
        <f t="shared" si="15"/>
        <v>-58.5</v>
      </c>
      <c r="R26" s="83">
        <f t="shared" si="30"/>
        <v>312.00000000000011</v>
      </c>
      <c r="S26" s="83">
        <f t="shared" si="31"/>
        <v>134.16000000000005</v>
      </c>
      <c r="T26" s="83">
        <f t="shared" si="2"/>
        <v>34.955843917296178</v>
      </c>
      <c r="U26" s="83">
        <f t="shared" si="16"/>
        <v>70</v>
      </c>
      <c r="V26" s="83">
        <f t="shared" si="3"/>
        <v>7</v>
      </c>
      <c r="W26" s="83">
        <v>0</v>
      </c>
      <c r="X26" s="83">
        <f t="shared" si="4"/>
        <v>576.87676148929086</v>
      </c>
      <c r="Y26" s="88">
        <f t="shared" si="5"/>
        <v>266.49918202512504</v>
      </c>
      <c r="AA26" s="121">
        <v>21</v>
      </c>
      <c r="AB26" s="83">
        <f t="shared" si="6"/>
        <v>0</v>
      </c>
      <c r="AC26" s="154">
        <f t="shared" si="7"/>
        <v>0</v>
      </c>
      <c r="AD26" s="154">
        <f t="shared" si="8"/>
        <v>0</v>
      </c>
      <c r="AE26" s="154">
        <f t="shared" si="9"/>
        <v>0</v>
      </c>
      <c r="AF26" s="83">
        <f t="shared" si="17"/>
        <v>0</v>
      </c>
      <c r="AG26" s="83">
        <f t="shared" si="18"/>
        <v>0</v>
      </c>
      <c r="AH26" s="83">
        <f t="shared" si="19"/>
        <v>0</v>
      </c>
      <c r="AI26" s="128">
        <f t="shared" si="32"/>
        <v>0</v>
      </c>
      <c r="AK26" s="121">
        <v>21</v>
      </c>
      <c r="AL26" s="83">
        <f t="shared" si="10"/>
        <v>0</v>
      </c>
      <c r="AM26" s="83">
        <f t="shared" si="11"/>
        <v>0</v>
      </c>
      <c r="AN26" s="83">
        <f t="shared" si="12"/>
        <v>0</v>
      </c>
      <c r="AO26" s="83">
        <f t="shared" si="13"/>
        <v>0</v>
      </c>
      <c r="AP26" s="83">
        <f t="shared" si="14"/>
        <v>0</v>
      </c>
      <c r="AQ26" s="227">
        <f t="shared" ref="AQ26:AT41" si="36">IF($AK26&lt;=$F$18,$AL26*AM26,)</f>
        <v>0</v>
      </c>
      <c r="AR26" s="227">
        <f t="shared" si="36"/>
        <v>0</v>
      </c>
      <c r="AS26" s="227">
        <f t="shared" si="36"/>
        <v>0</v>
      </c>
      <c r="AT26" s="227">
        <f t="shared" si="36"/>
        <v>0</v>
      </c>
      <c r="AU26" s="83">
        <f t="shared" si="21"/>
        <v>0</v>
      </c>
      <c r="AV26" s="83">
        <f t="shared" si="22"/>
        <v>0</v>
      </c>
      <c r="AW26" s="83">
        <f t="shared" si="23"/>
        <v>0</v>
      </c>
      <c r="AX26" s="83">
        <f t="shared" si="24"/>
        <v>0</v>
      </c>
      <c r="AY26" s="128">
        <f t="shared" si="25"/>
        <v>0</v>
      </c>
      <c r="AZ26" s="263"/>
      <c r="BA26" s="230"/>
      <c r="BB26" s="230"/>
      <c r="BC26" s="225"/>
    </row>
    <row r="27" spans="2:55" x14ac:dyDescent="0.25">
      <c r="B27" s="90">
        <f t="shared" si="35"/>
        <v>16</v>
      </c>
      <c r="C27" s="217">
        <f>C25+5</f>
        <v>20</v>
      </c>
      <c r="D27" s="197">
        <v>285</v>
      </c>
      <c r="E27" s="202">
        <f t="shared" si="33"/>
        <v>1.3</v>
      </c>
      <c r="F27" s="92">
        <f t="shared" si="34"/>
        <v>370.5</v>
      </c>
      <c r="G27" s="101">
        <f t="shared" ref="G27:G48" si="37">(F27-F26)/(C27-B27)</f>
        <v>42.25</v>
      </c>
      <c r="I27" s="105">
        <v>22</v>
      </c>
      <c r="J27" s="83">
        <f t="shared" si="26"/>
        <v>12.540000000000003</v>
      </c>
      <c r="K27" s="83">
        <f t="shared" si="27"/>
        <v>4.3053431128187816</v>
      </c>
      <c r="L27" s="83">
        <f t="shared" si="28"/>
        <v>70</v>
      </c>
      <c r="M27" s="83">
        <f t="shared" si="29"/>
        <v>7.333333333333333</v>
      </c>
      <c r="N27" s="83">
        <f t="shared" si="0"/>
        <v>0</v>
      </c>
      <c r="O27" s="84">
        <f t="shared" si="1"/>
        <v>312.89452814371492</v>
      </c>
      <c r="P27" s="105">
        <v>22</v>
      </c>
      <c r="Q27" s="83">
        <f t="shared" si="15"/>
        <v>41.924999999999997</v>
      </c>
      <c r="R27" s="83">
        <f t="shared" si="30"/>
        <v>353.92500000000013</v>
      </c>
      <c r="S27" s="83">
        <f t="shared" si="31"/>
        <v>152.18775000000005</v>
      </c>
      <c r="T27" s="83">
        <f t="shared" si="2"/>
        <v>39.075339907155517</v>
      </c>
      <c r="U27" s="83">
        <f t="shared" si="16"/>
        <v>70</v>
      </c>
      <c r="V27" s="83">
        <f t="shared" si="3"/>
        <v>7.333333333333333</v>
      </c>
      <c r="W27" s="83">
        <v>0</v>
      </c>
      <c r="X27" s="83">
        <f t="shared" si="4"/>
        <v>616.67210381051825</v>
      </c>
      <c r="Y27" s="88">
        <f t="shared" si="5"/>
        <v>303.77757566680333</v>
      </c>
      <c r="AA27" s="121">
        <v>22</v>
      </c>
      <c r="AB27" s="83">
        <f t="shared" si="6"/>
        <v>60</v>
      </c>
      <c r="AC27" s="154">
        <f t="shared" si="7"/>
        <v>0</v>
      </c>
      <c r="AD27" s="154">
        <f t="shared" si="8"/>
        <v>0.56000000000000005</v>
      </c>
      <c r="AE27" s="154">
        <f t="shared" si="9"/>
        <v>0.44</v>
      </c>
      <c r="AF27" s="83">
        <f t="shared" si="17"/>
        <v>0</v>
      </c>
      <c r="AG27" s="83">
        <f t="shared" si="18"/>
        <v>24.817960189217814</v>
      </c>
      <c r="AH27" s="83">
        <f t="shared" si="19"/>
        <v>16.709031353976574</v>
      </c>
      <c r="AI27" s="128">
        <f t="shared" si="32"/>
        <v>41.526991543194384</v>
      </c>
      <c r="AK27" s="121">
        <v>22</v>
      </c>
      <c r="AL27" s="83">
        <f t="shared" si="10"/>
        <v>60</v>
      </c>
      <c r="AM27" s="83">
        <f t="shared" si="11"/>
        <v>0</v>
      </c>
      <c r="AN27" s="83">
        <f t="shared" si="12"/>
        <v>0.56000000000000005</v>
      </c>
      <c r="AO27" s="83">
        <f t="shared" si="13"/>
        <v>0.44</v>
      </c>
      <c r="AP27" s="83">
        <f t="shared" si="14"/>
        <v>0</v>
      </c>
      <c r="AQ27" s="227">
        <f t="shared" si="36"/>
        <v>0</v>
      </c>
      <c r="AR27" s="227">
        <f t="shared" si="36"/>
        <v>33.6</v>
      </c>
      <c r="AS27" s="227">
        <f t="shared" si="36"/>
        <v>26.4</v>
      </c>
      <c r="AT27" s="227">
        <f t="shared" si="36"/>
        <v>0</v>
      </c>
      <c r="AU27" s="83">
        <f t="shared" si="21"/>
        <v>0</v>
      </c>
      <c r="AV27" s="83">
        <f t="shared" si="22"/>
        <v>25.872000000000003</v>
      </c>
      <c r="AW27" s="83">
        <f t="shared" si="23"/>
        <v>0</v>
      </c>
      <c r="AX27" s="83">
        <f t="shared" si="24"/>
        <v>0</v>
      </c>
      <c r="AY27" s="128">
        <f t="shared" si="25"/>
        <v>25.872000000000003</v>
      </c>
      <c r="AZ27" s="263"/>
      <c r="BA27" s="191"/>
      <c r="BB27" s="191"/>
    </row>
    <row r="28" spans="2:55" x14ac:dyDescent="0.25">
      <c r="B28" s="90">
        <f t="shared" si="35"/>
        <v>20</v>
      </c>
      <c r="C28" s="91">
        <f>B28+1</f>
        <v>21</v>
      </c>
      <c r="D28" s="197">
        <v>240</v>
      </c>
      <c r="E28" s="202">
        <f t="shared" si="33"/>
        <v>1.3</v>
      </c>
      <c r="F28" s="92">
        <f t="shared" si="34"/>
        <v>312</v>
      </c>
      <c r="G28" s="101">
        <f t="shared" si="37"/>
        <v>-58.5</v>
      </c>
      <c r="I28" s="105">
        <v>23</v>
      </c>
      <c r="J28" s="83">
        <f t="shared" si="26"/>
        <v>13.110000000000003</v>
      </c>
      <c r="K28" s="83">
        <f t="shared" si="27"/>
        <v>4.4778114575015309</v>
      </c>
      <c r="L28" s="83">
        <f t="shared" si="28"/>
        <v>70</v>
      </c>
      <c r="M28" s="83">
        <f t="shared" si="29"/>
        <v>7.666666666666667</v>
      </c>
      <c r="N28" s="83">
        <f t="shared" si="0"/>
        <v>0</v>
      </c>
      <c r="O28" s="84">
        <f t="shared" si="1"/>
        <v>315.40988273292629</v>
      </c>
      <c r="P28" s="105">
        <v>23</v>
      </c>
      <c r="Q28" s="83">
        <f t="shared" si="15"/>
        <v>41.924999999999997</v>
      </c>
      <c r="R28" s="83">
        <f t="shared" si="30"/>
        <v>395.85000000000014</v>
      </c>
      <c r="S28" s="83">
        <f t="shared" si="31"/>
        <v>170.21550000000005</v>
      </c>
      <c r="T28" s="83">
        <f t="shared" si="2"/>
        <v>43.138284857406518</v>
      </c>
      <c r="U28" s="83">
        <f t="shared" si="16"/>
        <v>70</v>
      </c>
      <c r="V28" s="83">
        <f t="shared" si="3"/>
        <v>7.666666666666667</v>
      </c>
      <c r="W28" s="83">
        <v>0</v>
      </c>
      <c r="X28" s="83">
        <f t="shared" si="4"/>
        <v>656.36895307109421</v>
      </c>
      <c r="Y28" s="88">
        <f t="shared" si="5"/>
        <v>340.95907033816792</v>
      </c>
      <c r="AA28" s="121">
        <v>23</v>
      </c>
      <c r="AB28" s="83">
        <f t="shared" si="6"/>
        <v>0</v>
      </c>
      <c r="AC28" s="154">
        <f t="shared" si="7"/>
        <v>0</v>
      </c>
      <c r="AD28" s="154">
        <f t="shared" si="8"/>
        <v>0</v>
      </c>
      <c r="AE28" s="154">
        <f t="shared" si="9"/>
        <v>0</v>
      </c>
      <c r="AF28" s="83">
        <f t="shared" si="17"/>
        <v>0</v>
      </c>
      <c r="AG28" s="83">
        <f t="shared" si="18"/>
        <v>24.13931176272385</v>
      </c>
      <c r="AH28" s="83">
        <f t="shared" si="19"/>
        <v>11.815069377455476</v>
      </c>
      <c r="AI28" s="128">
        <f t="shared" si="32"/>
        <v>35.954381140179322</v>
      </c>
      <c r="AK28" s="121">
        <v>23</v>
      </c>
      <c r="AL28" s="83">
        <f t="shared" si="10"/>
        <v>0</v>
      </c>
      <c r="AM28" s="83">
        <f t="shared" si="11"/>
        <v>0</v>
      </c>
      <c r="AN28" s="83">
        <f t="shared" si="12"/>
        <v>0</v>
      </c>
      <c r="AO28" s="83">
        <f t="shared" si="13"/>
        <v>0</v>
      </c>
      <c r="AP28" s="83">
        <f t="shared" si="14"/>
        <v>0</v>
      </c>
      <c r="AQ28" s="227">
        <f t="shared" si="36"/>
        <v>0</v>
      </c>
      <c r="AR28" s="227">
        <f t="shared" si="36"/>
        <v>0</v>
      </c>
      <c r="AS28" s="227">
        <f t="shared" si="36"/>
        <v>0</v>
      </c>
      <c r="AT28" s="227">
        <f t="shared" si="36"/>
        <v>0</v>
      </c>
      <c r="AU28" s="83">
        <f t="shared" si="21"/>
        <v>0</v>
      </c>
      <c r="AV28" s="83">
        <f t="shared" si="22"/>
        <v>0</v>
      </c>
      <c r="AW28" s="83">
        <f t="shared" si="23"/>
        <v>0</v>
      </c>
      <c r="AX28" s="83">
        <f t="shared" si="24"/>
        <v>0</v>
      </c>
      <c r="AY28" s="128">
        <f t="shared" si="25"/>
        <v>25.872000000000003</v>
      </c>
      <c r="AZ28" s="263"/>
      <c r="BA28" s="191"/>
      <c r="BB28" s="191"/>
    </row>
    <row r="29" spans="2:55" x14ac:dyDescent="0.25">
      <c r="B29" s="90">
        <f t="shared" si="35"/>
        <v>21</v>
      </c>
      <c r="C29" s="217">
        <f>C27+5</f>
        <v>25</v>
      </c>
      <c r="D29" s="197">
        <v>369</v>
      </c>
      <c r="E29" s="202">
        <f t="shared" si="33"/>
        <v>1.3</v>
      </c>
      <c r="F29" s="92">
        <f t="shared" si="34"/>
        <v>479.7</v>
      </c>
      <c r="G29" s="101">
        <f t="shared" si="37"/>
        <v>41.924999999999997</v>
      </c>
      <c r="I29" s="105">
        <v>24</v>
      </c>
      <c r="J29" s="83">
        <f t="shared" si="26"/>
        <v>13.680000000000003</v>
      </c>
      <c r="K29" s="83">
        <f t="shared" si="27"/>
        <v>4.6494088775688995</v>
      </c>
      <c r="L29" s="83">
        <f t="shared" si="28"/>
        <v>70</v>
      </c>
      <c r="M29" s="83">
        <f t="shared" si="29"/>
        <v>8</v>
      </c>
      <c r="N29" s="83">
        <f t="shared" si="0"/>
        <v>0</v>
      </c>
      <c r="O29" s="84">
        <f t="shared" si="1"/>
        <v>317.92372046176581</v>
      </c>
      <c r="P29" s="105">
        <v>24</v>
      </c>
      <c r="Q29" s="83">
        <f t="shared" si="15"/>
        <v>41.924999999999997</v>
      </c>
      <c r="R29" s="83">
        <f t="shared" si="30"/>
        <v>437.77500000000015</v>
      </c>
      <c r="S29" s="83">
        <f t="shared" si="31"/>
        <v>188.24325000000007</v>
      </c>
      <c r="T29" s="83">
        <f t="shared" si="2"/>
        <v>47.151350644411082</v>
      </c>
      <c r="U29" s="83">
        <f t="shared" si="16"/>
        <v>70</v>
      </c>
      <c r="V29" s="83">
        <f t="shared" si="3"/>
        <v>8</v>
      </c>
      <c r="W29" s="83">
        <v>0</v>
      </c>
      <c r="X29" s="83">
        <f t="shared" si="4"/>
        <v>695.97892945568276</v>
      </c>
      <c r="Y29" s="88">
        <f t="shared" si="5"/>
        <v>378.05520899391695</v>
      </c>
      <c r="AA29" s="121">
        <v>24</v>
      </c>
      <c r="AB29" s="83">
        <f t="shared" si="6"/>
        <v>0</v>
      </c>
      <c r="AC29" s="154">
        <f t="shared" si="7"/>
        <v>0</v>
      </c>
      <c r="AD29" s="154">
        <f t="shared" si="8"/>
        <v>0</v>
      </c>
      <c r="AE29" s="154">
        <f t="shared" si="9"/>
        <v>0</v>
      </c>
      <c r="AF29" s="83">
        <f t="shared" si="17"/>
        <v>0</v>
      </c>
      <c r="AG29" s="83">
        <f t="shared" si="18"/>
        <v>23.479221013140933</v>
      </c>
      <c r="AH29" s="83">
        <f t="shared" si="19"/>
        <v>8.3545156769882887</v>
      </c>
      <c r="AI29" s="128">
        <f t="shared" si="32"/>
        <v>31.833736690129221</v>
      </c>
      <c r="AK29" s="121">
        <v>24</v>
      </c>
      <c r="AL29" s="83">
        <f t="shared" si="10"/>
        <v>0</v>
      </c>
      <c r="AM29" s="83">
        <f t="shared" si="11"/>
        <v>0</v>
      </c>
      <c r="AN29" s="83">
        <f t="shared" si="12"/>
        <v>0</v>
      </c>
      <c r="AO29" s="83">
        <f t="shared" si="13"/>
        <v>0</v>
      </c>
      <c r="AP29" s="83">
        <f t="shared" si="14"/>
        <v>0</v>
      </c>
      <c r="AQ29" s="227">
        <f t="shared" si="36"/>
        <v>0</v>
      </c>
      <c r="AR29" s="227">
        <f t="shared" si="36"/>
        <v>0</v>
      </c>
      <c r="AS29" s="227">
        <f t="shared" si="36"/>
        <v>0</v>
      </c>
      <c r="AT29" s="227">
        <f t="shared" si="36"/>
        <v>0</v>
      </c>
      <c r="AU29" s="83">
        <f t="shared" si="21"/>
        <v>0</v>
      </c>
      <c r="AV29" s="83">
        <f t="shared" si="22"/>
        <v>0</v>
      </c>
      <c r="AW29" s="83">
        <f t="shared" si="23"/>
        <v>0</v>
      </c>
      <c r="AX29" s="83">
        <f t="shared" si="24"/>
        <v>0</v>
      </c>
      <c r="AY29" s="128">
        <f t="shared" si="25"/>
        <v>25.872000000000003</v>
      </c>
      <c r="AZ29" s="263"/>
      <c r="BA29" s="191"/>
      <c r="BB29" s="191"/>
    </row>
    <row r="30" spans="2:55" x14ac:dyDescent="0.25">
      <c r="B30" s="90">
        <f t="shared" si="35"/>
        <v>25</v>
      </c>
      <c r="C30" s="91">
        <f>B30+1</f>
        <v>26</v>
      </c>
      <c r="D30" s="197">
        <v>317</v>
      </c>
      <c r="E30" s="202">
        <f t="shared" si="33"/>
        <v>1.3</v>
      </c>
      <c r="F30" s="92">
        <f t="shared" si="34"/>
        <v>412.1</v>
      </c>
      <c r="G30" s="101">
        <f t="shared" si="37"/>
        <v>-67.599999999999966</v>
      </c>
      <c r="I30" s="105">
        <v>25</v>
      </c>
      <c r="J30" s="83">
        <f t="shared" si="26"/>
        <v>14.250000000000004</v>
      </c>
      <c r="K30" s="83">
        <f t="shared" si="27"/>
        <v>4.8201758113112367</v>
      </c>
      <c r="L30" s="83">
        <f t="shared" si="28"/>
        <v>70</v>
      </c>
      <c r="M30" s="83">
        <f t="shared" si="29"/>
        <v>8.3333333333333339</v>
      </c>
      <c r="N30" s="83">
        <f t="shared" si="0"/>
        <v>0</v>
      </c>
      <c r="O30" s="84">
        <f t="shared" si="1"/>
        <v>320.43611176025593</v>
      </c>
      <c r="P30" s="105">
        <v>25</v>
      </c>
      <c r="Q30" s="83">
        <f t="shared" si="15"/>
        <v>41.924999999999997</v>
      </c>
      <c r="R30" s="83">
        <f t="shared" si="30"/>
        <v>479.70000000000016</v>
      </c>
      <c r="S30" s="83">
        <f t="shared" si="31"/>
        <v>206.27100000000007</v>
      </c>
      <c r="T30" s="83">
        <f t="shared" si="2"/>
        <v>51.119857609331589</v>
      </c>
      <c r="U30" s="83">
        <f t="shared" si="16"/>
        <v>70</v>
      </c>
      <c r="V30" s="83">
        <f t="shared" si="3"/>
        <v>8.3333333333333339</v>
      </c>
      <c r="W30" s="83">
        <v>0</v>
      </c>
      <c r="X30" s="83">
        <f t="shared" si="4"/>
        <v>735.51129922514156</v>
      </c>
      <c r="Y30" s="88">
        <f t="shared" si="5"/>
        <v>415.07518746488563</v>
      </c>
      <c r="AA30" s="121">
        <v>25</v>
      </c>
      <c r="AB30" s="83">
        <f t="shared" si="6"/>
        <v>0</v>
      </c>
      <c r="AC30" s="154">
        <f t="shared" si="7"/>
        <v>0</v>
      </c>
      <c r="AD30" s="154">
        <f t="shared" si="8"/>
        <v>0</v>
      </c>
      <c r="AE30" s="154">
        <f t="shared" si="9"/>
        <v>0</v>
      </c>
      <c r="AF30" s="83">
        <f t="shared" si="17"/>
        <v>0</v>
      </c>
      <c r="AG30" s="83">
        <f t="shared" si="18"/>
        <v>22.837180479818024</v>
      </c>
      <c r="AH30" s="83">
        <f t="shared" si="19"/>
        <v>5.9075346887277389</v>
      </c>
      <c r="AI30" s="128">
        <f t="shared" si="32"/>
        <v>28.744715168545763</v>
      </c>
      <c r="AK30" s="121">
        <v>25</v>
      </c>
      <c r="AL30" s="83">
        <f t="shared" si="10"/>
        <v>0</v>
      </c>
      <c r="AM30" s="83">
        <f t="shared" si="11"/>
        <v>0</v>
      </c>
      <c r="AN30" s="83">
        <f t="shared" si="12"/>
        <v>0</v>
      </c>
      <c r="AO30" s="83">
        <f t="shared" si="13"/>
        <v>0</v>
      </c>
      <c r="AP30" s="83">
        <f t="shared" si="14"/>
        <v>0</v>
      </c>
      <c r="AQ30" s="227">
        <f t="shared" si="36"/>
        <v>0</v>
      </c>
      <c r="AR30" s="227">
        <f t="shared" si="36"/>
        <v>0</v>
      </c>
      <c r="AS30" s="227">
        <f t="shared" si="36"/>
        <v>0</v>
      </c>
      <c r="AT30" s="227">
        <f t="shared" si="36"/>
        <v>0</v>
      </c>
      <c r="AU30" s="83">
        <f t="shared" si="21"/>
        <v>0</v>
      </c>
      <c r="AV30" s="83">
        <f t="shared" si="22"/>
        <v>0</v>
      </c>
      <c r="AW30" s="83">
        <f t="shared" si="23"/>
        <v>0</v>
      </c>
      <c r="AX30" s="83">
        <f t="shared" si="24"/>
        <v>0</v>
      </c>
      <c r="AY30" s="128">
        <f t="shared" si="25"/>
        <v>25.872000000000003</v>
      </c>
      <c r="AZ30" s="263"/>
      <c r="BA30" s="191"/>
      <c r="BB30" s="191"/>
    </row>
    <row r="31" spans="2:55" x14ac:dyDescent="0.25">
      <c r="B31" s="90">
        <f t="shared" si="35"/>
        <v>26</v>
      </c>
      <c r="C31" s="217">
        <f>C29+5</f>
        <v>30</v>
      </c>
      <c r="D31" s="197">
        <v>440</v>
      </c>
      <c r="E31" s="202">
        <f t="shared" si="33"/>
        <v>1.3</v>
      </c>
      <c r="F31" s="92">
        <f t="shared" si="34"/>
        <v>572</v>
      </c>
      <c r="G31" s="101">
        <f t="shared" si="37"/>
        <v>39.974999999999994</v>
      </c>
      <c r="I31" s="105">
        <v>26</v>
      </c>
      <c r="J31" s="83">
        <f t="shared" si="26"/>
        <v>14.820000000000004</v>
      </c>
      <c r="K31" s="83">
        <f t="shared" si="27"/>
        <v>4.9901492788407484</v>
      </c>
      <c r="L31" s="83">
        <f t="shared" si="28"/>
        <v>70</v>
      </c>
      <c r="M31" s="83">
        <f t="shared" si="29"/>
        <v>8.6666666666666661</v>
      </c>
      <c r="N31" s="83">
        <f t="shared" si="0"/>
        <v>0</v>
      </c>
      <c r="O31" s="84">
        <f t="shared" si="1"/>
        <v>322.94712110509209</v>
      </c>
      <c r="P31" s="105">
        <v>26</v>
      </c>
      <c r="Q31" s="83">
        <f t="shared" si="15"/>
        <v>-67.599999999999966</v>
      </c>
      <c r="R31" s="83">
        <f t="shared" si="30"/>
        <v>412.10000000000019</v>
      </c>
      <c r="S31" s="83">
        <f t="shared" si="31"/>
        <v>177.20300000000009</v>
      </c>
      <c r="T31" s="83">
        <f t="shared" si="2"/>
        <v>44.699339148895454</v>
      </c>
      <c r="U31" s="83">
        <f t="shared" si="16"/>
        <v>70</v>
      </c>
      <c r="V31" s="83">
        <f t="shared" si="3"/>
        <v>8.6666666666666661</v>
      </c>
      <c r="W31" s="83">
        <v>0</v>
      </c>
      <c r="X31" s="83">
        <f t="shared" si="4"/>
        <v>674.92435179543747</v>
      </c>
      <c r="Y31" s="88">
        <f t="shared" si="5"/>
        <v>351.97723069034538</v>
      </c>
      <c r="AA31" s="121">
        <v>26</v>
      </c>
      <c r="AB31" s="83">
        <f t="shared" si="6"/>
        <v>0</v>
      </c>
      <c r="AC31" s="154">
        <f t="shared" si="7"/>
        <v>0</v>
      </c>
      <c r="AD31" s="154">
        <f t="shared" si="8"/>
        <v>0</v>
      </c>
      <c r="AE31" s="154">
        <f t="shared" si="9"/>
        <v>0</v>
      </c>
      <c r="AF31" s="83">
        <f t="shared" si="17"/>
        <v>0</v>
      </c>
      <c r="AG31" s="83">
        <f t="shared" si="18"/>
        <v>22.212696578642273</v>
      </c>
      <c r="AH31" s="83">
        <f t="shared" si="19"/>
        <v>4.1772578384941443</v>
      </c>
      <c r="AI31" s="128">
        <f t="shared" si="32"/>
        <v>26.389954417136416</v>
      </c>
      <c r="AK31" s="121">
        <v>26</v>
      </c>
      <c r="AL31" s="83">
        <f t="shared" si="10"/>
        <v>0</v>
      </c>
      <c r="AM31" s="83">
        <f t="shared" si="11"/>
        <v>0</v>
      </c>
      <c r="AN31" s="83">
        <f t="shared" si="12"/>
        <v>0</v>
      </c>
      <c r="AO31" s="83">
        <f t="shared" si="13"/>
        <v>0</v>
      </c>
      <c r="AP31" s="83">
        <f t="shared" si="14"/>
        <v>0</v>
      </c>
      <c r="AQ31" s="227">
        <f t="shared" si="36"/>
        <v>0</v>
      </c>
      <c r="AR31" s="227">
        <f t="shared" si="36"/>
        <v>0</v>
      </c>
      <c r="AS31" s="227">
        <f t="shared" si="36"/>
        <v>0</v>
      </c>
      <c r="AT31" s="227">
        <f t="shared" si="36"/>
        <v>0</v>
      </c>
      <c r="AU31" s="83">
        <f t="shared" si="21"/>
        <v>0</v>
      </c>
      <c r="AV31" s="83">
        <f t="shared" si="22"/>
        <v>0</v>
      </c>
      <c r="AW31" s="83">
        <f t="shared" si="23"/>
        <v>0</v>
      </c>
      <c r="AX31" s="83">
        <f t="shared" si="24"/>
        <v>0</v>
      </c>
      <c r="AY31" s="128">
        <f t="shared" si="25"/>
        <v>25.872000000000003</v>
      </c>
      <c r="AZ31" s="263"/>
      <c r="BA31" s="191"/>
      <c r="BB31" s="191"/>
    </row>
    <row r="32" spans="2:55" x14ac:dyDescent="0.25">
      <c r="B32" s="90">
        <f t="shared" si="35"/>
        <v>30</v>
      </c>
      <c r="C32" s="91">
        <f>B32+1</f>
        <v>31</v>
      </c>
      <c r="D32" s="197">
        <v>384</v>
      </c>
      <c r="E32" s="202">
        <f t="shared" si="33"/>
        <v>1.3</v>
      </c>
      <c r="F32" s="92">
        <f t="shared" si="34"/>
        <v>499.20000000000005</v>
      </c>
      <c r="G32" s="101">
        <f t="shared" si="37"/>
        <v>-72.799999999999955</v>
      </c>
      <c r="I32" s="105">
        <v>27</v>
      </c>
      <c r="J32" s="83">
        <f t="shared" si="26"/>
        <v>15.390000000000004</v>
      </c>
      <c r="K32" s="83">
        <f t="shared" si="27"/>
        <v>5.1593632912998046</v>
      </c>
      <c r="L32" s="83">
        <f t="shared" si="28"/>
        <v>70</v>
      </c>
      <c r="M32" s="83">
        <f t="shared" si="29"/>
        <v>9</v>
      </c>
      <c r="N32" s="83">
        <f t="shared" si="0"/>
        <v>0</v>
      </c>
      <c r="O32" s="84">
        <f t="shared" si="1"/>
        <v>325.45680773234716</v>
      </c>
      <c r="P32" s="105">
        <v>27</v>
      </c>
      <c r="Q32" s="83">
        <f t="shared" si="15"/>
        <v>39.974999999999994</v>
      </c>
      <c r="R32" s="83">
        <f t="shared" si="30"/>
        <v>452.07500000000016</v>
      </c>
      <c r="S32" s="83">
        <f t="shared" si="31"/>
        <v>194.39225000000008</v>
      </c>
      <c r="T32" s="83">
        <f t="shared" si="2"/>
        <v>48.509721583093047</v>
      </c>
      <c r="U32" s="83">
        <f t="shared" si="16"/>
        <v>70</v>
      </c>
      <c r="V32" s="83">
        <f t="shared" si="3"/>
        <v>9</v>
      </c>
      <c r="W32" s="83">
        <v>0</v>
      </c>
      <c r="X32" s="83">
        <f t="shared" si="4"/>
        <v>712.72093384055381</v>
      </c>
      <c r="Y32" s="88">
        <f t="shared" si="5"/>
        <v>387.26412610820665</v>
      </c>
      <c r="AA32" s="121">
        <v>27</v>
      </c>
      <c r="AB32" s="83">
        <f t="shared" si="6"/>
        <v>0</v>
      </c>
      <c r="AC32" s="154">
        <f t="shared" si="7"/>
        <v>0</v>
      </c>
      <c r="AD32" s="154">
        <f t="shared" si="8"/>
        <v>0</v>
      </c>
      <c r="AE32" s="154">
        <f t="shared" si="9"/>
        <v>0</v>
      </c>
      <c r="AF32" s="83">
        <f t="shared" si="17"/>
        <v>0</v>
      </c>
      <c r="AG32" s="83">
        <f t="shared" si="18"/>
        <v>21.605289222584354</v>
      </c>
      <c r="AH32" s="83">
        <f t="shared" si="19"/>
        <v>2.9537673443638695</v>
      </c>
      <c r="AI32" s="128">
        <f t="shared" si="32"/>
        <v>24.559056566948222</v>
      </c>
      <c r="AK32" s="121">
        <v>27</v>
      </c>
      <c r="AL32" s="83">
        <f t="shared" si="10"/>
        <v>0</v>
      </c>
      <c r="AM32" s="83">
        <f t="shared" si="11"/>
        <v>0</v>
      </c>
      <c r="AN32" s="83">
        <f t="shared" si="12"/>
        <v>0</v>
      </c>
      <c r="AO32" s="83">
        <f t="shared" si="13"/>
        <v>0</v>
      </c>
      <c r="AP32" s="83">
        <f t="shared" si="14"/>
        <v>0</v>
      </c>
      <c r="AQ32" s="227">
        <f t="shared" si="36"/>
        <v>0</v>
      </c>
      <c r="AR32" s="227">
        <f t="shared" si="36"/>
        <v>0</v>
      </c>
      <c r="AS32" s="227">
        <f t="shared" si="36"/>
        <v>0</v>
      </c>
      <c r="AT32" s="227">
        <f t="shared" si="36"/>
        <v>0</v>
      </c>
      <c r="AU32" s="83">
        <f t="shared" si="21"/>
        <v>0</v>
      </c>
      <c r="AV32" s="83">
        <f t="shared" si="22"/>
        <v>0</v>
      </c>
      <c r="AW32" s="83">
        <f t="shared" si="23"/>
        <v>0</v>
      </c>
      <c r="AX32" s="83">
        <f t="shared" si="24"/>
        <v>0</v>
      </c>
      <c r="AY32" s="128">
        <f t="shared" si="25"/>
        <v>25.872000000000003</v>
      </c>
      <c r="AZ32" s="263"/>
      <c r="BA32" s="191"/>
      <c r="BB32" s="191"/>
    </row>
    <row r="33" spans="2:54" x14ac:dyDescent="0.25">
      <c r="B33" s="90">
        <f t="shared" si="35"/>
        <v>31</v>
      </c>
      <c r="C33" s="217">
        <f>C31+5</f>
        <v>35</v>
      </c>
      <c r="D33" s="197">
        <v>500</v>
      </c>
      <c r="E33" s="202">
        <f t="shared" si="33"/>
        <v>1.3</v>
      </c>
      <c r="F33" s="92">
        <f t="shared" si="34"/>
        <v>650</v>
      </c>
      <c r="G33" s="101">
        <f t="shared" si="37"/>
        <v>37.699999999999989</v>
      </c>
      <c r="I33" s="105">
        <v>28</v>
      </c>
      <c r="J33" s="83">
        <f t="shared" si="26"/>
        <v>15.960000000000004</v>
      </c>
      <c r="K33" s="83">
        <f t="shared" si="27"/>
        <v>5.3278491977415401</v>
      </c>
      <c r="L33" s="83">
        <f t="shared" si="28"/>
        <v>70</v>
      </c>
      <c r="M33" s="83">
        <f t="shared" si="29"/>
        <v>9.3333333333333339</v>
      </c>
      <c r="N33" s="83">
        <f t="shared" si="0"/>
        <v>0</v>
      </c>
      <c r="O33" s="84">
        <f t="shared" si="1"/>
        <v>327.96522624162202</v>
      </c>
      <c r="P33" s="105">
        <v>28</v>
      </c>
      <c r="Q33" s="83">
        <f t="shared" si="15"/>
        <v>39.974999999999994</v>
      </c>
      <c r="R33" s="83">
        <f t="shared" si="30"/>
        <v>492.05000000000018</v>
      </c>
      <c r="S33" s="83">
        <f t="shared" si="31"/>
        <v>211.58150000000006</v>
      </c>
      <c r="T33" s="83">
        <f t="shared" si="2"/>
        <v>52.281032185196096</v>
      </c>
      <c r="U33" s="83">
        <f t="shared" si="16"/>
        <v>70</v>
      </c>
      <c r="V33" s="83">
        <f t="shared" si="3"/>
        <v>9.3333333333333339</v>
      </c>
      <c r="W33" s="83">
        <v>0</v>
      </c>
      <c r="X33" s="83">
        <f t="shared" si="4"/>
        <v>750.4494657781056</v>
      </c>
      <c r="Y33" s="88">
        <f t="shared" si="5"/>
        <v>422.48423953648359</v>
      </c>
      <c r="AA33" s="121">
        <v>28</v>
      </c>
      <c r="AB33" s="83">
        <f t="shared" si="6"/>
        <v>60</v>
      </c>
      <c r="AC33" s="154">
        <f t="shared" si="7"/>
        <v>0</v>
      </c>
      <c r="AD33" s="154">
        <f t="shared" si="8"/>
        <v>0.56000000000000005</v>
      </c>
      <c r="AE33" s="154">
        <f t="shared" si="9"/>
        <v>0.44</v>
      </c>
      <c r="AF33" s="83">
        <f t="shared" si="17"/>
        <v>0</v>
      </c>
      <c r="AG33" s="83">
        <f t="shared" si="18"/>
        <v>45.832451641837821</v>
      </c>
      <c r="AH33" s="83">
        <f t="shared" si="19"/>
        <v>18.797660273223645</v>
      </c>
      <c r="AI33" s="128">
        <f t="shared" si="32"/>
        <v>64.630111915061462</v>
      </c>
      <c r="AK33" s="121">
        <v>28</v>
      </c>
      <c r="AL33" s="83">
        <f t="shared" si="10"/>
        <v>60</v>
      </c>
      <c r="AM33" s="83">
        <f t="shared" si="11"/>
        <v>0</v>
      </c>
      <c r="AN33" s="83">
        <f t="shared" si="12"/>
        <v>0.56000000000000005</v>
      </c>
      <c r="AO33" s="83">
        <f t="shared" si="13"/>
        <v>0.44</v>
      </c>
      <c r="AP33" s="83">
        <f t="shared" si="14"/>
        <v>0</v>
      </c>
      <c r="AQ33" s="227">
        <f t="shared" si="36"/>
        <v>0</v>
      </c>
      <c r="AR33" s="227">
        <f t="shared" si="36"/>
        <v>33.6</v>
      </c>
      <c r="AS33" s="227">
        <f t="shared" si="36"/>
        <v>26.4</v>
      </c>
      <c r="AT33" s="227">
        <f t="shared" si="36"/>
        <v>0</v>
      </c>
      <c r="AU33" s="83">
        <f t="shared" si="21"/>
        <v>0</v>
      </c>
      <c r="AV33" s="83">
        <f t="shared" si="22"/>
        <v>25.872000000000003</v>
      </c>
      <c r="AW33" s="83">
        <f t="shared" si="23"/>
        <v>0</v>
      </c>
      <c r="AX33" s="83">
        <f t="shared" si="24"/>
        <v>0</v>
      </c>
      <c r="AY33" s="128">
        <f t="shared" si="25"/>
        <v>51.744000000000007</v>
      </c>
      <c r="AZ33" s="263"/>
      <c r="BA33" s="191"/>
      <c r="BB33" s="191"/>
    </row>
    <row r="34" spans="2:54" ht="15.75" thickBot="1" x14ac:dyDescent="0.3">
      <c r="B34" s="90">
        <f t="shared" si="35"/>
        <v>35</v>
      </c>
      <c r="C34" s="91">
        <f>B34+1</f>
        <v>36</v>
      </c>
      <c r="D34" s="197">
        <v>445</v>
      </c>
      <c r="E34" s="202">
        <f t="shared" si="33"/>
        <v>1.3</v>
      </c>
      <c r="F34" s="92">
        <f t="shared" si="34"/>
        <v>578.5</v>
      </c>
      <c r="G34" s="101">
        <f t="shared" si="37"/>
        <v>-71.5</v>
      </c>
      <c r="I34" s="105">
        <v>29</v>
      </c>
      <c r="J34" s="83">
        <f t="shared" si="26"/>
        <v>16.530000000000005</v>
      </c>
      <c r="K34" s="83">
        <f t="shared" si="27"/>
        <v>5.4956359810635664</v>
      </c>
      <c r="L34" s="83">
        <f t="shared" si="28"/>
        <v>70</v>
      </c>
      <c r="M34" s="83">
        <f t="shared" si="29"/>
        <v>9.6666666666666661</v>
      </c>
      <c r="N34" s="83">
        <f t="shared" si="0"/>
        <v>0</v>
      </c>
      <c r="O34" s="84">
        <f t="shared" si="1"/>
        <v>330.47242711146356</v>
      </c>
      <c r="P34" s="105">
        <v>29</v>
      </c>
      <c r="Q34" s="85">
        <f t="shared" si="15"/>
        <v>39.974999999999994</v>
      </c>
      <c r="R34" s="83">
        <f t="shared" si="30"/>
        <v>532.0250000000002</v>
      </c>
      <c r="S34" s="83">
        <f t="shared" si="31"/>
        <v>228.77075000000008</v>
      </c>
      <c r="T34" s="83">
        <f t="shared" si="2"/>
        <v>56.016806100604136</v>
      </c>
      <c r="U34" s="83">
        <f t="shared" si="16"/>
        <v>70</v>
      </c>
      <c r="V34" s="83">
        <f t="shared" si="3"/>
        <v>9.6666666666666661</v>
      </c>
      <c r="W34" s="83">
        <v>0</v>
      </c>
      <c r="X34" s="83">
        <f t="shared" si="4"/>
        <v>788.11610465299657</v>
      </c>
      <c r="Y34" s="88">
        <f t="shared" si="5"/>
        <v>457.64367754153301</v>
      </c>
      <c r="AA34" s="121">
        <v>29</v>
      </c>
      <c r="AB34" s="20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85">
        <f t="shared" si="17"/>
        <v>0</v>
      </c>
      <c r="AG34" s="85">
        <f t="shared" si="18"/>
        <v>44.579160841467882</v>
      </c>
      <c r="AH34" s="83">
        <f t="shared" si="19"/>
        <v>13.29195304963741</v>
      </c>
      <c r="AI34" s="128">
        <f t="shared" si="32"/>
        <v>57.871113891105296</v>
      </c>
      <c r="AK34" s="121">
        <v>29</v>
      </c>
      <c r="AL34" s="204">
        <f t="shared" si="10"/>
        <v>0</v>
      </c>
      <c r="AM34" s="85">
        <f t="shared" si="11"/>
        <v>0</v>
      </c>
      <c r="AN34" s="85">
        <f t="shared" si="12"/>
        <v>0</v>
      </c>
      <c r="AO34" s="85">
        <f t="shared" si="13"/>
        <v>0</v>
      </c>
      <c r="AP34" s="85">
        <f t="shared" si="14"/>
        <v>0</v>
      </c>
      <c r="AQ34" s="227">
        <f t="shared" si="36"/>
        <v>0</v>
      </c>
      <c r="AR34" s="227">
        <f t="shared" si="36"/>
        <v>0</v>
      </c>
      <c r="AS34" s="227">
        <f t="shared" si="36"/>
        <v>0</v>
      </c>
      <c r="AT34" s="227">
        <f t="shared" si="36"/>
        <v>0</v>
      </c>
      <c r="AU34" s="83">
        <f t="shared" si="21"/>
        <v>0</v>
      </c>
      <c r="AV34" s="83">
        <f t="shared" si="22"/>
        <v>0</v>
      </c>
      <c r="AW34" s="83">
        <f t="shared" si="23"/>
        <v>0</v>
      </c>
      <c r="AX34" s="83">
        <f t="shared" si="24"/>
        <v>0</v>
      </c>
      <c r="AY34" s="128">
        <f t="shared" si="25"/>
        <v>51.744000000000007</v>
      </c>
      <c r="AZ34" s="263"/>
      <c r="BA34" s="191"/>
      <c r="BB34" s="191"/>
    </row>
    <row r="35" spans="2:54" ht="15.75" thickBot="1" x14ac:dyDescent="0.3">
      <c r="B35" s="90">
        <f t="shared" si="35"/>
        <v>36</v>
      </c>
      <c r="C35" s="217">
        <f>C33+5</f>
        <v>40</v>
      </c>
      <c r="D35" s="197">
        <v>554</v>
      </c>
      <c r="E35" s="202">
        <f t="shared" si="33"/>
        <v>1.3</v>
      </c>
      <c r="F35" s="92">
        <f t="shared" si="34"/>
        <v>720.2</v>
      </c>
      <c r="G35" s="101">
        <f t="shared" si="37"/>
        <v>35.425000000000011</v>
      </c>
      <c r="I35" s="140">
        <v>30</v>
      </c>
      <c r="J35" s="103">
        <f t="shared" si="26"/>
        <v>17.100000000000005</v>
      </c>
      <c r="K35" s="103">
        <f t="shared" si="27"/>
        <v>5.6627505119764514</v>
      </c>
      <c r="L35" s="103">
        <f t="shared" si="28"/>
        <v>70</v>
      </c>
      <c r="M35" s="103">
        <f t="shared" si="29"/>
        <v>10</v>
      </c>
      <c r="N35" s="104">
        <f t="shared" si="0"/>
        <v>0</v>
      </c>
      <c r="O35" s="119">
        <f t="shared" si="1"/>
        <v>332.97845714169233</v>
      </c>
      <c r="P35" s="140">
        <v>30</v>
      </c>
      <c r="Q35" s="103">
        <f t="shared" si="15"/>
        <v>39.974999999999994</v>
      </c>
      <c r="R35" s="104">
        <f t="shared" si="30"/>
        <v>572.00000000000023</v>
      </c>
      <c r="S35" s="103">
        <f t="shared" si="31"/>
        <v>245.96000000000009</v>
      </c>
      <c r="T35" s="104">
        <f t="shared" si="2"/>
        <v>59.720017079919756</v>
      </c>
      <c r="U35" s="104">
        <f t="shared" si="16"/>
        <v>70</v>
      </c>
      <c r="V35" s="103">
        <f t="shared" si="3"/>
        <v>10</v>
      </c>
      <c r="W35" s="104">
        <v>0</v>
      </c>
      <c r="X35" s="119">
        <f t="shared" si="4"/>
        <v>825.72602974752692</v>
      </c>
      <c r="Y35" s="115">
        <f t="shared" si="5"/>
        <v>492.74757260583459</v>
      </c>
      <c r="AA35" s="124">
        <v>30</v>
      </c>
      <c r="AB35" s="20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205">
        <f t="shared" si="17"/>
        <v>0</v>
      </c>
      <c r="AG35" s="103">
        <f t="shared" si="18"/>
        <v>43.360141343941763</v>
      </c>
      <c r="AH35" s="123">
        <f t="shared" si="19"/>
        <v>9.3988301366118243</v>
      </c>
      <c r="AI35" s="130">
        <f t="shared" si="32"/>
        <v>52.758971480553583</v>
      </c>
      <c r="AK35" s="124">
        <v>30</v>
      </c>
      <c r="AL35" s="204">
        <f t="shared" si="10"/>
        <v>0</v>
      </c>
      <c r="AM35" s="85">
        <f t="shared" si="11"/>
        <v>0</v>
      </c>
      <c r="AN35" s="85">
        <f t="shared" si="12"/>
        <v>0</v>
      </c>
      <c r="AO35" s="85">
        <f t="shared" si="13"/>
        <v>0</v>
      </c>
      <c r="AP35" s="85">
        <f t="shared" si="14"/>
        <v>0</v>
      </c>
      <c r="AQ35" s="228">
        <f t="shared" si="36"/>
        <v>0</v>
      </c>
      <c r="AR35" s="228">
        <f t="shared" si="36"/>
        <v>0</v>
      </c>
      <c r="AS35" s="228">
        <f t="shared" si="36"/>
        <v>0</v>
      </c>
      <c r="AT35" s="228">
        <f t="shared" si="36"/>
        <v>0</v>
      </c>
      <c r="AU35" s="103">
        <f t="shared" si="21"/>
        <v>0</v>
      </c>
      <c r="AV35" s="103">
        <f t="shared" si="22"/>
        <v>0</v>
      </c>
      <c r="AW35" s="103">
        <f t="shared" si="23"/>
        <v>0</v>
      </c>
      <c r="AX35" s="103">
        <f t="shared" si="24"/>
        <v>0</v>
      </c>
      <c r="AY35" s="125">
        <f t="shared" si="25"/>
        <v>51.744000000000007</v>
      </c>
      <c r="AZ35" s="263"/>
      <c r="BA35" s="191"/>
      <c r="BB35" s="191"/>
    </row>
    <row r="36" spans="2:54" x14ac:dyDescent="0.25">
      <c r="B36" s="90">
        <f t="shared" si="35"/>
        <v>40</v>
      </c>
      <c r="C36" s="91">
        <f>B36+1</f>
        <v>41</v>
      </c>
      <c r="D36" s="197">
        <v>499</v>
      </c>
      <c r="E36" s="202">
        <f t="shared" si="33"/>
        <v>1.3</v>
      </c>
      <c r="F36" s="92">
        <f t="shared" si="34"/>
        <v>648.70000000000005</v>
      </c>
      <c r="G36" s="101">
        <f t="shared" si="37"/>
        <v>-71.5</v>
      </c>
      <c r="I36" s="105">
        <v>31</v>
      </c>
      <c r="J36" s="83">
        <f t="shared" si="26"/>
        <v>17.670000000000005</v>
      </c>
      <c r="K36" s="83">
        <f t="shared" si="27"/>
        <v>5.8292177681585073</v>
      </c>
      <c r="L36" s="83">
        <f t="shared" si="28"/>
        <v>70</v>
      </c>
      <c r="M36" s="83">
        <f t="shared" si="29"/>
        <v>10</v>
      </c>
      <c r="N36" s="83">
        <f t="shared" si="0"/>
        <v>0</v>
      </c>
      <c r="O36" s="84">
        <f t="shared" si="1"/>
        <v>334.2611376128761</v>
      </c>
      <c r="P36" s="105">
        <v>31</v>
      </c>
      <c r="Q36" s="83">
        <f t="shared" si="15"/>
        <v>-72.799999999999955</v>
      </c>
      <c r="R36" s="83">
        <f t="shared" si="30"/>
        <v>499.20000000000027</v>
      </c>
      <c r="S36" s="83">
        <f t="shared" si="31"/>
        <v>214.65600000000012</v>
      </c>
      <c r="T36" s="83">
        <f t="shared" si="2"/>
        <v>52.951736650296596</v>
      </c>
      <c r="U36" s="83">
        <f t="shared" si="16"/>
        <v>70</v>
      </c>
      <c r="V36" s="83">
        <f t="shared" si="3"/>
        <v>10</v>
      </c>
      <c r="W36" s="83">
        <v>0</v>
      </c>
      <c r="X36" s="83">
        <f t="shared" si="4"/>
        <v>759.41680799926678</v>
      </c>
      <c r="Y36" s="88">
        <f t="shared" si="5"/>
        <v>425.15567038639068</v>
      </c>
      <c r="AA36" s="121">
        <v>31</v>
      </c>
      <c r="AB36" s="83">
        <f t="shared" si="6"/>
        <v>0</v>
      </c>
      <c r="AC36" s="154">
        <f t="shared" si="7"/>
        <v>0</v>
      </c>
      <c r="AD36" s="154">
        <f t="shared" si="8"/>
        <v>0</v>
      </c>
      <c r="AE36" s="154">
        <f t="shared" si="9"/>
        <v>0</v>
      </c>
      <c r="AF36" s="83">
        <f t="shared" si="17"/>
        <v>0</v>
      </c>
      <c r="AG36" s="83">
        <f t="shared" si="18"/>
        <v>42.174455998680941</v>
      </c>
      <c r="AH36" s="83">
        <f t="shared" si="19"/>
        <v>6.6459765248187059</v>
      </c>
      <c r="AI36" s="128">
        <f t="shared" si="32"/>
        <v>48.820432523499647</v>
      </c>
      <c r="AK36" s="121">
        <v>31</v>
      </c>
      <c r="AL36" s="83">
        <f t="shared" si="10"/>
        <v>0</v>
      </c>
      <c r="AM36" s="83">
        <f t="shared" si="11"/>
        <v>0</v>
      </c>
      <c r="AN36" s="83">
        <f t="shared" si="12"/>
        <v>0</v>
      </c>
      <c r="AO36" s="83">
        <f t="shared" si="13"/>
        <v>0</v>
      </c>
      <c r="AP36" s="83">
        <f t="shared" si="14"/>
        <v>0</v>
      </c>
      <c r="AQ36" s="227">
        <f t="shared" si="36"/>
        <v>0</v>
      </c>
      <c r="AR36" s="227">
        <f t="shared" si="36"/>
        <v>0</v>
      </c>
      <c r="AS36" s="227">
        <f t="shared" si="36"/>
        <v>0</v>
      </c>
      <c r="AT36" s="227">
        <f t="shared" si="36"/>
        <v>0</v>
      </c>
      <c r="AU36" s="83">
        <f t="shared" si="21"/>
        <v>0</v>
      </c>
      <c r="AV36" s="83">
        <f t="shared" si="22"/>
        <v>0</v>
      </c>
      <c r="AW36" s="83">
        <f t="shared" si="23"/>
        <v>0</v>
      </c>
      <c r="AX36" s="83">
        <f t="shared" si="24"/>
        <v>0</v>
      </c>
      <c r="AY36" s="128">
        <f t="shared" si="25"/>
        <v>51.744000000000007</v>
      </c>
      <c r="AZ36" s="230"/>
      <c r="BA36" s="191"/>
      <c r="BB36" s="191"/>
    </row>
    <row r="37" spans="2:54" x14ac:dyDescent="0.25">
      <c r="B37" s="90">
        <f t="shared" si="35"/>
        <v>41</v>
      </c>
      <c r="C37" s="217">
        <f>C35+5</f>
        <v>45</v>
      </c>
      <c r="D37" s="197">
        <v>601</v>
      </c>
      <c r="E37" s="202">
        <f t="shared" si="33"/>
        <v>1.3</v>
      </c>
      <c r="F37" s="92">
        <f t="shared" si="34"/>
        <v>781.30000000000007</v>
      </c>
      <c r="G37" s="101">
        <f t="shared" si="37"/>
        <v>33.150000000000006</v>
      </c>
      <c r="I37" s="105">
        <v>32</v>
      </c>
      <c r="J37" s="83">
        <f t="shared" si="26"/>
        <v>18.240000000000006</v>
      </c>
      <c r="K37" s="83">
        <f t="shared" si="27"/>
        <v>5.9950610243381712</v>
      </c>
      <c r="L37" s="83">
        <f t="shared" si="28"/>
        <v>70</v>
      </c>
      <c r="M37" s="83">
        <f t="shared" si="29"/>
        <v>10</v>
      </c>
      <c r="N37" s="83">
        <f t="shared" si="0"/>
        <v>0</v>
      </c>
      <c r="O37" s="84">
        <f t="shared" si="1"/>
        <v>335.54273128405566</v>
      </c>
      <c r="P37" s="105">
        <v>32</v>
      </c>
      <c r="Q37" s="83">
        <f t="shared" si="15"/>
        <v>37.699999999999989</v>
      </c>
      <c r="R37" s="83">
        <f t="shared" si="30"/>
        <v>536.90000000000032</v>
      </c>
      <c r="S37" s="83">
        <f t="shared" si="31"/>
        <v>230.86700000000013</v>
      </c>
      <c r="T37" s="83">
        <f t="shared" si="2"/>
        <v>56.470106131334134</v>
      </c>
      <c r="U37" s="83">
        <f t="shared" si="16"/>
        <v>70</v>
      </c>
      <c r="V37" s="83">
        <f t="shared" si="3"/>
        <v>10</v>
      </c>
      <c r="W37" s="83">
        <v>0</v>
      </c>
      <c r="X37" s="83">
        <f t="shared" si="4"/>
        <v>793.77879317874056</v>
      </c>
      <c r="Y37" s="88">
        <f t="shared" si="5"/>
        <v>458.23606189468489</v>
      </c>
      <c r="AA37" s="121">
        <v>32</v>
      </c>
      <c r="AB37" s="83">
        <f t="shared" si="6"/>
        <v>0</v>
      </c>
      <c r="AC37" s="154">
        <f t="shared" si="7"/>
        <v>0</v>
      </c>
      <c r="AD37" s="154">
        <f t="shared" si="8"/>
        <v>0</v>
      </c>
      <c r="AE37" s="154">
        <f t="shared" si="9"/>
        <v>0</v>
      </c>
      <c r="AF37" s="83">
        <f t="shared" si="17"/>
        <v>0</v>
      </c>
      <c r="AG37" s="83">
        <f t="shared" si="18"/>
        <v>41.021193281538757</v>
      </c>
      <c r="AH37" s="83">
        <f t="shared" si="19"/>
        <v>4.6994150683059122</v>
      </c>
      <c r="AI37" s="128">
        <f t="shared" si="32"/>
        <v>45.720608349844667</v>
      </c>
      <c r="AK37" s="121">
        <v>32</v>
      </c>
      <c r="AL37" s="83">
        <f t="shared" si="10"/>
        <v>0</v>
      </c>
      <c r="AM37" s="83">
        <f t="shared" si="11"/>
        <v>0</v>
      </c>
      <c r="AN37" s="83">
        <f t="shared" si="12"/>
        <v>0</v>
      </c>
      <c r="AO37" s="83">
        <f t="shared" si="13"/>
        <v>0</v>
      </c>
      <c r="AP37" s="83">
        <f t="shared" si="14"/>
        <v>0</v>
      </c>
      <c r="AQ37" s="227">
        <f t="shared" si="36"/>
        <v>0</v>
      </c>
      <c r="AR37" s="227">
        <f t="shared" si="36"/>
        <v>0</v>
      </c>
      <c r="AS37" s="227">
        <f t="shared" si="36"/>
        <v>0</v>
      </c>
      <c r="AT37" s="227">
        <f t="shared" si="36"/>
        <v>0</v>
      </c>
      <c r="AU37" s="83">
        <f t="shared" si="21"/>
        <v>0</v>
      </c>
      <c r="AV37" s="83">
        <f t="shared" si="22"/>
        <v>0</v>
      </c>
      <c r="AW37" s="83">
        <f t="shared" si="23"/>
        <v>0</v>
      </c>
      <c r="AX37" s="83">
        <f t="shared" si="24"/>
        <v>0</v>
      </c>
      <c r="AY37" s="128">
        <f t="shared" si="25"/>
        <v>51.744000000000007</v>
      </c>
    </row>
    <row r="38" spans="2:54" x14ac:dyDescent="0.25">
      <c r="B38" s="90">
        <f t="shared" si="35"/>
        <v>45</v>
      </c>
      <c r="C38" s="91">
        <f>B38+1</f>
        <v>46</v>
      </c>
      <c r="D38" s="197">
        <v>549</v>
      </c>
      <c r="E38" s="202">
        <f t="shared" si="33"/>
        <v>1.3</v>
      </c>
      <c r="F38" s="92">
        <f t="shared" si="34"/>
        <v>713.7</v>
      </c>
      <c r="G38" s="101">
        <f t="shared" si="37"/>
        <v>-67.600000000000023</v>
      </c>
      <c r="I38" s="105">
        <v>33</v>
      </c>
      <c r="J38" s="83">
        <f t="shared" si="26"/>
        <v>18.810000000000006</v>
      </c>
      <c r="K38" s="83">
        <f t="shared" si="27"/>
        <v>6.1603020179486103</v>
      </c>
      <c r="L38" s="83">
        <f t="shared" si="28"/>
        <v>70</v>
      </c>
      <c r="M38" s="83">
        <f t="shared" si="29"/>
        <v>10</v>
      </c>
      <c r="N38" s="83">
        <f t="shared" si="0"/>
        <v>0</v>
      </c>
      <c r="O38" s="84">
        <f t="shared" si="1"/>
        <v>336.82327601459383</v>
      </c>
      <c r="P38" s="105">
        <v>33</v>
      </c>
      <c r="Q38" s="83">
        <f t="shared" si="15"/>
        <v>37.699999999999989</v>
      </c>
      <c r="R38" s="83">
        <f t="shared" si="30"/>
        <v>574.60000000000036</v>
      </c>
      <c r="S38" s="83">
        <f t="shared" si="31"/>
        <v>247.07800000000015</v>
      </c>
      <c r="T38" s="83">
        <f t="shared" si="2"/>
        <v>59.959811038797376</v>
      </c>
      <c r="U38" s="83">
        <f t="shared" si="16"/>
        <v>70</v>
      </c>
      <c r="V38" s="83">
        <f t="shared" si="3"/>
        <v>10</v>
      </c>
      <c r="W38" s="83">
        <v>0</v>
      </c>
      <c r="X38" s="83">
        <f t="shared" si="4"/>
        <v>828.09085422590567</v>
      </c>
      <c r="Y38" s="88">
        <f t="shared" si="5"/>
        <v>491.26757821131184</v>
      </c>
      <c r="AA38" s="121">
        <v>33</v>
      </c>
      <c r="AB38" s="83">
        <f t="shared" si="6"/>
        <v>0</v>
      </c>
      <c r="AC38" s="154">
        <f t="shared" si="7"/>
        <v>0</v>
      </c>
      <c r="AD38" s="154">
        <f t="shared" si="8"/>
        <v>0</v>
      </c>
      <c r="AE38" s="154">
        <f t="shared" si="9"/>
        <v>0</v>
      </c>
      <c r="AF38" s="83">
        <f t="shared" si="17"/>
        <v>0</v>
      </c>
      <c r="AG38" s="83">
        <f t="shared" si="18"/>
        <v>39.899466594044277</v>
      </c>
      <c r="AH38" s="83">
        <f t="shared" si="19"/>
        <v>3.322988262409353</v>
      </c>
      <c r="AI38" s="128">
        <f t="shared" si="32"/>
        <v>43.222454856453631</v>
      </c>
      <c r="AK38" s="121">
        <v>33</v>
      </c>
      <c r="AL38" s="83">
        <f t="shared" si="10"/>
        <v>0</v>
      </c>
      <c r="AM38" s="83">
        <f t="shared" si="11"/>
        <v>0</v>
      </c>
      <c r="AN38" s="83">
        <f t="shared" si="12"/>
        <v>0</v>
      </c>
      <c r="AO38" s="83">
        <f t="shared" si="13"/>
        <v>0</v>
      </c>
      <c r="AP38" s="83">
        <f t="shared" si="14"/>
        <v>0</v>
      </c>
      <c r="AQ38" s="227">
        <f t="shared" si="36"/>
        <v>0</v>
      </c>
      <c r="AR38" s="227">
        <f t="shared" si="36"/>
        <v>0</v>
      </c>
      <c r="AS38" s="227">
        <f t="shared" si="36"/>
        <v>0</v>
      </c>
      <c r="AT38" s="227">
        <f t="shared" si="36"/>
        <v>0</v>
      </c>
      <c r="AU38" s="83">
        <f t="shared" si="21"/>
        <v>0</v>
      </c>
      <c r="AV38" s="83">
        <f t="shared" si="22"/>
        <v>0</v>
      </c>
      <c r="AW38" s="83">
        <f t="shared" si="23"/>
        <v>0</v>
      </c>
      <c r="AX38" s="83">
        <f t="shared" si="24"/>
        <v>0</v>
      </c>
      <c r="AY38" s="128">
        <f t="shared" si="25"/>
        <v>51.744000000000007</v>
      </c>
    </row>
    <row r="39" spans="2:54" x14ac:dyDescent="0.25">
      <c r="B39" s="90">
        <f t="shared" si="35"/>
        <v>46</v>
      </c>
      <c r="C39" s="217">
        <f>C37+5</f>
        <v>50</v>
      </c>
      <c r="D39" s="197">
        <v>645</v>
      </c>
      <c r="E39" s="202">
        <f t="shared" si="33"/>
        <v>1.3</v>
      </c>
      <c r="F39" s="92">
        <f t="shared" si="34"/>
        <v>838.5</v>
      </c>
      <c r="G39" s="101">
        <f t="shared" si="37"/>
        <v>31.199999999999989</v>
      </c>
      <c r="I39" s="105">
        <v>34</v>
      </c>
      <c r="J39" s="83">
        <f t="shared" si="26"/>
        <v>19.380000000000006</v>
      </c>
      <c r="K39" s="83">
        <f t="shared" si="27"/>
        <v>6.3249610941388408</v>
      </c>
      <c r="L39" s="83">
        <f t="shared" si="28"/>
        <v>70</v>
      </c>
      <c r="M39" s="83">
        <f t="shared" si="29"/>
        <v>10</v>
      </c>
      <c r="N39" s="83">
        <f t="shared" si="0"/>
        <v>0</v>
      </c>
      <c r="O39" s="84">
        <f t="shared" si="1"/>
        <v>338.10280723895852</v>
      </c>
      <c r="P39" s="105">
        <v>34</v>
      </c>
      <c r="Q39" s="83">
        <f t="shared" si="15"/>
        <v>37.699999999999989</v>
      </c>
      <c r="R39" s="83">
        <f t="shared" si="30"/>
        <v>612.30000000000041</v>
      </c>
      <c r="S39" s="83">
        <f t="shared" si="31"/>
        <v>263.28900000000016</v>
      </c>
      <c r="T39" s="83">
        <f t="shared" si="2"/>
        <v>63.422946100812908</v>
      </c>
      <c r="U39" s="83">
        <f t="shared" si="16"/>
        <v>70</v>
      </c>
      <c r="V39" s="83">
        <f t="shared" si="3"/>
        <v>10</v>
      </c>
      <c r="W39" s="83">
        <v>0</v>
      </c>
      <c r="X39" s="83">
        <f t="shared" si="4"/>
        <v>862.35663945891611</v>
      </c>
      <c r="Y39" s="88">
        <f t="shared" si="5"/>
        <v>524.25383221995753</v>
      </c>
      <c r="AA39" s="121">
        <v>34</v>
      </c>
      <c r="AB39" s="83">
        <f t="shared" si="6"/>
        <v>0</v>
      </c>
      <c r="AC39" s="154">
        <f t="shared" si="7"/>
        <v>0</v>
      </c>
      <c r="AD39" s="154">
        <f t="shared" si="8"/>
        <v>0</v>
      </c>
      <c r="AE39" s="154">
        <f t="shared" si="9"/>
        <v>0</v>
      </c>
      <c r="AF39" s="83">
        <f t="shared" si="17"/>
        <v>0</v>
      </c>
      <c r="AG39" s="83">
        <f t="shared" si="18"/>
        <v>38.808413581808381</v>
      </c>
      <c r="AH39" s="83">
        <f t="shared" si="19"/>
        <v>2.3497075341529561</v>
      </c>
      <c r="AI39" s="128">
        <f t="shared" si="32"/>
        <v>41.158121115961336</v>
      </c>
      <c r="AK39" s="121">
        <v>34</v>
      </c>
      <c r="AL39" s="83">
        <f t="shared" si="10"/>
        <v>0</v>
      </c>
      <c r="AM39" s="83">
        <f t="shared" si="11"/>
        <v>0</v>
      </c>
      <c r="AN39" s="83">
        <f t="shared" si="12"/>
        <v>0</v>
      </c>
      <c r="AO39" s="83">
        <f t="shared" si="13"/>
        <v>0</v>
      </c>
      <c r="AP39" s="83">
        <f t="shared" si="14"/>
        <v>0</v>
      </c>
      <c r="AQ39" s="227">
        <f t="shared" si="36"/>
        <v>0</v>
      </c>
      <c r="AR39" s="227">
        <f t="shared" si="36"/>
        <v>0</v>
      </c>
      <c r="AS39" s="227">
        <f t="shared" si="36"/>
        <v>0</v>
      </c>
      <c r="AT39" s="227">
        <f t="shared" si="36"/>
        <v>0</v>
      </c>
      <c r="AU39" s="83">
        <f t="shared" si="21"/>
        <v>0</v>
      </c>
      <c r="AV39" s="83">
        <f t="shared" si="22"/>
        <v>0</v>
      </c>
      <c r="AW39" s="83">
        <f t="shared" si="23"/>
        <v>0</v>
      </c>
      <c r="AX39" s="83">
        <f t="shared" si="24"/>
        <v>0</v>
      </c>
      <c r="AY39" s="128">
        <f t="shared" si="25"/>
        <v>51.744000000000007</v>
      </c>
    </row>
    <row r="40" spans="2:54" x14ac:dyDescent="0.25">
      <c r="B40" s="90">
        <f t="shared" si="35"/>
        <v>50</v>
      </c>
      <c r="C40" s="91">
        <f>B40+1</f>
        <v>51</v>
      </c>
      <c r="D40" s="197">
        <v>593</v>
      </c>
      <c r="E40" s="202">
        <f t="shared" si="33"/>
        <v>1.3</v>
      </c>
      <c r="F40" s="92">
        <f t="shared" si="34"/>
        <v>770.9</v>
      </c>
      <c r="G40" s="101">
        <f t="shared" si="37"/>
        <v>-67.600000000000023</v>
      </c>
      <c r="I40" s="105">
        <v>35</v>
      </c>
      <c r="J40" s="83">
        <f t="shared" si="26"/>
        <v>19.950000000000006</v>
      </c>
      <c r="K40" s="83">
        <f t="shared" si="27"/>
        <v>6.4890573332452925</v>
      </c>
      <c r="L40" s="83">
        <f t="shared" si="28"/>
        <v>70</v>
      </c>
      <c r="M40" s="83">
        <f t="shared" si="29"/>
        <v>10</v>
      </c>
      <c r="N40" s="83">
        <f t="shared" si="0"/>
        <v>0</v>
      </c>
      <c r="O40" s="84">
        <f t="shared" si="1"/>
        <v>339.38135818873559</v>
      </c>
      <c r="P40" s="105">
        <v>35</v>
      </c>
      <c r="Q40" s="83">
        <f t="shared" si="15"/>
        <v>37.699999999999989</v>
      </c>
      <c r="R40" s="83">
        <f t="shared" si="30"/>
        <v>650.00000000000045</v>
      </c>
      <c r="S40" s="83">
        <f t="shared" si="31"/>
        <v>279.50000000000017</v>
      </c>
      <c r="T40" s="83">
        <f t="shared" si="2"/>
        <v>66.861333518957466</v>
      </c>
      <c r="U40" s="83">
        <f t="shared" si="16"/>
        <v>70</v>
      </c>
      <c r="V40" s="83">
        <f t="shared" si="3"/>
        <v>10</v>
      </c>
      <c r="W40" s="83">
        <v>0</v>
      </c>
      <c r="X40" s="83">
        <f t="shared" si="4"/>
        <v>896.57932254551781</v>
      </c>
      <c r="Y40" s="88">
        <f t="shared" si="5"/>
        <v>557.19796435678222</v>
      </c>
      <c r="AA40" s="121">
        <v>35</v>
      </c>
      <c r="AB40" s="83">
        <f t="shared" si="6"/>
        <v>55</v>
      </c>
      <c r="AC40" s="154">
        <f t="shared" si="7"/>
        <v>0.6</v>
      </c>
      <c r="AD40" s="154">
        <f t="shared" si="8"/>
        <v>0.22400000000000003</v>
      </c>
      <c r="AE40" s="154">
        <f t="shared" si="9"/>
        <v>0.17600000000000002</v>
      </c>
      <c r="AF40" s="83">
        <f t="shared" si="17"/>
        <v>24.471134509493197</v>
      </c>
      <c r="AG40" s="83">
        <f t="shared" si="18"/>
        <v>46.847114207614588</v>
      </c>
      <c r="AH40" s="83">
        <f t="shared" si="19"/>
        <v>7.7881389609960872</v>
      </c>
      <c r="AI40" s="128">
        <f t="shared" si="32"/>
        <v>79.106387678103886</v>
      </c>
      <c r="AK40" s="121">
        <v>35</v>
      </c>
      <c r="AL40" s="83">
        <f t="shared" si="10"/>
        <v>55</v>
      </c>
      <c r="AM40" s="83">
        <f t="shared" si="11"/>
        <v>0.6</v>
      </c>
      <c r="AN40" s="83">
        <f t="shared" si="12"/>
        <v>0.22400000000000003</v>
      </c>
      <c r="AO40" s="83">
        <f t="shared" si="13"/>
        <v>0.17600000000000002</v>
      </c>
      <c r="AP40" s="83">
        <f t="shared" si="14"/>
        <v>0</v>
      </c>
      <c r="AQ40" s="227">
        <f t="shared" si="36"/>
        <v>33</v>
      </c>
      <c r="AR40" s="227">
        <f t="shared" si="36"/>
        <v>12.320000000000002</v>
      </c>
      <c r="AS40" s="227">
        <f t="shared" si="36"/>
        <v>9.6800000000000015</v>
      </c>
      <c r="AT40" s="227">
        <f t="shared" si="36"/>
        <v>0</v>
      </c>
      <c r="AU40" s="83">
        <f t="shared" si="21"/>
        <v>50.16</v>
      </c>
      <c r="AV40" s="83">
        <f t="shared" si="22"/>
        <v>9.4864000000000015</v>
      </c>
      <c r="AW40" s="83">
        <f t="shared" si="23"/>
        <v>0</v>
      </c>
      <c r="AX40" s="83">
        <f t="shared" si="24"/>
        <v>0</v>
      </c>
      <c r="AY40" s="128">
        <f t="shared" si="25"/>
        <v>111.3904</v>
      </c>
    </row>
    <row r="41" spans="2:54" x14ac:dyDescent="0.25">
      <c r="B41" s="90">
        <f t="shared" si="35"/>
        <v>51</v>
      </c>
      <c r="C41" s="217">
        <f>C39+5</f>
        <v>55</v>
      </c>
      <c r="D41" s="197">
        <v>684</v>
      </c>
      <c r="E41" s="202">
        <f t="shared" si="33"/>
        <v>1.3</v>
      </c>
      <c r="F41" s="92">
        <f t="shared" si="34"/>
        <v>889.2</v>
      </c>
      <c r="G41" s="101">
        <f t="shared" si="37"/>
        <v>29.575000000000017</v>
      </c>
      <c r="I41" s="105">
        <v>36</v>
      </c>
      <c r="J41" s="83">
        <f t="shared" si="26"/>
        <v>20.520000000000007</v>
      </c>
      <c r="K41" s="83">
        <f t="shared" si="27"/>
        <v>6.652608663285756</v>
      </c>
      <c r="L41" s="83">
        <f t="shared" si="28"/>
        <v>70</v>
      </c>
      <c r="M41" s="83">
        <f t="shared" si="29"/>
        <v>10</v>
      </c>
      <c r="N41" s="83">
        <f t="shared" si="0"/>
        <v>0</v>
      </c>
      <c r="O41" s="84">
        <f t="shared" si="1"/>
        <v>340.65896008855606</v>
      </c>
      <c r="P41" s="105">
        <v>36</v>
      </c>
      <c r="Q41" s="83">
        <f t="shared" si="15"/>
        <v>-71.5</v>
      </c>
      <c r="R41" s="83">
        <f t="shared" si="30"/>
        <v>578.50000000000045</v>
      </c>
      <c r="S41" s="83">
        <f t="shared" si="31"/>
        <v>248.75500000000019</v>
      </c>
      <c r="T41" s="83">
        <f t="shared" si="2"/>
        <v>60.319265427127974</v>
      </c>
      <c r="U41" s="83">
        <f t="shared" si="16"/>
        <v>70</v>
      </c>
      <c r="V41" s="83">
        <f t="shared" si="3"/>
        <v>10</v>
      </c>
      <c r="W41" s="83">
        <v>0</v>
      </c>
      <c r="X41" s="83">
        <f t="shared" si="4"/>
        <v>831.63767895224828</v>
      </c>
      <c r="Y41" s="88">
        <f t="shared" si="5"/>
        <v>490.97871886369222</v>
      </c>
      <c r="AA41" s="121">
        <v>36</v>
      </c>
      <c r="AB41" s="83">
        <f t="shared" si="6"/>
        <v>0</v>
      </c>
      <c r="AC41" s="154">
        <f t="shared" si="7"/>
        <v>0</v>
      </c>
      <c r="AD41" s="154">
        <f t="shared" si="8"/>
        <v>0</v>
      </c>
      <c r="AE41" s="154">
        <f t="shared" si="9"/>
        <v>0</v>
      </c>
      <c r="AF41" s="83">
        <f t="shared" si="17"/>
        <v>23.991270487680275</v>
      </c>
      <c r="AG41" s="83">
        <f t="shared" si="18"/>
        <v>45.566077406024704</v>
      </c>
      <c r="AH41" s="83">
        <f t="shared" si="19"/>
        <v>5.5070458721434861</v>
      </c>
      <c r="AI41" s="128">
        <f t="shared" si="32"/>
        <v>75.064393765848479</v>
      </c>
      <c r="AK41" s="121">
        <v>36</v>
      </c>
      <c r="AL41" s="83">
        <f t="shared" si="10"/>
        <v>0</v>
      </c>
      <c r="AM41" s="83">
        <f t="shared" si="11"/>
        <v>0</v>
      </c>
      <c r="AN41" s="83">
        <f t="shared" si="12"/>
        <v>0</v>
      </c>
      <c r="AO41" s="83">
        <f t="shared" si="13"/>
        <v>0</v>
      </c>
      <c r="AP41" s="83">
        <f t="shared" si="14"/>
        <v>0</v>
      </c>
      <c r="AQ41" s="227">
        <f t="shared" si="36"/>
        <v>0</v>
      </c>
      <c r="AR41" s="227">
        <f t="shared" si="36"/>
        <v>0</v>
      </c>
      <c r="AS41" s="227">
        <f t="shared" si="36"/>
        <v>0</v>
      </c>
      <c r="AT41" s="227">
        <f t="shared" si="36"/>
        <v>0</v>
      </c>
      <c r="AU41" s="83">
        <f t="shared" si="21"/>
        <v>0</v>
      </c>
      <c r="AV41" s="83">
        <f t="shared" si="22"/>
        <v>0</v>
      </c>
      <c r="AW41" s="83">
        <f t="shared" si="23"/>
        <v>0</v>
      </c>
      <c r="AX41" s="83">
        <f t="shared" si="24"/>
        <v>0</v>
      </c>
      <c r="AY41" s="128">
        <f t="shared" si="25"/>
        <v>111.3904</v>
      </c>
    </row>
    <row r="42" spans="2:54" x14ac:dyDescent="0.25">
      <c r="B42" s="90">
        <f t="shared" si="35"/>
        <v>55</v>
      </c>
      <c r="C42" s="91">
        <f>B42+1</f>
        <v>56</v>
      </c>
      <c r="D42" s="197">
        <v>633</v>
      </c>
      <c r="E42" s="202">
        <f t="shared" si="33"/>
        <v>1.3</v>
      </c>
      <c r="F42" s="92">
        <f t="shared" si="34"/>
        <v>822.9</v>
      </c>
      <c r="G42" s="101">
        <f t="shared" si="37"/>
        <v>-66.300000000000068</v>
      </c>
      <c r="I42" s="105">
        <v>37</v>
      </c>
      <c r="J42" s="83">
        <f t="shared" si="26"/>
        <v>21.090000000000007</v>
      </c>
      <c r="K42" s="83">
        <f t="shared" si="27"/>
        <v>6.8156319596025767</v>
      </c>
      <c r="L42" s="83">
        <f t="shared" si="28"/>
        <v>70</v>
      </c>
      <c r="M42" s="83">
        <f t="shared" si="29"/>
        <v>10</v>
      </c>
      <c r="N42" s="83">
        <f t="shared" si="0"/>
        <v>0</v>
      </c>
      <c r="O42" s="84">
        <f t="shared" si="1"/>
        <v>341.9356423296411</v>
      </c>
      <c r="P42" s="105">
        <v>37</v>
      </c>
      <c r="Q42" s="83">
        <f t="shared" si="15"/>
        <v>35.425000000000011</v>
      </c>
      <c r="R42" s="83">
        <f t="shared" si="30"/>
        <v>613.92500000000041</v>
      </c>
      <c r="S42" s="83">
        <f t="shared" si="31"/>
        <v>263.98775000000018</v>
      </c>
      <c r="T42" s="83">
        <f t="shared" si="2"/>
        <v>63.571650633116427</v>
      </c>
      <c r="U42" s="83">
        <f t="shared" si="16"/>
        <v>70</v>
      </c>
      <c r="V42" s="83">
        <f t="shared" si="3"/>
        <v>10</v>
      </c>
      <c r="W42" s="83">
        <v>0</v>
      </c>
      <c r="X42" s="83">
        <f t="shared" si="4"/>
        <v>863.83262276934477</v>
      </c>
      <c r="Y42" s="88">
        <f t="shared" si="5"/>
        <v>521.89698043970361</v>
      </c>
      <c r="AA42" s="121">
        <v>37</v>
      </c>
      <c r="AB42" s="83">
        <f t="shared" si="6"/>
        <v>0</v>
      </c>
      <c r="AC42" s="154">
        <f t="shared" si="7"/>
        <v>0</v>
      </c>
      <c r="AD42" s="154">
        <f t="shared" si="8"/>
        <v>0</v>
      </c>
      <c r="AE42" s="154">
        <f t="shared" si="9"/>
        <v>0</v>
      </c>
      <c r="AF42" s="83">
        <f t="shared" si="17"/>
        <v>23.52081630664695</v>
      </c>
      <c r="AG42" s="83">
        <f t="shared" si="18"/>
        <v>44.320070623141092</v>
      </c>
      <c r="AH42" s="83">
        <f t="shared" si="19"/>
        <v>3.894069480498044</v>
      </c>
      <c r="AI42" s="128">
        <f t="shared" si="32"/>
        <v>71.734956410286088</v>
      </c>
      <c r="AK42" s="121">
        <v>37</v>
      </c>
      <c r="AL42" s="83">
        <f t="shared" si="10"/>
        <v>0</v>
      </c>
      <c r="AM42" s="83">
        <f t="shared" si="11"/>
        <v>0</v>
      </c>
      <c r="AN42" s="83">
        <f t="shared" si="12"/>
        <v>0</v>
      </c>
      <c r="AO42" s="83">
        <f t="shared" si="13"/>
        <v>0</v>
      </c>
      <c r="AP42" s="83">
        <f t="shared" si="14"/>
        <v>0</v>
      </c>
      <c r="AQ42" s="227">
        <f t="shared" ref="AQ42:AT105" si="38">IF($AK42&lt;=$F$18,$AL42*AM42,)</f>
        <v>0</v>
      </c>
      <c r="AR42" s="227">
        <f t="shared" si="38"/>
        <v>0</v>
      </c>
      <c r="AS42" s="227">
        <f t="shared" si="38"/>
        <v>0</v>
      </c>
      <c r="AT42" s="227">
        <f t="shared" si="38"/>
        <v>0</v>
      </c>
      <c r="AU42" s="83">
        <f t="shared" si="21"/>
        <v>0</v>
      </c>
      <c r="AV42" s="83">
        <f t="shared" si="22"/>
        <v>0</v>
      </c>
      <c r="AW42" s="83">
        <f t="shared" si="23"/>
        <v>0</v>
      </c>
      <c r="AX42" s="83">
        <f t="shared" si="24"/>
        <v>0</v>
      </c>
      <c r="AY42" s="128">
        <f t="shared" si="25"/>
        <v>111.3904</v>
      </c>
    </row>
    <row r="43" spans="2:54" x14ac:dyDescent="0.25">
      <c r="B43" s="90">
        <f t="shared" si="35"/>
        <v>56</v>
      </c>
      <c r="C43" s="217">
        <f>C41+5</f>
        <v>60</v>
      </c>
      <c r="D43" s="197">
        <v>718</v>
      </c>
      <c r="E43" s="202">
        <f t="shared" si="33"/>
        <v>1.3</v>
      </c>
      <c r="F43" s="92">
        <f t="shared" si="34"/>
        <v>933.4</v>
      </c>
      <c r="G43" s="101">
        <f t="shared" si="37"/>
        <v>27.625</v>
      </c>
      <c r="I43" s="105">
        <v>38</v>
      </c>
      <c r="J43" s="83">
        <f t="shared" si="26"/>
        <v>21.660000000000007</v>
      </c>
      <c r="K43" s="83">
        <f t="shared" si="27"/>
        <v>6.9781431334306872</v>
      </c>
      <c r="L43" s="83">
        <f t="shared" si="28"/>
        <v>70</v>
      </c>
      <c r="M43" s="83">
        <f t="shared" si="29"/>
        <v>10</v>
      </c>
      <c r="N43" s="83">
        <f t="shared" si="0"/>
        <v>0</v>
      </c>
      <c r="O43" s="84">
        <f t="shared" si="1"/>
        <v>343.21143262405849</v>
      </c>
      <c r="P43" s="105">
        <v>38</v>
      </c>
      <c r="Q43" s="83">
        <f t="shared" si="15"/>
        <v>35.425000000000011</v>
      </c>
      <c r="R43" s="83">
        <f t="shared" si="30"/>
        <v>649.35000000000036</v>
      </c>
      <c r="S43" s="83">
        <f t="shared" si="31"/>
        <v>279.22050000000013</v>
      </c>
      <c r="T43" s="83">
        <f t="shared" si="2"/>
        <v>66.802251405001002</v>
      </c>
      <c r="U43" s="83">
        <f t="shared" si="16"/>
        <v>70</v>
      </c>
      <c r="V43" s="83">
        <f t="shared" si="3"/>
        <v>10</v>
      </c>
      <c r="W43" s="83">
        <v>0</v>
      </c>
      <c r="X43" s="83">
        <f t="shared" si="4"/>
        <v>895.98962536371027</v>
      </c>
      <c r="Y43" s="88">
        <f t="shared" si="5"/>
        <v>552.77819273965179</v>
      </c>
      <c r="AA43" s="121">
        <v>38</v>
      </c>
      <c r="AB43" s="83">
        <f t="shared" si="6"/>
        <v>0</v>
      </c>
      <c r="AC43" s="154">
        <f t="shared" si="7"/>
        <v>0</v>
      </c>
      <c r="AD43" s="154">
        <f t="shared" si="8"/>
        <v>0</v>
      </c>
      <c r="AE43" s="154">
        <f t="shared" si="9"/>
        <v>0</v>
      </c>
      <c r="AF43" s="83">
        <f t="shared" si="17"/>
        <v>23.059587445154971</v>
      </c>
      <c r="AG43" s="83">
        <f t="shared" si="18"/>
        <v>43.108135961260082</v>
      </c>
      <c r="AH43" s="83">
        <f t="shared" si="19"/>
        <v>2.7535229360717435</v>
      </c>
      <c r="AI43" s="128">
        <f t="shared" si="32"/>
        <v>68.921246342486796</v>
      </c>
      <c r="AK43" s="121">
        <v>38</v>
      </c>
      <c r="AL43" s="83">
        <f t="shared" si="10"/>
        <v>0</v>
      </c>
      <c r="AM43" s="83">
        <f t="shared" si="11"/>
        <v>0</v>
      </c>
      <c r="AN43" s="83">
        <f t="shared" si="12"/>
        <v>0</v>
      </c>
      <c r="AO43" s="83">
        <f t="shared" si="13"/>
        <v>0</v>
      </c>
      <c r="AP43" s="83">
        <f t="shared" si="14"/>
        <v>0</v>
      </c>
      <c r="AQ43" s="227">
        <f t="shared" si="38"/>
        <v>0</v>
      </c>
      <c r="AR43" s="227">
        <f t="shared" si="38"/>
        <v>0</v>
      </c>
      <c r="AS43" s="227">
        <f t="shared" si="38"/>
        <v>0</v>
      </c>
      <c r="AT43" s="227">
        <f t="shared" si="38"/>
        <v>0</v>
      </c>
      <c r="AU43" s="83">
        <f t="shared" si="21"/>
        <v>0</v>
      </c>
      <c r="AV43" s="83">
        <f t="shared" si="22"/>
        <v>0</v>
      </c>
      <c r="AW43" s="83">
        <f t="shared" si="23"/>
        <v>0</v>
      </c>
      <c r="AX43" s="83">
        <f t="shared" si="24"/>
        <v>0</v>
      </c>
      <c r="AY43" s="128">
        <f t="shared" si="25"/>
        <v>111.3904</v>
      </c>
    </row>
    <row r="44" spans="2:54" x14ac:dyDescent="0.25">
      <c r="B44" s="90">
        <f t="shared" si="35"/>
        <v>60</v>
      </c>
      <c r="C44" s="91">
        <f>B44+1</f>
        <v>61</v>
      </c>
      <c r="D44" s="197">
        <v>674</v>
      </c>
      <c r="E44" s="202">
        <f t="shared" si="33"/>
        <v>1.3</v>
      </c>
      <c r="F44" s="92">
        <f t="shared" si="34"/>
        <v>876.2</v>
      </c>
      <c r="G44" s="101">
        <f t="shared" si="37"/>
        <v>-57.199999999999932</v>
      </c>
      <c r="I44" s="105">
        <v>39</v>
      </c>
      <c r="J44" s="83">
        <f t="shared" si="26"/>
        <v>22.230000000000008</v>
      </c>
      <c r="K44" s="83">
        <f t="shared" si="27"/>
        <v>7.1401572108804405</v>
      </c>
      <c r="L44" s="83">
        <f t="shared" si="28"/>
        <v>70</v>
      </c>
      <c r="M44" s="83">
        <f t="shared" si="29"/>
        <v>10</v>
      </c>
      <c r="N44" s="83">
        <f t="shared" si="0"/>
        <v>0</v>
      </c>
      <c r="O44" s="84">
        <f t="shared" si="1"/>
        <v>344.4863571422834</v>
      </c>
      <c r="P44" s="105">
        <v>39</v>
      </c>
      <c r="Q44" s="83">
        <f t="shared" si="15"/>
        <v>35.425000000000011</v>
      </c>
      <c r="R44" s="83">
        <f t="shared" si="30"/>
        <v>684.77500000000032</v>
      </c>
      <c r="S44" s="83">
        <f t="shared" si="31"/>
        <v>294.45325000000014</v>
      </c>
      <c r="T44" s="83">
        <f t="shared" si="2"/>
        <v>70.012391661839928</v>
      </c>
      <c r="U44" s="83">
        <f t="shared" si="16"/>
        <v>70</v>
      </c>
      <c r="V44" s="83">
        <f t="shared" si="3"/>
        <v>10</v>
      </c>
      <c r="W44" s="83">
        <v>0</v>
      </c>
      <c r="X44" s="83">
        <f t="shared" si="4"/>
        <v>928.11099256103807</v>
      </c>
      <c r="Y44" s="88">
        <f t="shared" si="5"/>
        <v>583.62463541875468</v>
      </c>
      <c r="AA44" s="121">
        <v>39</v>
      </c>
      <c r="AB44" s="83">
        <f t="shared" si="6"/>
        <v>0</v>
      </c>
      <c r="AC44" s="154">
        <f t="shared" si="7"/>
        <v>0</v>
      </c>
      <c r="AD44" s="154">
        <f t="shared" si="8"/>
        <v>0</v>
      </c>
      <c r="AE44" s="154">
        <f t="shared" si="9"/>
        <v>0</v>
      </c>
      <c r="AF44" s="83">
        <f t="shared" si="17"/>
        <v>22.607403000315024</v>
      </c>
      <c r="AG44" s="83">
        <f t="shared" si="18"/>
        <v>41.92934171644108</v>
      </c>
      <c r="AH44" s="83">
        <f t="shared" si="19"/>
        <v>1.9470347402490222</v>
      </c>
      <c r="AI44" s="128">
        <f t="shared" si="32"/>
        <v>66.483779457005127</v>
      </c>
      <c r="AK44" s="121">
        <v>39</v>
      </c>
      <c r="AL44" s="83">
        <f t="shared" si="10"/>
        <v>0</v>
      </c>
      <c r="AM44" s="83">
        <f t="shared" si="11"/>
        <v>0</v>
      </c>
      <c r="AN44" s="83">
        <f t="shared" si="12"/>
        <v>0</v>
      </c>
      <c r="AO44" s="83">
        <f t="shared" si="13"/>
        <v>0</v>
      </c>
      <c r="AP44" s="83">
        <f t="shared" si="14"/>
        <v>0</v>
      </c>
      <c r="AQ44" s="227">
        <f t="shared" si="38"/>
        <v>0</v>
      </c>
      <c r="AR44" s="227">
        <f t="shared" si="38"/>
        <v>0</v>
      </c>
      <c r="AS44" s="227">
        <f t="shared" si="38"/>
        <v>0</v>
      </c>
      <c r="AT44" s="227">
        <f t="shared" si="38"/>
        <v>0</v>
      </c>
      <c r="AU44" s="83">
        <f t="shared" si="21"/>
        <v>0</v>
      </c>
      <c r="AV44" s="83">
        <f t="shared" si="22"/>
        <v>0</v>
      </c>
      <c r="AW44" s="83">
        <f t="shared" si="23"/>
        <v>0</v>
      </c>
      <c r="AX44" s="83">
        <f t="shared" si="24"/>
        <v>0</v>
      </c>
      <c r="AY44" s="128">
        <f t="shared" si="25"/>
        <v>111.3904</v>
      </c>
    </row>
    <row r="45" spans="2:54" x14ac:dyDescent="0.25">
      <c r="B45" s="90">
        <f t="shared" si="35"/>
        <v>61</v>
      </c>
      <c r="C45" s="217">
        <f>C43+5</f>
        <v>65</v>
      </c>
      <c r="D45" s="197">
        <v>755</v>
      </c>
      <c r="E45" s="202">
        <f t="shared" si="33"/>
        <v>1.3</v>
      </c>
      <c r="F45" s="92">
        <f t="shared" si="34"/>
        <v>981.5</v>
      </c>
      <c r="G45" s="101">
        <f t="shared" si="37"/>
        <v>26.324999999999989</v>
      </c>
      <c r="I45" s="105">
        <v>40</v>
      </c>
      <c r="J45" s="83">
        <f t="shared" si="26"/>
        <v>22.800000000000008</v>
      </c>
      <c r="K45" s="83">
        <f t="shared" si="27"/>
        <v>7.3016884035916814</v>
      </c>
      <c r="L45" s="83">
        <f t="shared" si="28"/>
        <v>70</v>
      </c>
      <c r="M45" s="83">
        <f t="shared" si="29"/>
        <v>10</v>
      </c>
      <c r="N45" s="83">
        <f t="shared" si="0"/>
        <v>0</v>
      </c>
      <c r="O45" s="84">
        <f t="shared" si="1"/>
        <v>345.76044063625551</v>
      </c>
      <c r="P45" s="105">
        <v>40</v>
      </c>
      <c r="Q45" s="83">
        <f t="shared" si="15"/>
        <v>35.425000000000011</v>
      </c>
      <c r="R45" s="83">
        <f t="shared" si="30"/>
        <v>720.20000000000027</v>
      </c>
      <c r="S45" s="83">
        <f t="shared" si="31"/>
        <v>309.68600000000009</v>
      </c>
      <c r="T45" s="83">
        <f t="shared" si="2"/>
        <v>73.203250607027869</v>
      </c>
      <c r="U45" s="83">
        <f t="shared" si="16"/>
        <v>70</v>
      </c>
      <c r="V45" s="83">
        <f t="shared" si="3"/>
        <v>10</v>
      </c>
      <c r="W45" s="83">
        <v>0</v>
      </c>
      <c r="X45" s="83">
        <f t="shared" si="4"/>
        <v>960.19877814057361</v>
      </c>
      <c r="Y45" s="88">
        <f t="shared" si="5"/>
        <v>614.43833750431804</v>
      </c>
      <c r="AA45" s="121">
        <v>40</v>
      </c>
      <c r="AB45" s="83">
        <f t="shared" si="6"/>
        <v>55</v>
      </c>
      <c r="AC45" s="154">
        <f t="shared" si="7"/>
        <v>0.8</v>
      </c>
      <c r="AD45" s="154">
        <f t="shared" si="8"/>
        <v>0.11199999999999999</v>
      </c>
      <c r="AE45" s="154">
        <f t="shared" si="9"/>
        <v>8.7999999999999981E-2</v>
      </c>
      <c r="AF45" s="83">
        <f t="shared" si="17"/>
        <v>54.792264962624039</v>
      </c>
      <c r="AG45" s="83">
        <f t="shared" si="18"/>
        <v>45.332741030260017</v>
      </c>
      <c r="AH45" s="83">
        <f t="shared" si="19"/>
        <v>4.4400838829315763</v>
      </c>
      <c r="AI45" s="128">
        <f t="shared" si="32"/>
        <v>104.56508987581563</v>
      </c>
      <c r="AK45" s="121">
        <v>40</v>
      </c>
      <c r="AL45" s="83">
        <f t="shared" si="10"/>
        <v>55</v>
      </c>
      <c r="AM45" s="83">
        <f t="shared" si="11"/>
        <v>0.8</v>
      </c>
      <c r="AN45" s="83">
        <f t="shared" si="12"/>
        <v>0.11199999999999999</v>
      </c>
      <c r="AO45" s="83">
        <f t="shared" si="13"/>
        <v>8.7999999999999981E-2</v>
      </c>
      <c r="AP45" s="83">
        <f t="shared" si="14"/>
        <v>0</v>
      </c>
      <c r="AQ45" s="227">
        <f t="shared" si="38"/>
        <v>44</v>
      </c>
      <c r="AR45" s="227">
        <f t="shared" si="38"/>
        <v>6.1599999999999993</v>
      </c>
      <c r="AS45" s="227">
        <f t="shared" si="38"/>
        <v>4.839999999999999</v>
      </c>
      <c r="AT45" s="227">
        <f t="shared" si="38"/>
        <v>0</v>
      </c>
      <c r="AU45" s="83">
        <f t="shared" si="21"/>
        <v>66.88</v>
      </c>
      <c r="AV45" s="83">
        <f t="shared" si="22"/>
        <v>4.7431999999999999</v>
      </c>
      <c r="AW45" s="83">
        <f t="shared" si="23"/>
        <v>0</v>
      </c>
      <c r="AX45" s="83">
        <f t="shared" si="24"/>
        <v>0</v>
      </c>
      <c r="AY45" s="128">
        <f t="shared" si="25"/>
        <v>183.0136</v>
      </c>
    </row>
    <row r="46" spans="2:54" x14ac:dyDescent="0.25">
      <c r="B46" s="90">
        <f t="shared" si="35"/>
        <v>65</v>
      </c>
      <c r="C46" s="91">
        <f>B46+1</f>
        <v>66</v>
      </c>
      <c r="D46" s="197">
        <v>709</v>
      </c>
      <c r="E46" s="202">
        <f t="shared" si="33"/>
        <v>1.3</v>
      </c>
      <c r="F46" s="92">
        <f t="shared" si="34"/>
        <v>921.7</v>
      </c>
      <c r="G46" s="101">
        <f t="shared" si="37"/>
        <v>-59.799999999999955</v>
      </c>
      <c r="I46" s="105">
        <v>41</v>
      </c>
      <c r="J46" s="83">
        <f t="shared" si="26"/>
        <v>23.370000000000008</v>
      </c>
      <c r="K46" s="83">
        <f t="shared" si="27"/>
        <v>7.4627501721235312</v>
      </c>
      <c r="L46" s="83">
        <f t="shared" si="28"/>
        <v>70</v>
      </c>
      <c r="M46" s="83">
        <f t="shared" si="29"/>
        <v>10</v>
      </c>
      <c r="N46" s="83">
        <f t="shared" si="0"/>
        <v>0</v>
      </c>
      <c r="O46" s="84">
        <f t="shared" si="1"/>
        <v>347.03370654978181</v>
      </c>
      <c r="P46" s="105">
        <v>41</v>
      </c>
      <c r="Q46" s="83">
        <f t="shared" si="15"/>
        <v>-71.5</v>
      </c>
      <c r="R46" s="83">
        <f t="shared" si="30"/>
        <v>648.70000000000027</v>
      </c>
      <c r="S46" s="83">
        <f t="shared" si="31"/>
        <v>278.94100000000009</v>
      </c>
      <c r="T46" s="83">
        <f t="shared" si="2"/>
        <v>66.743162406600192</v>
      </c>
      <c r="U46" s="83">
        <f t="shared" si="16"/>
        <v>70</v>
      </c>
      <c r="V46" s="83">
        <f t="shared" si="3"/>
        <v>10</v>
      </c>
      <c r="W46" s="83">
        <v>0</v>
      </c>
      <c r="X46" s="83">
        <f t="shared" si="4"/>
        <v>895.39991619149544</v>
      </c>
      <c r="Y46" s="88">
        <f t="shared" si="5"/>
        <v>548.36620964171357</v>
      </c>
      <c r="AA46" s="121">
        <v>41</v>
      </c>
      <c r="AB46" s="83">
        <f t="shared" si="6"/>
        <v>0</v>
      </c>
      <c r="AC46" s="154">
        <f t="shared" si="7"/>
        <v>0</v>
      </c>
      <c r="AD46" s="154">
        <f t="shared" si="8"/>
        <v>0</v>
      </c>
      <c r="AE46" s="154">
        <f t="shared" si="9"/>
        <v>0</v>
      </c>
      <c r="AF46" s="83">
        <f t="shared" si="17"/>
        <v>53.717822066688662</v>
      </c>
      <c r="AG46" s="83">
        <f t="shared" si="18"/>
        <v>44.093114842842319</v>
      </c>
      <c r="AH46" s="83">
        <f t="shared" si="19"/>
        <v>3.1396134226580146</v>
      </c>
      <c r="AI46" s="128">
        <f t="shared" si="32"/>
        <v>100.950550332189</v>
      </c>
      <c r="AK46" s="121">
        <v>41</v>
      </c>
      <c r="AL46" s="83">
        <f t="shared" si="10"/>
        <v>0</v>
      </c>
      <c r="AM46" s="83">
        <f t="shared" si="11"/>
        <v>0</v>
      </c>
      <c r="AN46" s="83">
        <f t="shared" si="12"/>
        <v>0</v>
      </c>
      <c r="AO46" s="83">
        <f t="shared" si="13"/>
        <v>0</v>
      </c>
      <c r="AP46" s="83">
        <f t="shared" si="14"/>
        <v>0</v>
      </c>
      <c r="AQ46" s="227">
        <f t="shared" si="38"/>
        <v>0</v>
      </c>
      <c r="AR46" s="227">
        <f t="shared" si="38"/>
        <v>0</v>
      </c>
      <c r="AS46" s="227">
        <f t="shared" si="38"/>
        <v>0</v>
      </c>
      <c r="AT46" s="227">
        <f t="shared" si="38"/>
        <v>0</v>
      </c>
      <c r="AU46" s="83">
        <f t="shared" si="21"/>
        <v>0</v>
      </c>
      <c r="AV46" s="83">
        <f t="shared" si="22"/>
        <v>0</v>
      </c>
      <c r="AW46" s="83">
        <f t="shared" si="23"/>
        <v>0</v>
      </c>
      <c r="AX46" s="83">
        <f t="shared" si="24"/>
        <v>0</v>
      </c>
      <c r="AY46" s="128">
        <f t="shared" si="25"/>
        <v>183.0136</v>
      </c>
    </row>
    <row r="47" spans="2:54" x14ac:dyDescent="0.25">
      <c r="B47" s="90">
        <f t="shared" si="35"/>
        <v>66</v>
      </c>
      <c r="C47" s="217">
        <f>C45+5</f>
        <v>70</v>
      </c>
      <c r="D47" s="197">
        <v>785</v>
      </c>
      <c r="E47" s="202">
        <f t="shared" si="33"/>
        <v>1.3</v>
      </c>
      <c r="F47" s="92">
        <f t="shared" si="34"/>
        <v>1020.5</v>
      </c>
      <c r="G47" s="101">
        <f t="shared" si="37"/>
        <v>24.699999999999989</v>
      </c>
      <c r="I47" s="105">
        <v>42</v>
      </c>
      <c r="J47" s="83">
        <f t="shared" si="26"/>
        <v>23.940000000000008</v>
      </c>
      <c r="K47" s="83">
        <f t="shared" si="27"/>
        <v>7.623355282985683</v>
      </c>
      <c r="L47" s="83">
        <f t="shared" si="28"/>
        <v>70</v>
      </c>
      <c r="M47" s="83">
        <f t="shared" si="29"/>
        <v>10</v>
      </c>
      <c r="N47" s="83">
        <f t="shared" si="0"/>
        <v>0</v>
      </c>
      <c r="O47" s="84">
        <f t="shared" si="1"/>
        <v>348.30617711786675</v>
      </c>
      <c r="P47" s="105">
        <v>42</v>
      </c>
      <c r="Q47" s="83">
        <f t="shared" si="15"/>
        <v>33.150000000000006</v>
      </c>
      <c r="R47" s="83">
        <f t="shared" si="30"/>
        <v>681.85000000000025</v>
      </c>
      <c r="S47" s="83">
        <f t="shared" si="31"/>
        <v>293.1955000000001</v>
      </c>
      <c r="T47" s="83">
        <f t="shared" si="2"/>
        <v>69.748079760523254</v>
      </c>
      <c r="U47" s="83">
        <f t="shared" si="16"/>
        <v>70</v>
      </c>
      <c r="V47" s="83">
        <f t="shared" si="3"/>
        <v>10</v>
      </c>
      <c r="W47" s="83">
        <v>0</v>
      </c>
      <c r="X47" s="83">
        <f t="shared" si="4"/>
        <v>925.46006808291156</v>
      </c>
      <c r="Y47" s="88">
        <f t="shared" si="5"/>
        <v>577.15389096504487</v>
      </c>
      <c r="AA47" s="121">
        <v>42</v>
      </c>
      <c r="AB47" s="83">
        <f t="shared" si="6"/>
        <v>0</v>
      </c>
      <c r="AC47" s="154">
        <f t="shared" si="7"/>
        <v>0</v>
      </c>
      <c r="AD47" s="154">
        <f t="shared" si="8"/>
        <v>0</v>
      </c>
      <c r="AE47" s="154">
        <f t="shared" si="9"/>
        <v>0</v>
      </c>
      <c r="AF47" s="83">
        <f t="shared" si="17"/>
        <v>52.664448340597119</v>
      </c>
      <c r="AG47" s="83">
        <f t="shared" si="18"/>
        <v>42.887386298708662</v>
      </c>
      <c r="AH47" s="83">
        <f t="shared" si="19"/>
        <v>2.2200419414657886</v>
      </c>
      <c r="AI47" s="128">
        <f t="shared" si="32"/>
        <v>97.771876580771576</v>
      </c>
      <c r="AK47" s="121">
        <v>42</v>
      </c>
      <c r="AL47" s="83">
        <f t="shared" si="10"/>
        <v>0</v>
      </c>
      <c r="AM47" s="83">
        <f t="shared" si="11"/>
        <v>0</v>
      </c>
      <c r="AN47" s="83">
        <f t="shared" si="12"/>
        <v>0</v>
      </c>
      <c r="AO47" s="83">
        <f t="shared" si="13"/>
        <v>0</v>
      </c>
      <c r="AP47" s="83">
        <f t="shared" si="14"/>
        <v>0</v>
      </c>
      <c r="AQ47" s="227">
        <f t="shared" si="38"/>
        <v>0</v>
      </c>
      <c r="AR47" s="227">
        <f t="shared" si="38"/>
        <v>0</v>
      </c>
      <c r="AS47" s="227">
        <f t="shared" si="38"/>
        <v>0</v>
      </c>
      <c r="AT47" s="227">
        <f t="shared" si="38"/>
        <v>0</v>
      </c>
      <c r="AU47" s="83">
        <f t="shared" si="21"/>
        <v>0</v>
      </c>
      <c r="AV47" s="83">
        <f t="shared" si="22"/>
        <v>0</v>
      </c>
      <c r="AW47" s="83">
        <f t="shared" si="23"/>
        <v>0</v>
      </c>
      <c r="AX47" s="83">
        <f t="shared" si="24"/>
        <v>0</v>
      </c>
      <c r="AY47" s="128">
        <f t="shared" si="25"/>
        <v>183.0136</v>
      </c>
    </row>
    <row r="48" spans="2:54" x14ac:dyDescent="0.25">
      <c r="B48" s="90">
        <f t="shared" si="35"/>
        <v>70</v>
      </c>
      <c r="C48" s="91">
        <f>B48+1</f>
        <v>71</v>
      </c>
      <c r="D48" s="197">
        <v>744</v>
      </c>
      <c r="E48" s="202">
        <f t="shared" si="33"/>
        <v>1.3</v>
      </c>
      <c r="F48" s="92">
        <f t="shared" si="34"/>
        <v>967.2</v>
      </c>
      <c r="G48" s="101">
        <f t="shared" si="37"/>
        <v>-53.299999999999955</v>
      </c>
      <c r="I48" s="105">
        <v>43</v>
      </c>
      <c r="J48" s="83">
        <f t="shared" si="26"/>
        <v>24.510000000000009</v>
      </c>
      <c r="K48" s="83">
        <f t="shared" si="27"/>
        <v>7.7835158600851422</v>
      </c>
      <c r="L48" s="83">
        <f t="shared" si="28"/>
        <v>70</v>
      </c>
      <c r="M48" s="83">
        <f t="shared" si="29"/>
        <v>10</v>
      </c>
      <c r="N48" s="83">
        <f t="shared" si="0"/>
        <v>0</v>
      </c>
      <c r="O48" s="84">
        <f t="shared" si="1"/>
        <v>349.57787345631499</v>
      </c>
      <c r="P48" s="105">
        <v>43</v>
      </c>
      <c r="Q48" s="83">
        <f t="shared" si="15"/>
        <v>33.150000000000006</v>
      </c>
      <c r="R48" s="83">
        <f t="shared" si="30"/>
        <v>715.00000000000023</v>
      </c>
      <c r="S48" s="83">
        <f t="shared" si="31"/>
        <v>307.4500000000001</v>
      </c>
      <c r="T48" s="83">
        <f t="shared" si="2"/>
        <v>72.73603294520025</v>
      </c>
      <c r="U48" s="83">
        <f t="shared" si="16"/>
        <v>70</v>
      </c>
      <c r="V48" s="83">
        <f t="shared" si="3"/>
        <v>10</v>
      </c>
      <c r="W48" s="83">
        <v>0</v>
      </c>
      <c r="X48" s="83">
        <f t="shared" si="4"/>
        <v>955.49067404622383</v>
      </c>
      <c r="Y48" s="88">
        <f t="shared" si="5"/>
        <v>605.91280058990878</v>
      </c>
      <c r="AA48" s="121">
        <v>43</v>
      </c>
      <c r="AB48" s="83">
        <f t="shared" si="6"/>
        <v>0</v>
      </c>
      <c r="AC48" s="154">
        <f t="shared" si="7"/>
        <v>0</v>
      </c>
      <c r="AD48" s="154">
        <f t="shared" si="8"/>
        <v>0</v>
      </c>
      <c r="AE48" s="154">
        <f t="shared" si="9"/>
        <v>0</v>
      </c>
      <c r="AF48" s="83">
        <f t="shared" si="17"/>
        <v>51.6317306307797</v>
      </c>
      <c r="AG48" s="83">
        <f t="shared" si="18"/>
        <v>41.714628465020851</v>
      </c>
      <c r="AH48" s="83">
        <f t="shared" si="19"/>
        <v>1.5698067113290077</v>
      </c>
      <c r="AI48" s="128">
        <f t="shared" si="32"/>
        <v>94.916165807129559</v>
      </c>
      <c r="AK48" s="121">
        <v>43</v>
      </c>
      <c r="AL48" s="83">
        <f t="shared" si="10"/>
        <v>0</v>
      </c>
      <c r="AM48" s="83">
        <f t="shared" si="11"/>
        <v>0</v>
      </c>
      <c r="AN48" s="83">
        <f t="shared" si="12"/>
        <v>0</v>
      </c>
      <c r="AO48" s="83">
        <f t="shared" si="13"/>
        <v>0</v>
      </c>
      <c r="AP48" s="83">
        <f t="shared" si="14"/>
        <v>0</v>
      </c>
      <c r="AQ48" s="227">
        <f t="shared" si="38"/>
        <v>0</v>
      </c>
      <c r="AR48" s="227">
        <f t="shared" si="38"/>
        <v>0</v>
      </c>
      <c r="AS48" s="227">
        <f t="shared" si="38"/>
        <v>0</v>
      </c>
      <c r="AT48" s="227">
        <f t="shared" si="38"/>
        <v>0</v>
      </c>
      <c r="AU48" s="83">
        <f t="shared" si="21"/>
        <v>0</v>
      </c>
      <c r="AV48" s="83">
        <f t="shared" si="22"/>
        <v>0</v>
      </c>
      <c r="AW48" s="83">
        <f t="shared" si="23"/>
        <v>0</v>
      </c>
      <c r="AX48" s="83">
        <f t="shared" si="24"/>
        <v>0</v>
      </c>
      <c r="AY48" s="128">
        <f t="shared" si="25"/>
        <v>183.0136</v>
      </c>
    </row>
    <row r="49" spans="2:51" x14ac:dyDescent="0.25">
      <c r="B49" s="90"/>
      <c r="C49" s="217"/>
      <c r="D49" s="197"/>
      <c r="E49" s="202"/>
      <c r="F49" s="92"/>
      <c r="G49" s="101"/>
      <c r="I49" s="105">
        <v>44</v>
      </c>
      <c r="J49" s="83">
        <f t="shared" si="26"/>
        <v>25.080000000000009</v>
      </c>
      <c r="K49" s="83">
        <f t="shared" si="27"/>
        <v>7.943243431252343</v>
      </c>
      <c r="L49" s="83">
        <f t="shared" si="28"/>
        <v>70</v>
      </c>
      <c r="M49" s="83">
        <f t="shared" si="29"/>
        <v>10</v>
      </c>
      <c r="N49" s="83">
        <f t="shared" si="0"/>
        <v>0</v>
      </c>
      <c r="O49" s="84">
        <f t="shared" si="1"/>
        <v>350.84881564276452</v>
      </c>
      <c r="P49" s="105">
        <v>44</v>
      </c>
      <c r="Q49" s="83">
        <f t="shared" si="15"/>
        <v>33.150000000000006</v>
      </c>
      <c r="R49" s="83">
        <f t="shared" si="30"/>
        <v>748.1500000000002</v>
      </c>
      <c r="S49" s="83">
        <f t="shared" si="31"/>
        <v>321.70450000000011</v>
      </c>
      <c r="T49" s="83">
        <f t="shared" si="2"/>
        <v>75.707898308964985</v>
      </c>
      <c r="U49" s="83">
        <f t="shared" si="16"/>
        <v>70</v>
      </c>
      <c r="V49" s="83">
        <f t="shared" si="3"/>
        <v>10</v>
      </c>
      <c r="W49" s="83">
        <v>0</v>
      </c>
      <c r="X49" s="83">
        <f t="shared" si="4"/>
        <v>985.49326038811398</v>
      </c>
      <c r="Y49" s="88">
        <f t="shared" si="5"/>
        <v>634.64444474534946</v>
      </c>
      <c r="AA49" s="121">
        <v>44</v>
      </c>
      <c r="AB49" s="83">
        <f t="shared" si="6"/>
        <v>0</v>
      </c>
      <c r="AC49" s="154">
        <f t="shared" si="7"/>
        <v>0</v>
      </c>
      <c r="AD49" s="154">
        <f t="shared" si="8"/>
        <v>0</v>
      </c>
      <c r="AE49" s="154">
        <f t="shared" si="9"/>
        <v>0</v>
      </c>
      <c r="AF49" s="83">
        <f t="shared" si="17"/>
        <v>50.61926388535619</v>
      </c>
      <c r="AG49" s="83">
        <f t="shared" si="18"/>
        <v>40.573939755967885</v>
      </c>
      <c r="AH49" s="83">
        <f t="shared" si="19"/>
        <v>1.1100209707328945</v>
      </c>
      <c r="AI49" s="128">
        <f t="shared" si="32"/>
        <v>92.303224612056965</v>
      </c>
      <c r="AK49" s="121">
        <v>44</v>
      </c>
      <c r="AL49" s="83">
        <f t="shared" si="10"/>
        <v>0</v>
      </c>
      <c r="AM49" s="83">
        <f t="shared" si="11"/>
        <v>0</v>
      </c>
      <c r="AN49" s="83">
        <f t="shared" si="12"/>
        <v>0</v>
      </c>
      <c r="AO49" s="83">
        <f t="shared" si="13"/>
        <v>0</v>
      </c>
      <c r="AP49" s="83">
        <f t="shared" si="14"/>
        <v>0</v>
      </c>
      <c r="AQ49" s="227">
        <f t="shared" si="38"/>
        <v>0</v>
      </c>
      <c r="AR49" s="227">
        <f t="shared" si="38"/>
        <v>0</v>
      </c>
      <c r="AS49" s="227">
        <f t="shared" si="38"/>
        <v>0</v>
      </c>
      <c r="AT49" s="227">
        <f t="shared" si="38"/>
        <v>0</v>
      </c>
      <c r="AU49" s="83">
        <f t="shared" si="21"/>
        <v>0</v>
      </c>
      <c r="AV49" s="83">
        <f t="shared" si="22"/>
        <v>0</v>
      </c>
      <c r="AW49" s="83">
        <f t="shared" si="23"/>
        <v>0</v>
      </c>
      <c r="AX49" s="83">
        <f t="shared" si="24"/>
        <v>0</v>
      </c>
      <c r="AY49" s="128">
        <f t="shared" si="25"/>
        <v>183.0136</v>
      </c>
    </row>
    <row r="50" spans="2:51" x14ac:dyDescent="0.25">
      <c r="B50" s="90"/>
      <c r="C50" s="91"/>
      <c r="D50" s="197"/>
      <c r="E50" s="202"/>
      <c r="F50" s="92"/>
      <c r="G50" s="101"/>
      <c r="I50" s="105">
        <v>45</v>
      </c>
      <c r="J50" s="83">
        <f t="shared" si="26"/>
        <v>25.650000000000009</v>
      </c>
      <c r="K50" s="83">
        <f t="shared" si="27"/>
        <v>8.1025489704184697</v>
      </c>
      <c r="L50" s="83">
        <f t="shared" si="28"/>
        <v>70</v>
      </c>
      <c r="M50" s="83">
        <f t="shared" si="29"/>
        <v>10</v>
      </c>
      <c r="N50" s="83">
        <f t="shared" si="0"/>
        <v>0</v>
      </c>
      <c r="O50" s="84">
        <f t="shared" si="1"/>
        <v>352.11902279014549</v>
      </c>
      <c r="P50" s="105">
        <v>45</v>
      </c>
      <c r="Q50" s="83">
        <f t="shared" si="15"/>
        <v>33.150000000000006</v>
      </c>
      <c r="R50" s="83">
        <f t="shared" si="30"/>
        <v>781.30000000000018</v>
      </c>
      <c r="S50" s="83">
        <f t="shared" si="31"/>
        <v>335.95900000000006</v>
      </c>
      <c r="T50" s="83">
        <f t="shared" si="2"/>
        <v>78.664470148497045</v>
      </c>
      <c r="U50" s="83">
        <f t="shared" si="16"/>
        <v>70</v>
      </c>
      <c r="V50" s="83">
        <f t="shared" si="3"/>
        <v>10</v>
      </c>
      <c r="W50" s="83">
        <v>0</v>
      </c>
      <c r="X50" s="83">
        <f t="shared" si="4"/>
        <v>1015.4692105086324</v>
      </c>
      <c r="Y50" s="88">
        <f t="shared" si="5"/>
        <v>663.35018771848695</v>
      </c>
      <c r="AA50" s="121">
        <v>45</v>
      </c>
      <c r="AB50" s="83">
        <f t="shared" si="6"/>
        <v>601</v>
      </c>
      <c r="AC50" s="154">
        <f t="shared" si="7"/>
        <v>0.95</v>
      </c>
      <c r="AD50" s="154">
        <f t="shared" si="8"/>
        <v>2.8000000000000028E-2</v>
      </c>
      <c r="AE50" s="154">
        <f t="shared" si="9"/>
        <v>2.200000000000002E-2</v>
      </c>
      <c r="AF50" s="83">
        <f t="shared" si="17"/>
        <v>473.01435548602859</v>
      </c>
      <c r="AG50" s="83">
        <f t="shared" si="18"/>
        <v>51.894104967750124</v>
      </c>
      <c r="AH50" s="83">
        <f t="shared" si="19"/>
        <v>9.1533432254477791</v>
      </c>
      <c r="AI50" s="128">
        <f t="shared" si="32"/>
        <v>534.0618036792265</v>
      </c>
      <c r="AK50" s="121">
        <v>45</v>
      </c>
      <c r="AL50" s="83">
        <f t="shared" si="10"/>
        <v>601</v>
      </c>
      <c r="AM50" s="83">
        <f t="shared" si="11"/>
        <v>0.95</v>
      </c>
      <c r="AN50" s="83">
        <f t="shared" si="12"/>
        <v>2.8000000000000028E-2</v>
      </c>
      <c r="AO50" s="83">
        <f t="shared" si="13"/>
        <v>2.200000000000002E-2</v>
      </c>
      <c r="AP50" s="83">
        <f t="shared" si="14"/>
        <v>0</v>
      </c>
      <c r="AQ50" s="227">
        <f t="shared" si="38"/>
        <v>570.94999999999993</v>
      </c>
      <c r="AR50" s="227">
        <f t="shared" si="38"/>
        <v>16.828000000000017</v>
      </c>
      <c r="AS50" s="227">
        <f t="shared" si="38"/>
        <v>13.222000000000012</v>
      </c>
      <c r="AT50" s="227">
        <f t="shared" si="38"/>
        <v>0</v>
      </c>
      <c r="AU50" s="83">
        <f t="shared" si="21"/>
        <v>867.84399999999994</v>
      </c>
      <c r="AV50" s="83">
        <f t="shared" si="22"/>
        <v>12.957560000000015</v>
      </c>
      <c r="AW50" s="83">
        <f t="shared" si="23"/>
        <v>0</v>
      </c>
      <c r="AX50" s="83">
        <f t="shared" si="24"/>
        <v>0</v>
      </c>
      <c r="AY50" s="128">
        <f t="shared" si="25"/>
        <v>1063.8151600000001</v>
      </c>
    </row>
    <row r="51" spans="2:51" x14ac:dyDescent="0.25">
      <c r="B51" s="90"/>
      <c r="C51" s="217"/>
      <c r="D51" s="197"/>
      <c r="E51" s="202"/>
      <c r="F51" s="92"/>
      <c r="G51" s="101"/>
      <c r="I51" s="105">
        <v>46</v>
      </c>
      <c r="J51" s="83">
        <f t="shared" si="26"/>
        <v>0</v>
      </c>
      <c r="K51" s="83">
        <f t="shared" si="27"/>
        <v>0</v>
      </c>
      <c r="L51" s="83">
        <f t="shared" si="28"/>
        <v>0</v>
      </c>
      <c r="M51" s="83">
        <f t="shared" si="29"/>
        <v>0</v>
      </c>
      <c r="N51" s="83">
        <f t="shared" si="0"/>
        <v>0</v>
      </c>
      <c r="O51" s="84">
        <f t="shared" si="1"/>
        <v>0</v>
      </c>
      <c r="P51" s="105">
        <v>46</v>
      </c>
      <c r="Q51" s="83">
        <f t="shared" si="15"/>
        <v>0</v>
      </c>
      <c r="R51" s="83">
        <f t="shared" si="30"/>
        <v>0</v>
      </c>
      <c r="S51" s="83">
        <f t="shared" si="31"/>
        <v>0</v>
      </c>
      <c r="T51" s="83">
        <f t="shared" si="2"/>
        <v>0</v>
      </c>
      <c r="U51" s="83">
        <f t="shared" si="16"/>
        <v>0</v>
      </c>
      <c r="V51" s="83">
        <f t="shared" si="3"/>
        <v>0</v>
      </c>
      <c r="W51" s="83">
        <v>0</v>
      </c>
      <c r="X51" s="83">
        <f t="shared" si="4"/>
        <v>0</v>
      </c>
      <c r="Y51" s="88">
        <f t="shared" si="5"/>
        <v>0</v>
      </c>
      <c r="AA51" s="121">
        <v>46</v>
      </c>
      <c r="AB51" s="83">
        <f t="shared" si="6"/>
        <v>0</v>
      </c>
      <c r="AC51" s="154">
        <f t="shared" si="7"/>
        <v>0</v>
      </c>
      <c r="AD51" s="154">
        <f t="shared" si="8"/>
        <v>0</v>
      </c>
      <c r="AE51" s="154">
        <f t="shared" si="9"/>
        <v>0</v>
      </c>
      <c r="AF51" s="83">
        <f t="shared" si="17"/>
        <v>0</v>
      </c>
      <c r="AG51" s="83">
        <f t="shared" si="18"/>
        <v>0</v>
      </c>
      <c r="AH51" s="83">
        <f t="shared" si="19"/>
        <v>0</v>
      </c>
      <c r="AI51" s="128">
        <f t="shared" si="32"/>
        <v>0</v>
      </c>
      <c r="AK51" s="121">
        <v>46</v>
      </c>
      <c r="AL51" s="83">
        <f t="shared" si="10"/>
        <v>0</v>
      </c>
      <c r="AM51" s="83">
        <f t="shared" si="11"/>
        <v>0</v>
      </c>
      <c r="AN51" s="83">
        <f t="shared" si="12"/>
        <v>0</v>
      </c>
      <c r="AO51" s="83">
        <f t="shared" si="13"/>
        <v>0</v>
      </c>
      <c r="AP51" s="83">
        <f t="shared" si="14"/>
        <v>0</v>
      </c>
      <c r="AQ51" s="227">
        <f t="shared" si="38"/>
        <v>0</v>
      </c>
      <c r="AR51" s="227">
        <f t="shared" si="38"/>
        <v>0</v>
      </c>
      <c r="AS51" s="227">
        <f t="shared" si="38"/>
        <v>0</v>
      </c>
      <c r="AT51" s="227">
        <f t="shared" si="38"/>
        <v>0</v>
      </c>
      <c r="AU51" s="83">
        <f t="shared" si="21"/>
        <v>0</v>
      </c>
      <c r="AV51" s="83">
        <f t="shared" si="22"/>
        <v>0</v>
      </c>
      <c r="AW51" s="83">
        <f t="shared" si="23"/>
        <v>0</v>
      </c>
      <c r="AX51" s="83">
        <f t="shared" si="24"/>
        <v>0</v>
      </c>
      <c r="AY51" s="128">
        <f t="shared" si="25"/>
        <v>0</v>
      </c>
    </row>
    <row r="52" spans="2:51" x14ac:dyDescent="0.25">
      <c r="B52" s="90"/>
      <c r="C52" s="217"/>
      <c r="D52" s="197"/>
      <c r="E52" s="202"/>
      <c r="F52" s="92"/>
      <c r="G52" s="101"/>
      <c r="I52" s="105">
        <v>47</v>
      </c>
      <c r="J52" s="83">
        <f t="shared" si="26"/>
        <v>0</v>
      </c>
      <c r="K52" s="83">
        <f t="shared" si="27"/>
        <v>0</v>
      </c>
      <c r="L52" s="83">
        <f t="shared" si="28"/>
        <v>0</v>
      </c>
      <c r="M52" s="83">
        <f t="shared" si="29"/>
        <v>0</v>
      </c>
      <c r="N52" s="83">
        <f t="shared" si="0"/>
        <v>0</v>
      </c>
      <c r="O52" s="84">
        <f t="shared" si="1"/>
        <v>0</v>
      </c>
      <c r="P52" s="105">
        <v>47</v>
      </c>
      <c r="Q52" s="83">
        <f t="shared" si="15"/>
        <v>0</v>
      </c>
      <c r="R52" s="83">
        <f t="shared" si="30"/>
        <v>0</v>
      </c>
      <c r="S52" s="83">
        <f t="shared" si="31"/>
        <v>0</v>
      </c>
      <c r="T52" s="83">
        <f t="shared" si="2"/>
        <v>0</v>
      </c>
      <c r="U52" s="83">
        <f t="shared" si="16"/>
        <v>0</v>
      </c>
      <c r="V52" s="83">
        <f t="shared" si="3"/>
        <v>0</v>
      </c>
      <c r="W52" s="83">
        <v>0</v>
      </c>
      <c r="X52" s="83">
        <f t="shared" si="4"/>
        <v>0</v>
      </c>
      <c r="Y52" s="88">
        <f t="shared" si="5"/>
        <v>0</v>
      </c>
      <c r="AA52" s="121">
        <v>47</v>
      </c>
      <c r="AB52" s="83">
        <f t="shared" si="6"/>
        <v>0</v>
      </c>
      <c r="AC52" s="154">
        <f t="shared" si="7"/>
        <v>0</v>
      </c>
      <c r="AD52" s="154">
        <f t="shared" si="8"/>
        <v>0</v>
      </c>
      <c r="AE52" s="154">
        <f t="shared" si="9"/>
        <v>0</v>
      </c>
      <c r="AF52" s="83">
        <f t="shared" si="17"/>
        <v>0</v>
      </c>
      <c r="AG52" s="83">
        <f t="shared" si="18"/>
        <v>0</v>
      </c>
      <c r="AH52" s="83">
        <f t="shared" si="19"/>
        <v>0</v>
      </c>
      <c r="AI52" s="128">
        <f t="shared" si="32"/>
        <v>0</v>
      </c>
      <c r="AK52" s="121">
        <v>47</v>
      </c>
      <c r="AL52" s="83">
        <f t="shared" si="10"/>
        <v>0</v>
      </c>
      <c r="AM52" s="83">
        <f t="shared" si="11"/>
        <v>0</v>
      </c>
      <c r="AN52" s="83">
        <f t="shared" si="12"/>
        <v>0</v>
      </c>
      <c r="AO52" s="83">
        <f t="shared" si="13"/>
        <v>0</v>
      </c>
      <c r="AP52" s="83">
        <f t="shared" si="14"/>
        <v>0</v>
      </c>
      <c r="AQ52" s="227">
        <f t="shared" si="38"/>
        <v>0</v>
      </c>
      <c r="AR52" s="227">
        <f t="shared" si="38"/>
        <v>0</v>
      </c>
      <c r="AS52" s="227">
        <f t="shared" si="38"/>
        <v>0</v>
      </c>
      <c r="AT52" s="227">
        <f t="shared" si="38"/>
        <v>0</v>
      </c>
      <c r="AU52" s="83">
        <f t="shared" si="21"/>
        <v>0</v>
      </c>
      <c r="AV52" s="83">
        <f t="shared" si="22"/>
        <v>0</v>
      </c>
      <c r="AW52" s="83">
        <f t="shared" si="23"/>
        <v>0</v>
      </c>
      <c r="AX52" s="83">
        <f t="shared" si="24"/>
        <v>0</v>
      </c>
      <c r="AY52" s="128">
        <f t="shared" si="25"/>
        <v>0</v>
      </c>
    </row>
    <row r="53" spans="2:51" x14ac:dyDescent="0.25">
      <c r="B53" s="90"/>
      <c r="C53" s="217"/>
      <c r="D53" s="197"/>
      <c r="E53" s="202"/>
      <c r="F53" s="92"/>
      <c r="G53" s="101"/>
      <c r="I53" s="105">
        <v>48</v>
      </c>
      <c r="J53" s="83">
        <f t="shared" si="26"/>
        <v>0</v>
      </c>
      <c r="K53" s="83">
        <f t="shared" si="27"/>
        <v>0</v>
      </c>
      <c r="L53" s="83">
        <f t="shared" si="28"/>
        <v>0</v>
      </c>
      <c r="M53" s="83">
        <f t="shared" si="29"/>
        <v>0</v>
      </c>
      <c r="N53" s="83">
        <f t="shared" si="0"/>
        <v>0</v>
      </c>
      <c r="O53" s="84">
        <f t="shared" si="1"/>
        <v>0</v>
      </c>
      <c r="P53" s="105">
        <v>48</v>
      </c>
      <c r="Q53" s="83">
        <f t="shared" si="15"/>
        <v>0</v>
      </c>
      <c r="R53" s="83">
        <f t="shared" si="30"/>
        <v>0</v>
      </c>
      <c r="S53" s="83">
        <f t="shared" si="31"/>
        <v>0</v>
      </c>
      <c r="T53" s="83">
        <f t="shared" si="2"/>
        <v>0</v>
      </c>
      <c r="U53" s="83">
        <f t="shared" si="16"/>
        <v>0</v>
      </c>
      <c r="V53" s="83">
        <f t="shared" si="3"/>
        <v>0</v>
      </c>
      <c r="W53" s="83">
        <v>0</v>
      </c>
      <c r="X53" s="83">
        <f t="shared" si="4"/>
        <v>0</v>
      </c>
      <c r="Y53" s="88">
        <f t="shared" si="5"/>
        <v>0</v>
      </c>
      <c r="AA53" s="121">
        <v>48</v>
      </c>
      <c r="AB53" s="83">
        <f t="shared" si="6"/>
        <v>0</v>
      </c>
      <c r="AC53" s="154">
        <f t="shared" si="7"/>
        <v>0</v>
      </c>
      <c r="AD53" s="154">
        <f t="shared" si="8"/>
        <v>0</v>
      </c>
      <c r="AE53" s="154">
        <f t="shared" si="9"/>
        <v>0</v>
      </c>
      <c r="AF53" s="83">
        <f t="shared" si="17"/>
        <v>0</v>
      </c>
      <c r="AG53" s="83">
        <f t="shared" si="18"/>
        <v>0</v>
      </c>
      <c r="AH53" s="83">
        <f t="shared" si="19"/>
        <v>0</v>
      </c>
      <c r="AI53" s="128">
        <f t="shared" si="32"/>
        <v>0</v>
      </c>
      <c r="AK53" s="121">
        <v>48</v>
      </c>
      <c r="AL53" s="83">
        <f t="shared" si="10"/>
        <v>0</v>
      </c>
      <c r="AM53" s="83">
        <f t="shared" si="11"/>
        <v>0</v>
      </c>
      <c r="AN53" s="83">
        <f t="shared" si="12"/>
        <v>0</v>
      </c>
      <c r="AO53" s="83">
        <f t="shared" si="13"/>
        <v>0</v>
      </c>
      <c r="AP53" s="83">
        <f t="shared" si="14"/>
        <v>0</v>
      </c>
      <c r="AQ53" s="227">
        <f t="shared" si="38"/>
        <v>0</v>
      </c>
      <c r="AR53" s="227">
        <f t="shared" si="38"/>
        <v>0</v>
      </c>
      <c r="AS53" s="227">
        <f t="shared" si="38"/>
        <v>0</v>
      </c>
      <c r="AT53" s="227">
        <f t="shared" si="38"/>
        <v>0</v>
      </c>
      <c r="AU53" s="83">
        <f t="shared" si="21"/>
        <v>0</v>
      </c>
      <c r="AV53" s="83">
        <f t="shared" si="22"/>
        <v>0</v>
      </c>
      <c r="AW53" s="83">
        <f t="shared" si="23"/>
        <v>0</v>
      </c>
      <c r="AX53" s="83">
        <f t="shared" si="24"/>
        <v>0</v>
      </c>
      <c r="AY53" s="128">
        <f t="shared" si="25"/>
        <v>0</v>
      </c>
    </row>
    <row r="54" spans="2:51" x14ac:dyDescent="0.25">
      <c r="B54" s="90"/>
      <c r="C54" s="217"/>
      <c r="D54" s="197"/>
      <c r="E54" s="202"/>
      <c r="F54" s="92"/>
      <c r="G54" s="101"/>
      <c r="I54" s="105">
        <v>49</v>
      </c>
      <c r="J54" s="83">
        <f t="shared" si="26"/>
        <v>0</v>
      </c>
      <c r="K54" s="83">
        <f t="shared" si="27"/>
        <v>0</v>
      </c>
      <c r="L54" s="83">
        <f t="shared" si="28"/>
        <v>0</v>
      </c>
      <c r="M54" s="83">
        <f t="shared" si="29"/>
        <v>0</v>
      </c>
      <c r="N54" s="83">
        <f t="shared" si="0"/>
        <v>0</v>
      </c>
      <c r="O54" s="84">
        <f t="shared" si="1"/>
        <v>0</v>
      </c>
      <c r="P54" s="105">
        <v>49</v>
      </c>
      <c r="Q54" s="83">
        <f t="shared" si="15"/>
        <v>0</v>
      </c>
      <c r="R54" s="83">
        <f t="shared" si="30"/>
        <v>0</v>
      </c>
      <c r="S54" s="83">
        <f t="shared" si="31"/>
        <v>0</v>
      </c>
      <c r="T54" s="83">
        <f t="shared" si="2"/>
        <v>0</v>
      </c>
      <c r="U54" s="83">
        <f t="shared" si="16"/>
        <v>0</v>
      </c>
      <c r="V54" s="83">
        <f t="shared" si="3"/>
        <v>0</v>
      </c>
      <c r="W54" s="83">
        <v>0</v>
      </c>
      <c r="X54" s="83">
        <f t="shared" si="4"/>
        <v>0</v>
      </c>
      <c r="Y54" s="88">
        <f t="shared" si="5"/>
        <v>0</v>
      </c>
      <c r="AA54" s="121">
        <v>49</v>
      </c>
      <c r="AB54" s="83">
        <f t="shared" si="6"/>
        <v>0</v>
      </c>
      <c r="AC54" s="154">
        <f t="shared" si="7"/>
        <v>0</v>
      </c>
      <c r="AD54" s="154">
        <f t="shared" si="8"/>
        <v>0</v>
      </c>
      <c r="AE54" s="154">
        <f t="shared" si="9"/>
        <v>0</v>
      </c>
      <c r="AF54" s="83">
        <f t="shared" si="17"/>
        <v>0</v>
      </c>
      <c r="AG54" s="83">
        <f t="shared" si="18"/>
        <v>0</v>
      </c>
      <c r="AH54" s="83">
        <f t="shared" si="19"/>
        <v>0</v>
      </c>
      <c r="AI54" s="128">
        <f t="shared" si="32"/>
        <v>0</v>
      </c>
      <c r="AK54" s="121">
        <v>49</v>
      </c>
      <c r="AL54" s="83">
        <f t="shared" si="10"/>
        <v>0</v>
      </c>
      <c r="AM54" s="83">
        <f t="shared" si="11"/>
        <v>0</v>
      </c>
      <c r="AN54" s="83">
        <f t="shared" si="12"/>
        <v>0</v>
      </c>
      <c r="AO54" s="83">
        <f t="shared" si="13"/>
        <v>0</v>
      </c>
      <c r="AP54" s="83">
        <f t="shared" si="14"/>
        <v>0</v>
      </c>
      <c r="AQ54" s="227">
        <f t="shared" si="38"/>
        <v>0</v>
      </c>
      <c r="AR54" s="227">
        <f t="shared" si="38"/>
        <v>0</v>
      </c>
      <c r="AS54" s="227">
        <f t="shared" si="38"/>
        <v>0</v>
      </c>
      <c r="AT54" s="227">
        <f t="shared" si="38"/>
        <v>0</v>
      </c>
      <c r="AU54" s="83">
        <f t="shared" si="21"/>
        <v>0</v>
      </c>
      <c r="AV54" s="83">
        <f t="shared" si="22"/>
        <v>0</v>
      </c>
      <c r="AW54" s="83">
        <f t="shared" si="23"/>
        <v>0</v>
      </c>
      <c r="AX54" s="83">
        <f t="shared" si="24"/>
        <v>0</v>
      </c>
      <c r="AY54" s="128">
        <f t="shared" si="25"/>
        <v>0</v>
      </c>
    </row>
    <row r="55" spans="2:51" x14ac:dyDescent="0.25">
      <c r="B55" s="90"/>
      <c r="C55" s="217"/>
      <c r="D55" s="197"/>
      <c r="E55" s="202"/>
      <c r="F55" s="92"/>
      <c r="G55" s="101"/>
      <c r="I55" s="105">
        <v>50</v>
      </c>
      <c r="J55" s="83">
        <f t="shared" si="26"/>
        <v>0</v>
      </c>
      <c r="K55" s="83">
        <f t="shared" si="27"/>
        <v>0</v>
      </c>
      <c r="L55" s="83">
        <f t="shared" si="28"/>
        <v>0</v>
      </c>
      <c r="M55" s="83">
        <f t="shared" si="29"/>
        <v>0</v>
      </c>
      <c r="N55" s="83">
        <f t="shared" si="0"/>
        <v>0</v>
      </c>
      <c r="O55" s="84">
        <f t="shared" si="1"/>
        <v>0</v>
      </c>
      <c r="P55" s="105">
        <v>50</v>
      </c>
      <c r="Q55" s="83">
        <f t="shared" si="15"/>
        <v>0</v>
      </c>
      <c r="R55" s="83">
        <f t="shared" si="30"/>
        <v>0</v>
      </c>
      <c r="S55" s="83">
        <f t="shared" si="31"/>
        <v>0</v>
      </c>
      <c r="T55" s="83">
        <f t="shared" si="2"/>
        <v>0</v>
      </c>
      <c r="U55" s="83">
        <f t="shared" si="16"/>
        <v>0</v>
      </c>
      <c r="V55" s="83">
        <f t="shared" si="3"/>
        <v>0</v>
      </c>
      <c r="W55" s="83">
        <v>0</v>
      </c>
      <c r="X55" s="83">
        <f t="shared" si="4"/>
        <v>0</v>
      </c>
      <c r="Y55" s="88">
        <f t="shared" si="5"/>
        <v>0</v>
      </c>
      <c r="AA55" s="121">
        <v>50</v>
      </c>
      <c r="AB55" s="83">
        <f t="shared" si="6"/>
        <v>0</v>
      </c>
      <c r="AC55" s="154">
        <f t="shared" si="7"/>
        <v>0</v>
      </c>
      <c r="AD55" s="154">
        <f t="shared" si="8"/>
        <v>0</v>
      </c>
      <c r="AE55" s="154">
        <f t="shared" si="9"/>
        <v>0</v>
      </c>
      <c r="AF55" s="83">
        <f t="shared" si="17"/>
        <v>0</v>
      </c>
      <c r="AG55" s="83">
        <f t="shared" si="18"/>
        <v>0</v>
      </c>
      <c r="AH55" s="83">
        <f t="shared" si="19"/>
        <v>0</v>
      </c>
      <c r="AI55" s="128">
        <f t="shared" si="32"/>
        <v>0</v>
      </c>
      <c r="AK55" s="121">
        <v>50</v>
      </c>
      <c r="AL55" s="83">
        <f t="shared" si="10"/>
        <v>0</v>
      </c>
      <c r="AM55" s="83">
        <f t="shared" si="11"/>
        <v>0</v>
      </c>
      <c r="AN55" s="83">
        <f t="shared" si="12"/>
        <v>0</v>
      </c>
      <c r="AO55" s="83">
        <f t="shared" si="13"/>
        <v>0</v>
      </c>
      <c r="AP55" s="83">
        <f t="shared" si="14"/>
        <v>0</v>
      </c>
      <c r="AQ55" s="227">
        <f t="shared" si="38"/>
        <v>0</v>
      </c>
      <c r="AR55" s="227">
        <f t="shared" si="38"/>
        <v>0</v>
      </c>
      <c r="AS55" s="227">
        <f t="shared" si="38"/>
        <v>0</v>
      </c>
      <c r="AT55" s="227">
        <f t="shared" si="38"/>
        <v>0</v>
      </c>
      <c r="AU55" s="83">
        <f t="shared" si="21"/>
        <v>0</v>
      </c>
      <c r="AV55" s="83">
        <f t="shared" si="22"/>
        <v>0</v>
      </c>
      <c r="AW55" s="83">
        <f t="shared" si="23"/>
        <v>0</v>
      </c>
      <c r="AX55" s="83">
        <f t="shared" si="24"/>
        <v>0</v>
      </c>
      <c r="AY55" s="128">
        <f t="shared" si="25"/>
        <v>0</v>
      </c>
    </row>
    <row r="56" spans="2:51" x14ac:dyDescent="0.25">
      <c r="B56" s="90"/>
      <c r="C56" s="217"/>
      <c r="D56" s="197"/>
      <c r="E56" s="202"/>
      <c r="F56" s="92"/>
      <c r="G56" s="101"/>
      <c r="I56" s="105">
        <v>51</v>
      </c>
      <c r="J56" s="83">
        <f t="shared" si="26"/>
        <v>0</v>
      </c>
      <c r="K56" s="83">
        <f t="shared" si="27"/>
        <v>0</v>
      </c>
      <c r="L56" s="83">
        <f t="shared" si="28"/>
        <v>0</v>
      </c>
      <c r="M56" s="83">
        <f t="shared" si="29"/>
        <v>0</v>
      </c>
      <c r="N56" s="83">
        <f t="shared" si="0"/>
        <v>0</v>
      </c>
      <c r="O56" s="84">
        <f t="shared" si="1"/>
        <v>0</v>
      </c>
      <c r="P56" s="105">
        <v>51</v>
      </c>
      <c r="Q56" s="83">
        <f t="shared" si="15"/>
        <v>0</v>
      </c>
      <c r="R56" s="83">
        <f t="shared" si="30"/>
        <v>0</v>
      </c>
      <c r="S56" s="83">
        <f t="shared" si="31"/>
        <v>0</v>
      </c>
      <c r="T56" s="83">
        <f t="shared" si="2"/>
        <v>0</v>
      </c>
      <c r="U56" s="83">
        <f t="shared" si="16"/>
        <v>0</v>
      </c>
      <c r="V56" s="83">
        <f t="shared" si="3"/>
        <v>0</v>
      </c>
      <c r="W56" s="83">
        <v>0</v>
      </c>
      <c r="X56" s="83">
        <f t="shared" si="4"/>
        <v>0</v>
      </c>
      <c r="Y56" s="88">
        <f t="shared" si="5"/>
        <v>0</v>
      </c>
      <c r="AA56" s="121">
        <v>51</v>
      </c>
      <c r="AB56" s="83">
        <f t="shared" si="6"/>
        <v>0</v>
      </c>
      <c r="AC56" s="154">
        <f t="shared" si="7"/>
        <v>0</v>
      </c>
      <c r="AD56" s="154">
        <f t="shared" si="8"/>
        <v>0</v>
      </c>
      <c r="AE56" s="154">
        <f t="shared" si="9"/>
        <v>0</v>
      </c>
      <c r="AF56" s="83">
        <f t="shared" si="17"/>
        <v>0</v>
      </c>
      <c r="AG56" s="83">
        <f t="shared" si="18"/>
        <v>0</v>
      </c>
      <c r="AH56" s="83">
        <f t="shared" si="19"/>
        <v>0</v>
      </c>
      <c r="AI56" s="128">
        <f t="shared" si="32"/>
        <v>0</v>
      </c>
      <c r="AK56" s="121">
        <v>51</v>
      </c>
      <c r="AL56" s="83">
        <f t="shared" si="10"/>
        <v>0</v>
      </c>
      <c r="AM56" s="83">
        <f t="shared" si="11"/>
        <v>0</v>
      </c>
      <c r="AN56" s="83">
        <f t="shared" si="12"/>
        <v>0</v>
      </c>
      <c r="AO56" s="83">
        <f t="shared" si="13"/>
        <v>0</v>
      </c>
      <c r="AP56" s="83">
        <f t="shared" si="14"/>
        <v>0</v>
      </c>
      <c r="AQ56" s="227">
        <f t="shared" si="38"/>
        <v>0</v>
      </c>
      <c r="AR56" s="227">
        <f t="shared" si="38"/>
        <v>0</v>
      </c>
      <c r="AS56" s="227">
        <f t="shared" si="38"/>
        <v>0</v>
      </c>
      <c r="AT56" s="227">
        <f t="shared" si="38"/>
        <v>0</v>
      </c>
      <c r="AU56" s="83">
        <f t="shared" si="21"/>
        <v>0</v>
      </c>
      <c r="AV56" s="83">
        <f t="shared" si="22"/>
        <v>0</v>
      </c>
      <c r="AW56" s="83">
        <f t="shared" si="23"/>
        <v>0</v>
      </c>
      <c r="AX56" s="83">
        <f t="shared" si="24"/>
        <v>0</v>
      </c>
      <c r="AY56" s="128">
        <f t="shared" si="25"/>
        <v>0</v>
      </c>
    </row>
    <row r="57" spans="2:51" x14ac:dyDescent="0.25">
      <c r="B57" s="90"/>
      <c r="C57" s="217"/>
      <c r="D57" s="197"/>
      <c r="E57" s="202"/>
      <c r="F57" s="92"/>
      <c r="G57" s="101"/>
      <c r="I57" s="105">
        <v>52</v>
      </c>
      <c r="J57" s="83">
        <f t="shared" si="26"/>
        <v>0</v>
      </c>
      <c r="K57" s="83">
        <f t="shared" si="27"/>
        <v>0</v>
      </c>
      <c r="L57" s="83">
        <f t="shared" si="28"/>
        <v>0</v>
      </c>
      <c r="M57" s="83">
        <f t="shared" si="29"/>
        <v>0</v>
      </c>
      <c r="N57" s="83">
        <f t="shared" si="0"/>
        <v>0</v>
      </c>
      <c r="O57" s="84">
        <f t="shared" si="1"/>
        <v>0</v>
      </c>
      <c r="P57" s="105">
        <v>52</v>
      </c>
      <c r="Q57" s="83">
        <f t="shared" si="15"/>
        <v>0</v>
      </c>
      <c r="R57" s="83">
        <f t="shared" si="30"/>
        <v>0</v>
      </c>
      <c r="S57" s="83">
        <f t="shared" si="31"/>
        <v>0</v>
      </c>
      <c r="T57" s="83">
        <f t="shared" si="2"/>
        <v>0</v>
      </c>
      <c r="U57" s="83">
        <f t="shared" si="16"/>
        <v>0</v>
      </c>
      <c r="V57" s="83">
        <f t="shared" si="3"/>
        <v>0</v>
      </c>
      <c r="W57" s="83">
        <v>0</v>
      </c>
      <c r="X57" s="83">
        <f t="shared" si="4"/>
        <v>0</v>
      </c>
      <c r="Y57" s="88">
        <f t="shared" si="5"/>
        <v>0</v>
      </c>
      <c r="AA57" s="121">
        <v>52</v>
      </c>
      <c r="AB57" s="83">
        <f t="shared" si="6"/>
        <v>0</v>
      </c>
      <c r="AC57" s="154">
        <f t="shared" si="7"/>
        <v>0</v>
      </c>
      <c r="AD57" s="154">
        <f t="shared" si="8"/>
        <v>0</v>
      </c>
      <c r="AE57" s="154">
        <f t="shared" si="9"/>
        <v>0</v>
      </c>
      <c r="AF57" s="83">
        <f t="shared" si="17"/>
        <v>0</v>
      </c>
      <c r="AG57" s="83">
        <f t="shared" si="18"/>
        <v>0</v>
      </c>
      <c r="AH57" s="83">
        <f t="shared" si="19"/>
        <v>0</v>
      </c>
      <c r="AI57" s="128">
        <f t="shared" si="32"/>
        <v>0</v>
      </c>
      <c r="AK57" s="121">
        <v>52</v>
      </c>
      <c r="AL57" s="83">
        <f t="shared" si="10"/>
        <v>0</v>
      </c>
      <c r="AM57" s="83">
        <f t="shared" si="11"/>
        <v>0</v>
      </c>
      <c r="AN57" s="83">
        <f t="shared" si="12"/>
        <v>0</v>
      </c>
      <c r="AO57" s="83">
        <f t="shared" si="13"/>
        <v>0</v>
      </c>
      <c r="AP57" s="83">
        <f t="shared" si="14"/>
        <v>0</v>
      </c>
      <c r="AQ57" s="227">
        <f t="shared" si="38"/>
        <v>0</v>
      </c>
      <c r="AR57" s="227">
        <f t="shared" si="38"/>
        <v>0</v>
      </c>
      <c r="AS57" s="227">
        <f t="shared" si="38"/>
        <v>0</v>
      </c>
      <c r="AT57" s="227">
        <f t="shared" si="38"/>
        <v>0</v>
      </c>
      <c r="AU57" s="83">
        <f t="shared" si="21"/>
        <v>0</v>
      </c>
      <c r="AV57" s="83">
        <f t="shared" si="22"/>
        <v>0</v>
      </c>
      <c r="AW57" s="83">
        <f t="shared" si="23"/>
        <v>0</v>
      </c>
      <c r="AX57" s="83">
        <f t="shared" si="24"/>
        <v>0</v>
      </c>
      <c r="AY57" s="128">
        <f t="shared" si="25"/>
        <v>0</v>
      </c>
    </row>
    <row r="58" spans="2:51" x14ac:dyDescent="0.25">
      <c r="B58" s="90"/>
      <c r="C58" s="217"/>
      <c r="D58" s="197"/>
      <c r="E58" s="202"/>
      <c r="F58" s="92"/>
      <c r="G58" s="101"/>
      <c r="I58" s="105">
        <v>53</v>
      </c>
      <c r="J58" s="83">
        <f t="shared" si="26"/>
        <v>0</v>
      </c>
      <c r="K58" s="83">
        <f t="shared" si="27"/>
        <v>0</v>
      </c>
      <c r="L58" s="83">
        <f t="shared" si="28"/>
        <v>0</v>
      </c>
      <c r="M58" s="83">
        <f t="shared" si="29"/>
        <v>0</v>
      </c>
      <c r="N58" s="83">
        <f t="shared" si="0"/>
        <v>0</v>
      </c>
      <c r="O58" s="84">
        <f t="shared" si="1"/>
        <v>0</v>
      </c>
      <c r="P58" s="105">
        <v>53</v>
      </c>
      <c r="Q58" s="83">
        <f t="shared" si="15"/>
        <v>0</v>
      </c>
      <c r="R58" s="83">
        <f t="shared" si="30"/>
        <v>0</v>
      </c>
      <c r="S58" s="83">
        <f t="shared" si="31"/>
        <v>0</v>
      </c>
      <c r="T58" s="83">
        <f t="shared" si="2"/>
        <v>0</v>
      </c>
      <c r="U58" s="83">
        <f t="shared" si="16"/>
        <v>0</v>
      </c>
      <c r="V58" s="83">
        <f t="shared" si="3"/>
        <v>0</v>
      </c>
      <c r="W58" s="83">
        <v>0</v>
      </c>
      <c r="X58" s="83">
        <f t="shared" si="4"/>
        <v>0</v>
      </c>
      <c r="Y58" s="88">
        <f t="shared" si="5"/>
        <v>0</v>
      </c>
      <c r="AA58" s="121">
        <v>53</v>
      </c>
      <c r="AB58" s="83">
        <f t="shared" si="6"/>
        <v>0</v>
      </c>
      <c r="AC58" s="154">
        <f t="shared" si="7"/>
        <v>0</v>
      </c>
      <c r="AD58" s="154">
        <f t="shared" si="8"/>
        <v>0</v>
      </c>
      <c r="AE58" s="154">
        <f t="shared" si="9"/>
        <v>0</v>
      </c>
      <c r="AF58" s="83">
        <f t="shared" si="17"/>
        <v>0</v>
      </c>
      <c r="AG58" s="83">
        <f t="shared" si="18"/>
        <v>0</v>
      </c>
      <c r="AH58" s="83">
        <f t="shared" si="19"/>
        <v>0</v>
      </c>
      <c r="AI58" s="128">
        <f t="shared" si="32"/>
        <v>0</v>
      </c>
      <c r="AK58" s="121">
        <v>53</v>
      </c>
      <c r="AL58" s="83">
        <f t="shared" si="10"/>
        <v>0</v>
      </c>
      <c r="AM58" s="83">
        <f t="shared" si="11"/>
        <v>0</v>
      </c>
      <c r="AN58" s="83">
        <f t="shared" si="12"/>
        <v>0</v>
      </c>
      <c r="AO58" s="83">
        <f t="shared" si="13"/>
        <v>0</v>
      </c>
      <c r="AP58" s="83">
        <f t="shared" si="14"/>
        <v>0</v>
      </c>
      <c r="AQ58" s="227">
        <f t="shared" si="38"/>
        <v>0</v>
      </c>
      <c r="AR58" s="227">
        <f t="shared" si="38"/>
        <v>0</v>
      </c>
      <c r="AS58" s="227">
        <f t="shared" si="38"/>
        <v>0</v>
      </c>
      <c r="AT58" s="227">
        <f t="shared" si="38"/>
        <v>0</v>
      </c>
      <c r="AU58" s="83">
        <f t="shared" si="21"/>
        <v>0</v>
      </c>
      <c r="AV58" s="83">
        <f t="shared" si="22"/>
        <v>0</v>
      </c>
      <c r="AW58" s="83">
        <f t="shared" si="23"/>
        <v>0</v>
      </c>
      <c r="AX58" s="83">
        <f t="shared" si="24"/>
        <v>0</v>
      </c>
      <c r="AY58" s="128">
        <f t="shared" si="25"/>
        <v>0</v>
      </c>
    </row>
    <row r="59" spans="2:51" x14ac:dyDescent="0.25">
      <c r="B59" s="90"/>
      <c r="C59" s="217"/>
      <c r="D59" s="197"/>
      <c r="E59" s="202"/>
      <c r="F59" s="92"/>
      <c r="G59" s="101"/>
      <c r="I59" s="105">
        <v>54</v>
      </c>
      <c r="J59" s="83">
        <f t="shared" si="26"/>
        <v>0</v>
      </c>
      <c r="K59" s="83">
        <f t="shared" si="27"/>
        <v>0</v>
      </c>
      <c r="L59" s="83">
        <f t="shared" si="28"/>
        <v>0</v>
      </c>
      <c r="M59" s="83">
        <f t="shared" si="29"/>
        <v>0</v>
      </c>
      <c r="N59" s="83">
        <f t="shared" si="0"/>
        <v>0</v>
      </c>
      <c r="O59" s="84">
        <f t="shared" si="1"/>
        <v>0</v>
      </c>
      <c r="P59" s="105">
        <v>54</v>
      </c>
      <c r="Q59" s="83">
        <f t="shared" si="15"/>
        <v>0</v>
      </c>
      <c r="R59" s="83">
        <f t="shared" si="30"/>
        <v>0</v>
      </c>
      <c r="S59" s="83">
        <f t="shared" si="31"/>
        <v>0</v>
      </c>
      <c r="T59" s="83">
        <f t="shared" si="2"/>
        <v>0</v>
      </c>
      <c r="U59" s="83">
        <f t="shared" si="16"/>
        <v>0</v>
      </c>
      <c r="V59" s="83">
        <f t="shared" si="3"/>
        <v>0</v>
      </c>
      <c r="W59" s="83">
        <v>0</v>
      </c>
      <c r="X59" s="83">
        <f t="shared" si="4"/>
        <v>0</v>
      </c>
      <c r="Y59" s="88">
        <f t="shared" si="5"/>
        <v>0</v>
      </c>
      <c r="AA59" s="121">
        <v>54</v>
      </c>
      <c r="AB59" s="83">
        <f t="shared" si="6"/>
        <v>0</v>
      </c>
      <c r="AC59" s="154">
        <f t="shared" si="7"/>
        <v>0</v>
      </c>
      <c r="AD59" s="154">
        <f t="shared" si="8"/>
        <v>0</v>
      </c>
      <c r="AE59" s="154">
        <f t="shared" si="9"/>
        <v>0</v>
      </c>
      <c r="AF59" s="83">
        <f t="shared" si="17"/>
        <v>0</v>
      </c>
      <c r="AG59" s="83">
        <f t="shared" si="18"/>
        <v>0</v>
      </c>
      <c r="AH59" s="83">
        <f t="shared" si="19"/>
        <v>0</v>
      </c>
      <c r="AI59" s="128">
        <f t="shared" si="32"/>
        <v>0</v>
      </c>
      <c r="AK59" s="121">
        <v>54</v>
      </c>
      <c r="AL59" s="83">
        <f t="shared" si="10"/>
        <v>0</v>
      </c>
      <c r="AM59" s="83">
        <f t="shared" si="11"/>
        <v>0</v>
      </c>
      <c r="AN59" s="83">
        <f t="shared" si="12"/>
        <v>0</v>
      </c>
      <c r="AO59" s="83">
        <f t="shared" si="13"/>
        <v>0</v>
      </c>
      <c r="AP59" s="83">
        <f t="shared" si="14"/>
        <v>0</v>
      </c>
      <c r="AQ59" s="227">
        <f t="shared" si="38"/>
        <v>0</v>
      </c>
      <c r="AR59" s="227">
        <f t="shared" si="38"/>
        <v>0</v>
      </c>
      <c r="AS59" s="227">
        <f t="shared" si="38"/>
        <v>0</v>
      </c>
      <c r="AT59" s="227">
        <f t="shared" si="38"/>
        <v>0</v>
      </c>
      <c r="AU59" s="83">
        <f t="shared" si="21"/>
        <v>0</v>
      </c>
      <c r="AV59" s="83">
        <f t="shared" si="22"/>
        <v>0</v>
      </c>
      <c r="AW59" s="83">
        <f t="shared" si="23"/>
        <v>0</v>
      </c>
      <c r="AX59" s="83">
        <f t="shared" si="24"/>
        <v>0</v>
      </c>
      <c r="AY59" s="128">
        <f t="shared" si="25"/>
        <v>0</v>
      </c>
    </row>
    <row r="60" spans="2:51" x14ac:dyDescent="0.25">
      <c r="B60" s="90"/>
      <c r="C60" s="217"/>
      <c r="D60" s="197"/>
      <c r="E60" s="202"/>
      <c r="F60" s="92"/>
      <c r="G60" s="101"/>
      <c r="I60" s="105">
        <v>55</v>
      </c>
      <c r="J60" s="83">
        <f t="shared" si="26"/>
        <v>0</v>
      </c>
      <c r="K60" s="83">
        <f t="shared" si="27"/>
        <v>0</v>
      </c>
      <c r="L60" s="83">
        <f t="shared" si="28"/>
        <v>0</v>
      </c>
      <c r="M60" s="83">
        <f t="shared" si="29"/>
        <v>0</v>
      </c>
      <c r="N60" s="83">
        <f t="shared" si="0"/>
        <v>0</v>
      </c>
      <c r="O60" s="84">
        <f t="shared" si="1"/>
        <v>0</v>
      </c>
      <c r="P60" s="105">
        <v>55</v>
      </c>
      <c r="Q60" s="83">
        <f t="shared" si="15"/>
        <v>0</v>
      </c>
      <c r="R60" s="83">
        <f t="shared" si="30"/>
        <v>0</v>
      </c>
      <c r="S60" s="83">
        <f t="shared" si="31"/>
        <v>0</v>
      </c>
      <c r="T60" s="83">
        <f t="shared" si="2"/>
        <v>0</v>
      </c>
      <c r="U60" s="83">
        <f t="shared" si="16"/>
        <v>0</v>
      </c>
      <c r="V60" s="83">
        <f t="shared" si="3"/>
        <v>0</v>
      </c>
      <c r="W60" s="83">
        <v>0</v>
      </c>
      <c r="X60" s="83">
        <f t="shared" si="4"/>
        <v>0</v>
      </c>
      <c r="Y60" s="88">
        <f t="shared" si="5"/>
        <v>0</v>
      </c>
      <c r="AA60" s="121">
        <v>55</v>
      </c>
      <c r="AB60" s="83">
        <f t="shared" si="6"/>
        <v>0</v>
      </c>
      <c r="AC60" s="154">
        <f t="shared" si="7"/>
        <v>0</v>
      </c>
      <c r="AD60" s="154">
        <f t="shared" si="8"/>
        <v>0</v>
      </c>
      <c r="AE60" s="154">
        <f t="shared" si="9"/>
        <v>0</v>
      </c>
      <c r="AF60" s="83">
        <f t="shared" si="17"/>
        <v>0</v>
      </c>
      <c r="AG60" s="83">
        <f t="shared" si="18"/>
        <v>0</v>
      </c>
      <c r="AH60" s="83">
        <f t="shared" si="19"/>
        <v>0</v>
      </c>
      <c r="AI60" s="128">
        <f t="shared" si="32"/>
        <v>0</v>
      </c>
      <c r="AK60" s="121">
        <v>55</v>
      </c>
      <c r="AL60" s="83">
        <f t="shared" si="10"/>
        <v>0</v>
      </c>
      <c r="AM60" s="83">
        <f t="shared" si="11"/>
        <v>0</v>
      </c>
      <c r="AN60" s="83">
        <f t="shared" si="12"/>
        <v>0</v>
      </c>
      <c r="AO60" s="83">
        <f t="shared" si="13"/>
        <v>0</v>
      </c>
      <c r="AP60" s="83">
        <f t="shared" si="14"/>
        <v>0</v>
      </c>
      <c r="AQ60" s="227">
        <f t="shared" si="38"/>
        <v>0</v>
      </c>
      <c r="AR60" s="227">
        <f t="shared" si="38"/>
        <v>0</v>
      </c>
      <c r="AS60" s="227">
        <f t="shared" si="38"/>
        <v>0</v>
      </c>
      <c r="AT60" s="227">
        <f t="shared" si="38"/>
        <v>0</v>
      </c>
      <c r="AU60" s="83">
        <f t="shared" si="21"/>
        <v>0</v>
      </c>
      <c r="AV60" s="83">
        <f t="shared" si="22"/>
        <v>0</v>
      </c>
      <c r="AW60" s="83">
        <f t="shared" si="23"/>
        <v>0</v>
      </c>
      <c r="AX60" s="83">
        <f t="shared" si="24"/>
        <v>0</v>
      </c>
      <c r="AY60" s="128">
        <f t="shared" si="25"/>
        <v>0</v>
      </c>
    </row>
    <row r="61" spans="2:51" x14ac:dyDescent="0.25">
      <c r="B61" s="90"/>
      <c r="C61" s="217"/>
      <c r="D61" s="197"/>
      <c r="E61" s="202"/>
      <c r="F61" s="92"/>
      <c r="G61" s="101"/>
      <c r="I61" s="105">
        <v>56</v>
      </c>
      <c r="J61" s="83">
        <f t="shared" si="26"/>
        <v>0</v>
      </c>
      <c r="K61" s="83">
        <f t="shared" si="27"/>
        <v>0</v>
      </c>
      <c r="L61" s="83">
        <f t="shared" si="28"/>
        <v>0</v>
      </c>
      <c r="M61" s="83">
        <f t="shared" si="29"/>
        <v>0</v>
      </c>
      <c r="N61" s="83">
        <f t="shared" si="0"/>
        <v>0</v>
      </c>
      <c r="O61" s="84">
        <f t="shared" si="1"/>
        <v>0</v>
      </c>
      <c r="P61" s="105">
        <v>56</v>
      </c>
      <c r="Q61" s="83">
        <f t="shared" si="15"/>
        <v>0</v>
      </c>
      <c r="R61" s="83">
        <f t="shared" si="30"/>
        <v>0</v>
      </c>
      <c r="S61" s="83">
        <f t="shared" si="31"/>
        <v>0</v>
      </c>
      <c r="T61" s="83">
        <f t="shared" si="2"/>
        <v>0</v>
      </c>
      <c r="U61" s="83">
        <f t="shared" si="16"/>
        <v>0</v>
      </c>
      <c r="V61" s="83">
        <f t="shared" si="3"/>
        <v>0</v>
      </c>
      <c r="W61" s="83">
        <v>0</v>
      </c>
      <c r="X61" s="83">
        <f t="shared" si="4"/>
        <v>0</v>
      </c>
      <c r="Y61" s="88">
        <f t="shared" si="5"/>
        <v>0</v>
      </c>
      <c r="AA61" s="121">
        <v>56</v>
      </c>
      <c r="AB61" s="83">
        <f t="shared" si="6"/>
        <v>0</v>
      </c>
      <c r="AC61" s="154">
        <f t="shared" si="7"/>
        <v>0</v>
      </c>
      <c r="AD61" s="154">
        <f t="shared" si="8"/>
        <v>0</v>
      </c>
      <c r="AE61" s="154">
        <f t="shared" si="9"/>
        <v>0</v>
      </c>
      <c r="AF61" s="83">
        <f t="shared" si="17"/>
        <v>0</v>
      </c>
      <c r="AG61" s="83">
        <f t="shared" si="18"/>
        <v>0</v>
      </c>
      <c r="AH61" s="83">
        <f t="shared" si="19"/>
        <v>0</v>
      </c>
      <c r="AI61" s="128">
        <f t="shared" si="32"/>
        <v>0</v>
      </c>
      <c r="AK61" s="121">
        <v>56</v>
      </c>
      <c r="AL61" s="83">
        <f t="shared" si="10"/>
        <v>0</v>
      </c>
      <c r="AM61" s="83">
        <f t="shared" si="11"/>
        <v>0</v>
      </c>
      <c r="AN61" s="83">
        <f t="shared" si="12"/>
        <v>0</v>
      </c>
      <c r="AO61" s="83">
        <f t="shared" si="13"/>
        <v>0</v>
      </c>
      <c r="AP61" s="83">
        <f t="shared" si="14"/>
        <v>0</v>
      </c>
      <c r="AQ61" s="227">
        <f t="shared" si="38"/>
        <v>0</v>
      </c>
      <c r="AR61" s="227">
        <f t="shared" si="38"/>
        <v>0</v>
      </c>
      <c r="AS61" s="227">
        <f t="shared" si="38"/>
        <v>0</v>
      </c>
      <c r="AT61" s="227">
        <f t="shared" si="38"/>
        <v>0</v>
      </c>
      <c r="AU61" s="83">
        <f t="shared" si="21"/>
        <v>0</v>
      </c>
      <c r="AV61" s="83">
        <f t="shared" si="22"/>
        <v>0</v>
      </c>
      <c r="AW61" s="83">
        <f t="shared" si="23"/>
        <v>0</v>
      </c>
      <c r="AX61" s="83">
        <f t="shared" si="24"/>
        <v>0</v>
      </c>
      <c r="AY61" s="128">
        <f t="shared" si="25"/>
        <v>0</v>
      </c>
    </row>
    <row r="62" spans="2:51" x14ac:dyDescent="0.25">
      <c r="B62" s="90"/>
      <c r="C62" s="217"/>
      <c r="D62" s="197"/>
      <c r="E62" s="202"/>
      <c r="F62" s="92"/>
      <c r="G62" s="101"/>
      <c r="I62" s="105">
        <v>57</v>
      </c>
      <c r="J62" s="83">
        <f t="shared" si="26"/>
        <v>0</v>
      </c>
      <c r="K62" s="83">
        <f t="shared" si="27"/>
        <v>0</v>
      </c>
      <c r="L62" s="83">
        <f t="shared" si="28"/>
        <v>0</v>
      </c>
      <c r="M62" s="83">
        <f t="shared" si="29"/>
        <v>0</v>
      </c>
      <c r="N62" s="83">
        <f t="shared" si="0"/>
        <v>0</v>
      </c>
      <c r="O62" s="84">
        <f t="shared" si="1"/>
        <v>0</v>
      </c>
      <c r="P62" s="105">
        <v>57</v>
      </c>
      <c r="Q62" s="83">
        <f t="shared" si="15"/>
        <v>0</v>
      </c>
      <c r="R62" s="83">
        <f t="shared" si="30"/>
        <v>0</v>
      </c>
      <c r="S62" s="83">
        <f t="shared" si="31"/>
        <v>0</v>
      </c>
      <c r="T62" s="83">
        <f t="shared" si="2"/>
        <v>0</v>
      </c>
      <c r="U62" s="83">
        <f t="shared" si="16"/>
        <v>0</v>
      </c>
      <c r="V62" s="83">
        <f t="shared" si="3"/>
        <v>0</v>
      </c>
      <c r="W62" s="83">
        <v>0</v>
      </c>
      <c r="X62" s="83">
        <f t="shared" si="4"/>
        <v>0</v>
      </c>
      <c r="Y62" s="88">
        <f t="shared" si="5"/>
        <v>0</v>
      </c>
      <c r="AA62" s="121">
        <v>57</v>
      </c>
      <c r="AB62" s="83">
        <f t="shared" si="6"/>
        <v>0</v>
      </c>
      <c r="AC62" s="154">
        <f t="shared" si="7"/>
        <v>0</v>
      </c>
      <c r="AD62" s="154">
        <f t="shared" si="8"/>
        <v>0</v>
      </c>
      <c r="AE62" s="154">
        <f t="shared" si="9"/>
        <v>0</v>
      </c>
      <c r="AF62" s="83">
        <f t="shared" si="17"/>
        <v>0</v>
      </c>
      <c r="AG62" s="83">
        <f t="shared" si="18"/>
        <v>0</v>
      </c>
      <c r="AH62" s="83">
        <f t="shared" si="19"/>
        <v>0</v>
      </c>
      <c r="AI62" s="128">
        <f t="shared" si="32"/>
        <v>0</v>
      </c>
      <c r="AK62" s="121">
        <v>57</v>
      </c>
      <c r="AL62" s="83">
        <f t="shared" si="10"/>
        <v>0</v>
      </c>
      <c r="AM62" s="83">
        <f t="shared" si="11"/>
        <v>0</v>
      </c>
      <c r="AN62" s="83">
        <f t="shared" si="12"/>
        <v>0</v>
      </c>
      <c r="AO62" s="83">
        <f t="shared" si="13"/>
        <v>0</v>
      </c>
      <c r="AP62" s="83">
        <f t="shared" si="14"/>
        <v>0</v>
      </c>
      <c r="AQ62" s="227">
        <f t="shared" si="38"/>
        <v>0</v>
      </c>
      <c r="AR62" s="227">
        <f t="shared" si="38"/>
        <v>0</v>
      </c>
      <c r="AS62" s="227">
        <f t="shared" si="38"/>
        <v>0</v>
      </c>
      <c r="AT62" s="227">
        <f t="shared" si="38"/>
        <v>0</v>
      </c>
      <c r="AU62" s="83">
        <f t="shared" si="21"/>
        <v>0</v>
      </c>
      <c r="AV62" s="83">
        <f t="shared" si="22"/>
        <v>0</v>
      </c>
      <c r="AW62" s="83">
        <f t="shared" si="23"/>
        <v>0</v>
      </c>
      <c r="AX62" s="83">
        <f t="shared" si="24"/>
        <v>0</v>
      </c>
      <c r="AY62" s="128">
        <f t="shared" si="25"/>
        <v>0</v>
      </c>
    </row>
    <row r="63" spans="2:51" x14ac:dyDescent="0.25">
      <c r="B63" s="90"/>
      <c r="C63" s="217"/>
      <c r="D63" s="197"/>
      <c r="E63" s="202"/>
      <c r="F63" s="92"/>
      <c r="G63" s="101"/>
      <c r="I63" s="105">
        <v>58</v>
      </c>
      <c r="J63" s="83">
        <f t="shared" si="26"/>
        <v>0</v>
      </c>
      <c r="K63" s="83">
        <f t="shared" si="27"/>
        <v>0</v>
      </c>
      <c r="L63" s="83">
        <f t="shared" si="28"/>
        <v>0</v>
      </c>
      <c r="M63" s="83">
        <f t="shared" si="29"/>
        <v>0</v>
      </c>
      <c r="N63" s="83">
        <f t="shared" si="0"/>
        <v>0</v>
      </c>
      <c r="O63" s="84">
        <f t="shared" si="1"/>
        <v>0</v>
      </c>
      <c r="P63" s="105">
        <v>58</v>
      </c>
      <c r="Q63" s="83">
        <f t="shared" si="15"/>
        <v>0</v>
      </c>
      <c r="R63" s="83">
        <f t="shared" si="30"/>
        <v>0</v>
      </c>
      <c r="S63" s="83">
        <f t="shared" si="31"/>
        <v>0</v>
      </c>
      <c r="T63" s="83">
        <f t="shared" si="2"/>
        <v>0</v>
      </c>
      <c r="U63" s="83">
        <f t="shared" si="16"/>
        <v>0</v>
      </c>
      <c r="V63" s="83">
        <f t="shared" si="3"/>
        <v>0</v>
      </c>
      <c r="W63" s="83">
        <v>0</v>
      </c>
      <c r="X63" s="83">
        <f t="shared" si="4"/>
        <v>0</v>
      </c>
      <c r="Y63" s="88">
        <f t="shared" si="5"/>
        <v>0</v>
      </c>
      <c r="AA63" s="121">
        <v>58</v>
      </c>
      <c r="AB63" s="83">
        <f t="shared" si="6"/>
        <v>0</v>
      </c>
      <c r="AC63" s="154">
        <f t="shared" si="7"/>
        <v>0</v>
      </c>
      <c r="AD63" s="154">
        <f t="shared" si="8"/>
        <v>0</v>
      </c>
      <c r="AE63" s="154">
        <f t="shared" si="9"/>
        <v>0</v>
      </c>
      <c r="AF63" s="83">
        <f t="shared" si="17"/>
        <v>0</v>
      </c>
      <c r="AG63" s="83">
        <f t="shared" si="18"/>
        <v>0</v>
      </c>
      <c r="AH63" s="83">
        <f t="shared" si="19"/>
        <v>0</v>
      </c>
      <c r="AI63" s="128">
        <f t="shared" si="32"/>
        <v>0</v>
      </c>
      <c r="AK63" s="121">
        <v>58</v>
      </c>
      <c r="AL63" s="83">
        <f t="shared" si="10"/>
        <v>0</v>
      </c>
      <c r="AM63" s="83">
        <f t="shared" si="11"/>
        <v>0</v>
      </c>
      <c r="AN63" s="83">
        <f t="shared" si="12"/>
        <v>0</v>
      </c>
      <c r="AO63" s="83">
        <f t="shared" si="13"/>
        <v>0</v>
      </c>
      <c r="AP63" s="83">
        <f t="shared" si="14"/>
        <v>0</v>
      </c>
      <c r="AQ63" s="227">
        <f t="shared" si="38"/>
        <v>0</v>
      </c>
      <c r="AR63" s="227">
        <f t="shared" si="38"/>
        <v>0</v>
      </c>
      <c r="AS63" s="227">
        <f t="shared" si="38"/>
        <v>0</v>
      </c>
      <c r="AT63" s="227">
        <f t="shared" si="38"/>
        <v>0</v>
      </c>
      <c r="AU63" s="83">
        <f t="shared" si="21"/>
        <v>0</v>
      </c>
      <c r="AV63" s="83">
        <f t="shared" si="22"/>
        <v>0</v>
      </c>
      <c r="AW63" s="83">
        <f t="shared" si="23"/>
        <v>0</v>
      </c>
      <c r="AX63" s="83">
        <f t="shared" si="24"/>
        <v>0</v>
      </c>
      <c r="AY63" s="128">
        <f t="shared" si="25"/>
        <v>0</v>
      </c>
    </row>
    <row r="64" spans="2:51" x14ac:dyDescent="0.25">
      <c r="B64" s="90"/>
      <c r="C64" s="217"/>
      <c r="D64" s="197"/>
      <c r="E64" s="202"/>
      <c r="F64" s="92"/>
      <c r="G64" s="101"/>
      <c r="I64" s="105">
        <v>59</v>
      </c>
      <c r="J64" s="83">
        <f t="shared" si="26"/>
        <v>0</v>
      </c>
      <c r="K64" s="83">
        <f t="shared" si="27"/>
        <v>0</v>
      </c>
      <c r="L64" s="83">
        <f t="shared" si="28"/>
        <v>0</v>
      </c>
      <c r="M64" s="83">
        <f t="shared" si="29"/>
        <v>0</v>
      </c>
      <c r="N64" s="83">
        <f t="shared" si="0"/>
        <v>0</v>
      </c>
      <c r="O64" s="84">
        <f t="shared" si="1"/>
        <v>0</v>
      </c>
      <c r="P64" s="105">
        <v>59</v>
      </c>
      <c r="Q64" s="83">
        <f t="shared" si="15"/>
        <v>0</v>
      </c>
      <c r="R64" s="83">
        <f t="shared" si="30"/>
        <v>0</v>
      </c>
      <c r="S64" s="83">
        <f t="shared" si="31"/>
        <v>0</v>
      </c>
      <c r="T64" s="83">
        <f t="shared" si="2"/>
        <v>0</v>
      </c>
      <c r="U64" s="83">
        <f t="shared" si="16"/>
        <v>0</v>
      </c>
      <c r="V64" s="83">
        <f t="shared" si="3"/>
        <v>0</v>
      </c>
      <c r="W64" s="83">
        <v>0</v>
      </c>
      <c r="X64" s="83">
        <f t="shared" si="4"/>
        <v>0</v>
      </c>
      <c r="Y64" s="88">
        <f t="shared" si="5"/>
        <v>0</v>
      </c>
      <c r="AA64" s="121">
        <v>59</v>
      </c>
      <c r="AB64" s="83">
        <f t="shared" si="6"/>
        <v>0</v>
      </c>
      <c r="AC64" s="154">
        <f t="shared" si="7"/>
        <v>0</v>
      </c>
      <c r="AD64" s="154">
        <f t="shared" si="8"/>
        <v>0</v>
      </c>
      <c r="AE64" s="154">
        <f t="shared" si="9"/>
        <v>0</v>
      </c>
      <c r="AF64" s="83">
        <f t="shared" si="17"/>
        <v>0</v>
      </c>
      <c r="AG64" s="83">
        <f t="shared" si="18"/>
        <v>0</v>
      </c>
      <c r="AH64" s="83">
        <f t="shared" si="19"/>
        <v>0</v>
      </c>
      <c r="AI64" s="128">
        <f t="shared" si="32"/>
        <v>0</v>
      </c>
      <c r="AK64" s="121">
        <v>59</v>
      </c>
      <c r="AL64" s="83">
        <f t="shared" si="10"/>
        <v>0</v>
      </c>
      <c r="AM64" s="83">
        <f t="shared" si="11"/>
        <v>0</v>
      </c>
      <c r="AN64" s="83">
        <f t="shared" si="12"/>
        <v>0</v>
      </c>
      <c r="AO64" s="83">
        <f t="shared" si="13"/>
        <v>0</v>
      </c>
      <c r="AP64" s="83">
        <f t="shared" si="14"/>
        <v>0</v>
      </c>
      <c r="AQ64" s="227">
        <f t="shared" si="38"/>
        <v>0</v>
      </c>
      <c r="AR64" s="227">
        <f t="shared" si="38"/>
        <v>0</v>
      </c>
      <c r="AS64" s="227">
        <f t="shared" si="38"/>
        <v>0</v>
      </c>
      <c r="AT64" s="227">
        <f t="shared" si="38"/>
        <v>0</v>
      </c>
      <c r="AU64" s="83">
        <f t="shared" si="21"/>
        <v>0</v>
      </c>
      <c r="AV64" s="83">
        <f t="shared" si="22"/>
        <v>0</v>
      </c>
      <c r="AW64" s="83">
        <f t="shared" si="23"/>
        <v>0</v>
      </c>
      <c r="AX64" s="83">
        <f t="shared" si="24"/>
        <v>0</v>
      </c>
      <c r="AY64" s="128">
        <f t="shared" si="25"/>
        <v>0</v>
      </c>
    </row>
    <row r="65" spans="2:51" x14ac:dyDescent="0.25">
      <c r="B65" s="90"/>
      <c r="C65" s="217"/>
      <c r="D65" s="197"/>
      <c r="E65" s="202"/>
      <c r="F65" s="92"/>
      <c r="G65" s="101"/>
      <c r="I65" s="105">
        <v>60</v>
      </c>
      <c r="J65" s="83">
        <f t="shared" si="26"/>
        <v>0</v>
      </c>
      <c r="K65" s="83">
        <f t="shared" si="27"/>
        <v>0</v>
      </c>
      <c r="L65" s="83">
        <f t="shared" si="28"/>
        <v>0</v>
      </c>
      <c r="M65" s="83">
        <f t="shared" si="29"/>
        <v>0</v>
      </c>
      <c r="N65" s="83">
        <f t="shared" si="0"/>
        <v>0</v>
      </c>
      <c r="O65" s="84">
        <f t="shared" si="1"/>
        <v>0</v>
      </c>
      <c r="P65" s="105">
        <v>60</v>
      </c>
      <c r="Q65" s="83">
        <f t="shared" si="15"/>
        <v>0</v>
      </c>
      <c r="R65" s="83">
        <f t="shared" si="30"/>
        <v>0</v>
      </c>
      <c r="S65" s="83">
        <f t="shared" si="31"/>
        <v>0</v>
      </c>
      <c r="T65" s="83">
        <f t="shared" si="2"/>
        <v>0</v>
      </c>
      <c r="U65" s="83">
        <f t="shared" si="16"/>
        <v>0</v>
      </c>
      <c r="V65" s="83">
        <f t="shared" si="3"/>
        <v>0</v>
      </c>
      <c r="W65" s="83">
        <v>0</v>
      </c>
      <c r="X65" s="83">
        <f t="shared" si="4"/>
        <v>0</v>
      </c>
      <c r="Y65" s="88">
        <f t="shared" si="5"/>
        <v>0</v>
      </c>
      <c r="AA65" s="121">
        <v>60</v>
      </c>
      <c r="AB65" s="83">
        <f t="shared" si="6"/>
        <v>0</v>
      </c>
      <c r="AC65" s="154">
        <f t="shared" si="7"/>
        <v>0</v>
      </c>
      <c r="AD65" s="154">
        <f t="shared" si="8"/>
        <v>0</v>
      </c>
      <c r="AE65" s="154">
        <f t="shared" si="9"/>
        <v>0</v>
      </c>
      <c r="AF65" s="83">
        <f t="shared" si="17"/>
        <v>0</v>
      </c>
      <c r="AG65" s="83">
        <f t="shared" si="18"/>
        <v>0</v>
      </c>
      <c r="AH65" s="83">
        <f t="shared" si="19"/>
        <v>0</v>
      </c>
      <c r="AI65" s="128">
        <f t="shared" si="32"/>
        <v>0</v>
      </c>
      <c r="AK65" s="121">
        <v>60</v>
      </c>
      <c r="AL65" s="83">
        <f t="shared" si="10"/>
        <v>0</v>
      </c>
      <c r="AM65" s="83">
        <f t="shared" si="11"/>
        <v>0</v>
      </c>
      <c r="AN65" s="83">
        <f t="shared" si="12"/>
        <v>0</v>
      </c>
      <c r="AO65" s="83">
        <f t="shared" si="13"/>
        <v>0</v>
      </c>
      <c r="AP65" s="83">
        <f t="shared" si="14"/>
        <v>0</v>
      </c>
      <c r="AQ65" s="227">
        <f t="shared" si="38"/>
        <v>0</v>
      </c>
      <c r="AR65" s="227">
        <f t="shared" si="38"/>
        <v>0</v>
      </c>
      <c r="AS65" s="227">
        <f t="shared" si="38"/>
        <v>0</v>
      </c>
      <c r="AT65" s="227">
        <f t="shared" si="38"/>
        <v>0</v>
      </c>
      <c r="AU65" s="83">
        <f t="shared" si="21"/>
        <v>0</v>
      </c>
      <c r="AV65" s="83">
        <f t="shared" si="22"/>
        <v>0</v>
      </c>
      <c r="AW65" s="83">
        <f t="shared" si="23"/>
        <v>0</v>
      </c>
      <c r="AX65" s="83">
        <f t="shared" si="24"/>
        <v>0</v>
      </c>
      <c r="AY65" s="128">
        <f t="shared" si="25"/>
        <v>0</v>
      </c>
    </row>
    <row r="66" spans="2:51" x14ac:dyDescent="0.25">
      <c r="B66" s="90"/>
      <c r="C66" s="217"/>
      <c r="D66" s="197"/>
      <c r="E66" s="202"/>
      <c r="F66" s="92"/>
      <c r="G66" s="101"/>
      <c r="I66" s="105">
        <v>61</v>
      </c>
      <c r="J66" s="83">
        <f t="shared" si="26"/>
        <v>0</v>
      </c>
      <c r="K66" s="83">
        <f t="shared" si="27"/>
        <v>0</v>
      </c>
      <c r="L66" s="83">
        <f t="shared" si="28"/>
        <v>0</v>
      </c>
      <c r="M66" s="83">
        <f t="shared" si="29"/>
        <v>0</v>
      </c>
      <c r="N66" s="83">
        <f t="shared" si="0"/>
        <v>0</v>
      </c>
      <c r="O66" s="84">
        <f t="shared" si="1"/>
        <v>0</v>
      </c>
      <c r="P66" s="105">
        <v>61</v>
      </c>
      <c r="Q66" s="83">
        <f t="shared" si="15"/>
        <v>0</v>
      </c>
      <c r="R66" s="83">
        <f t="shared" si="30"/>
        <v>0</v>
      </c>
      <c r="S66" s="83">
        <f t="shared" si="31"/>
        <v>0</v>
      </c>
      <c r="T66" s="83">
        <f t="shared" si="2"/>
        <v>0</v>
      </c>
      <c r="U66" s="83">
        <f t="shared" si="16"/>
        <v>0</v>
      </c>
      <c r="V66" s="83">
        <f t="shared" si="3"/>
        <v>0</v>
      </c>
      <c r="W66" s="83">
        <v>0</v>
      </c>
      <c r="X66" s="83">
        <f t="shared" si="4"/>
        <v>0</v>
      </c>
      <c r="Y66" s="88">
        <f t="shared" si="5"/>
        <v>0</v>
      </c>
      <c r="AA66" s="121">
        <v>61</v>
      </c>
      <c r="AB66" s="83">
        <f t="shared" si="6"/>
        <v>0</v>
      </c>
      <c r="AC66" s="154">
        <f t="shared" si="7"/>
        <v>0</v>
      </c>
      <c r="AD66" s="154">
        <f t="shared" si="8"/>
        <v>0</v>
      </c>
      <c r="AE66" s="154">
        <f t="shared" si="9"/>
        <v>0</v>
      </c>
      <c r="AF66" s="83">
        <f t="shared" si="17"/>
        <v>0</v>
      </c>
      <c r="AG66" s="83">
        <f t="shared" si="18"/>
        <v>0</v>
      </c>
      <c r="AH66" s="83">
        <f t="shared" si="19"/>
        <v>0</v>
      </c>
      <c r="AI66" s="128">
        <f t="shared" si="32"/>
        <v>0</v>
      </c>
      <c r="AK66" s="121">
        <v>61</v>
      </c>
      <c r="AL66" s="83">
        <f t="shared" si="10"/>
        <v>0</v>
      </c>
      <c r="AM66" s="83">
        <f t="shared" si="11"/>
        <v>0</v>
      </c>
      <c r="AN66" s="83">
        <f t="shared" si="12"/>
        <v>0</v>
      </c>
      <c r="AO66" s="83">
        <f t="shared" si="13"/>
        <v>0</v>
      </c>
      <c r="AP66" s="83">
        <f t="shared" si="14"/>
        <v>0</v>
      </c>
      <c r="AQ66" s="227">
        <f t="shared" si="38"/>
        <v>0</v>
      </c>
      <c r="AR66" s="227">
        <f t="shared" si="38"/>
        <v>0</v>
      </c>
      <c r="AS66" s="227">
        <f t="shared" si="38"/>
        <v>0</v>
      </c>
      <c r="AT66" s="227">
        <f t="shared" si="38"/>
        <v>0</v>
      </c>
      <c r="AU66" s="83">
        <f t="shared" si="21"/>
        <v>0</v>
      </c>
      <c r="AV66" s="83">
        <f t="shared" si="22"/>
        <v>0</v>
      </c>
      <c r="AW66" s="83">
        <f t="shared" si="23"/>
        <v>0</v>
      </c>
      <c r="AX66" s="83">
        <f t="shared" si="24"/>
        <v>0</v>
      </c>
      <c r="AY66" s="128">
        <f t="shared" si="25"/>
        <v>0</v>
      </c>
    </row>
    <row r="67" spans="2:51" x14ac:dyDescent="0.25">
      <c r="B67" s="90"/>
      <c r="C67" s="217"/>
      <c r="D67" s="197"/>
      <c r="E67" s="202"/>
      <c r="F67" s="92"/>
      <c r="G67" s="101"/>
      <c r="I67" s="105">
        <v>62</v>
      </c>
      <c r="J67" s="83">
        <f t="shared" si="26"/>
        <v>0</v>
      </c>
      <c r="K67" s="83">
        <f t="shared" si="27"/>
        <v>0</v>
      </c>
      <c r="L67" s="83">
        <f t="shared" si="28"/>
        <v>0</v>
      </c>
      <c r="M67" s="83">
        <f t="shared" si="29"/>
        <v>0</v>
      </c>
      <c r="N67" s="83">
        <f t="shared" si="0"/>
        <v>0</v>
      </c>
      <c r="O67" s="84">
        <f t="shared" si="1"/>
        <v>0</v>
      </c>
      <c r="P67" s="105">
        <v>62</v>
      </c>
      <c r="Q67" s="83">
        <f t="shared" si="15"/>
        <v>0</v>
      </c>
      <c r="R67" s="83">
        <f t="shared" si="30"/>
        <v>0</v>
      </c>
      <c r="S67" s="83">
        <f t="shared" si="31"/>
        <v>0</v>
      </c>
      <c r="T67" s="83">
        <f t="shared" si="2"/>
        <v>0</v>
      </c>
      <c r="U67" s="83">
        <f t="shared" si="16"/>
        <v>0</v>
      </c>
      <c r="V67" s="83">
        <f t="shared" si="3"/>
        <v>0</v>
      </c>
      <c r="W67" s="83">
        <v>0</v>
      </c>
      <c r="X67" s="83">
        <f t="shared" si="4"/>
        <v>0</v>
      </c>
      <c r="Y67" s="88">
        <f t="shared" si="5"/>
        <v>0</v>
      </c>
      <c r="AA67" s="121">
        <v>62</v>
      </c>
      <c r="AB67" s="83">
        <f t="shared" si="6"/>
        <v>0</v>
      </c>
      <c r="AC67" s="154">
        <f t="shared" si="7"/>
        <v>0</v>
      </c>
      <c r="AD67" s="154">
        <f t="shared" si="8"/>
        <v>0</v>
      </c>
      <c r="AE67" s="154">
        <f t="shared" si="9"/>
        <v>0</v>
      </c>
      <c r="AF67" s="83">
        <f t="shared" si="17"/>
        <v>0</v>
      </c>
      <c r="AG67" s="83">
        <f t="shared" si="18"/>
        <v>0</v>
      </c>
      <c r="AH67" s="83">
        <f t="shared" si="19"/>
        <v>0</v>
      </c>
      <c r="AI67" s="128">
        <f t="shared" si="32"/>
        <v>0</v>
      </c>
      <c r="AK67" s="121">
        <v>62</v>
      </c>
      <c r="AL67" s="83">
        <f t="shared" si="10"/>
        <v>0</v>
      </c>
      <c r="AM67" s="83">
        <f t="shared" si="11"/>
        <v>0</v>
      </c>
      <c r="AN67" s="83">
        <f t="shared" si="12"/>
        <v>0</v>
      </c>
      <c r="AO67" s="83">
        <f t="shared" si="13"/>
        <v>0</v>
      </c>
      <c r="AP67" s="83">
        <f t="shared" si="14"/>
        <v>0</v>
      </c>
      <c r="AQ67" s="227">
        <f t="shared" si="38"/>
        <v>0</v>
      </c>
      <c r="AR67" s="227">
        <f t="shared" si="38"/>
        <v>0</v>
      </c>
      <c r="AS67" s="227">
        <f t="shared" si="38"/>
        <v>0</v>
      </c>
      <c r="AT67" s="227">
        <f t="shared" si="38"/>
        <v>0</v>
      </c>
      <c r="AU67" s="83">
        <f t="shared" si="21"/>
        <v>0</v>
      </c>
      <c r="AV67" s="83">
        <f t="shared" si="22"/>
        <v>0</v>
      </c>
      <c r="AW67" s="83">
        <f t="shared" si="23"/>
        <v>0</v>
      </c>
      <c r="AX67" s="83">
        <f t="shared" si="24"/>
        <v>0</v>
      </c>
      <c r="AY67" s="128">
        <f t="shared" si="25"/>
        <v>0</v>
      </c>
    </row>
    <row r="68" spans="2:51" x14ac:dyDescent="0.25">
      <c r="B68" s="90"/>
      <c r="C68" s="217"/>
      <c r="D68" s="197"/>
      <c r="E68" s="202"/>
      <c r="F68" s="92"/>
      <c r="G68" s="101"/>
      <c r="I68" s="105">
        <v>63</v>
      </c>
      <c r="J68" s="83">
        <f t="shared" si="26"/>
        <v>0</v>
      </c>
      <c r="K68" s="83">
        <f t="shared" si="27"/>
        <v>0</v>
      </c>
      <c r="L68" s="83">
        <f t="shared" si="28"/>
        <v>0</v>
      </c>
      <c r="M68" s="83">
        <f t="shared" si="29"/>
        <v>0</v>
      </c>
      <c r="N68" s="83">
        <f t="shared" si="0"/>
        <v>0</v>
      </c>
      <c r="O68" s="84">
        <f t="shared" si="1"/>
        <v>0</v>
      </c>
      <c r="P68" s="105">
        <v>63</v>
      </c>
      <c r="Q68" s="83">
        <f t="shared" si="15"/>
        <v>0</v>
      </c>
      <c r="R68" s="83">
        <f t="shared" si="30"/>
        <v>0</v>
      </c>
      <c r="S68" s="83">
        <f t="shared" si="31"/>
        <v>0</v>
      </c>
      <c r="T68" s="83">
        <f t="shared" si="2"/>
        <v>0</v>
      </c>
      <c r="U68" s="83">
        <f t="shared" si="16"/>
        <v>0</v>
      </c>
      <c r="V68" s="83">
        <f t="shared" si="3"/>
        <v>0</v>
      </c>
      <c r="W68" s="83">
        <v>0</v>
      </c>
      <c r="X68" s="83">
        <f t="shared" si="4"/>
        <v>0</v>
      </c>
      <c r="Y68" s="88">
        <f t="shared" si="5"/>
        <v>0</v>
      </c>
      <c r="AA68" s="121">
        <v>63</v>
      </c>
      <c r="AB68" s="83">
        <f t="shared" si="6"/>
        <v>0</v>
      </c>
      <c r="AC68" s="154">
        <f t="shared" si="7"/>
        <v>0</v>
      </c>
      <c r="AD68" s="154">
        <f t="shared" si="8"/>
        <v>0</v>
      </c>
      <c r="AE68" s="154">
        <f t="shared" si="9"/>
        <v>0</v>
      </c>
      <c r="AF68" s="83">
        <f t="shared" si="17"/>
        <v>0</v>
      </c>
      <c r="AG68" s="83">
        <f t="shared" si="18"/>
        <v>0</v>
      </c>
      <c r="AH68" s="83">
        <f t="shared" si="19"/>
        <v>0</v>
      </c>
      <c r="AI68" s="128">
        <f t="shared" si="32"/>
        <v>0</v>
      </c>
      <c r="AK68" s="121">
        <v>63</v>
      </c>
      <c r="AL68" s="83">
        <f t="shared" si="10"/>
        <v>0</v>
      </c>
      <c r="AM68" s="83">
        <f t="shared" si="11"/>
        <v>0</v>
      </c>
      <c r="AN68" s="83">
        <f t="shared" si="12"/>
        <v>0</v>
      </c>
      <c r="AO68" s="83">
        <f t="shared" si="13"/>
        <v>0</v>
      </c>
      <c r="AP68" s="83">
        <f t="shared" si="14"/>
        <v>0</v>
      </c>
      <c r="AQ68" s="227">
        <f t="shared" si="38"/>
        <v>0</v>
      </c>
      <c r="AR68" s="227">
        <f t="shared" si="38"/>
        <v>0</v>
      </c>
      <c r="AS68" s="227">
        <f t="shared" si="38"/>
        <v>0</v>
      </c>
      <c r="AT68" s="227">
        <f t="shared" si="38"/>
        <v>0</v>
      </c>
      <c r="AU68" s="83">
        <f t="shared" si="21"/>
        <v>0</v>
      </c>
      <c r="AV68" s="83">
        <f t="shared" si="22"/>
        <v>0</v>
      </c>
      <c r="AW68" s="83">
        <f t="shared" si="23"/>
        <v>0</v>
      </c>
      <c r="AX68" s="83">
        <f t="shared" si="24"/>
        <v>0</v>
      </c>
      <c r="AY68" s="128">
        <f t="shared" si="25"/>
        <v>0</v>
      </c>
    </row>
    <row r="69" spans="2:51" x14ac:dyDescent="0.25">
      <c r="B69" s="90"/>
      <c r="C69" s="217"/>
      <c r="D69" s="197"/>
      <c r="E69" s="202"/>
      <c r="F69" s="92"/>
      <c r="G69" s="101"/>
      <c r="I69" s="105">
        <v>64</v>
      </c>
      <c r="J69" s="83">
        <f t="shared" si="26"/>
        <v>0</v>
      </c>
      <c r="K69" s="83">
        <f t="shared" si="27"/>
        <v>0</v>
      </c>
      <c r="L69" s="83">
        <f t="shared" si="28"/>
        <v>0</v>
      </c>
      <c r="M69" s="83">
        <f t="shared" si="29"/>
        <v>0</v>
      </c>
      <c r="N69" s="83">
        <f t="shared" ref="N69:N132" si="39">IF(P70&lt;=$F$18,0,)</f>
        <v>0</v>
      </c>
      <c r="O69" s="84">
        <f t="shared" ref="O69:O132" si="40">((J69+K69)*0.475+L69+M69+N69)*44/12</f>
        <v>0</v>
      </c>
      <c r="P69" s="105">
        <v>64</v>
      </c>
      <c r="Q69" s="83">
        <f t="shared" si="15"/>
        <v>0</v>
      </c>
      <c r="R69" s="83">
        <f t="shared" si="30"/>
        <v>0</v>
      </c>
      <c r="S69" s="83">
        <f t="shared" si="31"/>
        <v>0</v>
      </c>
      <c r="T69" s="83">
        <f t="shared" ref="T69:T132" si="41">IF(S69=0,0,EXP(-1.0587+0.8836*LN(S69)+0.284))</f>
        <v>0</v>
      </c>
      <c r="U69" s="83">
        <f t="shared" si="16"/>
        <v>0</v>
      </c>
      <c r="V69" s="83">
        <f t="shared" ref="V69:V132" si="42">IF(P69&lt;=$F$18,IF(P69&lt;=30,P69*($F$16-$F$6)/30,$F$16-$F$6),)</f>
        <v>0</v>
      </c>
      <c r="W69" s="83">
        <v>0</v>
      </c>
      <c r="X69" s="83">
        <f t="shared" ref="X69:X132" si="43">((S69+T69)*0.475+U69+V69+W69)*44/12</f>
        <v>0</v>
      </c>
      <c r="Y69" s="88">
        <f t="shared" ref="Y69:Y132" si="44">IF(P69&lt;=$F$18,X69-O69,)</f>
        <v>0</v>
      </c>
      <c r="AA69" s="121">
        <v>64</v>
      </c>
      <c r="AB69" s="83">
        <f t="shared" ref="AB69:AB132" si="45">IF(AA69&lt;=$F$18,IFERROR(VLOOKUP($AA69,$B$82:$G$94,2,FALSE),0),)</f>
        <v>0</v>
      </c>
      <c r="AC69" s="154">
        <f t="shared" ref="AC69:AC132" si="46">IF(AA69&lt;=$F$18,IFERROR(VLOOKUP($AA69,$B$82:$G$94,3,FALSE),0),)</f>
        <v>0</v>
      </c>
      <c r="AD69" s="154">
        <f t="shared" ref="AD69:AD132" si="47">IF(AA69&lt;=$F$18,IFERROR(VLOOKUP($AA69,$B$82:$G$94,4,FALSE),0),)</f>
        <v>0</v>
      </c>
      <c r="AE69" s="154">
        <f t="shared" ref="AE69:AE132" si="48">IF(AA69&lt;=$F$18,IFERROR(VLOOKUP($AA69,$B$82:$G$94,5,FALSE),0),)</f>
        <v>0</v>
      </c>
      <c r="AF69" s="83">
        <f t="shared" si="17"/>
        <v>0</v>
      </c>
      <c r="AG69" s="83">
        <f t="shared" si="18"/>
        <v>0</v>
      </c>
      <c r="AH69" s="83">
        <f t="shared" si="19"/>
        <v>0</v>
      </c>
      <c r="AI69" s="128">
        <f t="shared" si="32"/>
        <v>0</v>
      </c>
      <c r="AK69" s="121">
        <v>64</v>
      </c>
      <c r="AL69" s="83">
        <f t="shared" ref="AL69:AL132" si="49">IF(AK69&lt;=$F$18,IFERROR(VLOOKUP($AA69,$B$82:$G$94,2,FALSE),0),)</f>
        <v>0</v>
      </c>
      <c r="AM69" s="83">
        <f t="shared" ref="AM69:AM132" si="50">IF(AK69&lt;=$F$18,IFERROR(VLOOKUP($AA69,$B$82:$G$94,3,FALSE),0),)</f>
        <v>0</v>
      </c>
      <c r="AN69" s="83">
        <f t="shared" ref="AN69:AN132" si="51">IF(AK69&lt;=$F$18,IFERROR(VLOOKUP($AA69,$B$82:$G$94,4,FALSE),0),)</f>
        <v>0</v>
      </c>
      <c r="AO69" s="83">
        <f t="shared" ref="AO69:AO132" si="52">IF(AK69&lt;=$F$18,IFERROR(VLOOKUP($AA69,$B$82:$G$94,5,FALSE),0),)</f>
        <v>0</v>
      </c>
      <c r="AP69" s="83">
        <f t="shared" ref="AP69:AP132" si="53">IF(AK69&lt;=$F$18,IFERROR(VLOOKUP($AA69,$B$82:$G$94,6,FALSE),0),)</f>
        <v>0</v>
      </c>
      <c r="AQ69" s="227">
        <f t="shared" si="38"/>
        <v>0</v>
      </c>
      <c r="AR69" s="227">
        <f t="shared" si="38"/>
        <v>0</v>
      </c>
      <c r="AS69" s="227">
        <f t="shared" si="38"/>
        <v>0</v>
      </c>
      <c r="AT69" s="227">
        <f t="shared" si="38"/>
        <v>0</v>
      </c>
      <c r="AU69" s="83">
        <f t="shared" si="21"/>
        <v>0</v>
      </c>
      <c r="AV69" s="83">
        <f t="shared" si="22"/>
        <v>0</v>
      </c>
      <c r="AW69" s="83">
        <f t="shared" si="23"/>
        <v>0</v>
      </c>
      <c r="AX69" s="83">
        <f t="shared" si="24"/>
        <v>0</v>
      </c>
      <c r="AY69" s="128">
        <f t="shared" si="25"/>
        <v>0</v>
      </c>
    </row>
    <row r="70" spans="2:51" x14ac:dyDescent="0.25">
      <c r="B70" s="90"/>
      <c r="C70" s="217"/>
      <c r="D70" s="197"/>
      <c r="E70" s="202"/>
      <c r="F70" s="92"/>
      <c r="G70" s="101"/>
      <c r="I70" s="105">
        <v>65</v>
      </c>
      <c r="J70" s="83">
        <f t="shared" si="26"/>
        <v>0</v>
      </c>
      <c r="K70" s="83">
        <f t="shared" si="27"/>
        <v>0</v>
      </c>
      <c r="L70" s="83">
        <f t="shared" si="28"/>
        <v>0</v>
      </c>
      <c r="M70" s="83">
        <f t="shared" si="29"/>
        <v>0</v>
      </c>
      <c r="N70" s="83">
        <f t="shared" si="39"/>
        <v>0</v>
      </c>
      <c r="O70" s="84">
        <f t="shared" si="40"/>
        <v>0</v>
      </c>
      <c r="P70" s="105">
        <v>65</v>
      </c>
      <c r="Q70" s="83">
        <f t="shared" ref="Q70:Q133" si="54">IF(P70&lt;=$F$18,LOOKUP(P70-1,$B$25:$B$78,$G$25:$G$78),)</f>
        <v>0</v>
      </c>
      <c r="R70" s="83">
        <f t="shared" si="30"/>
        <v>0</v>
      </c>
      <c r="S70" s="83">
        <f t="shared" si="31"/>
        <v>0</v>
      </c>
      <c r="T70" s="83">
        <f t="shared" si="41"/>
        <v>0</v>
      </c>
      <c r="U70" s="83">
        <f t="shared" ref="U70:U133" si="55">IF(P70&lt;=$F$18,$F$5+($F$15-$F$5)*(1-EXP(-0.0175*P70)),)</f>
        <v>0</v>
      </c>
      <c r="V70" s="83">
        <f t="shared" si="42"/>
        <v>0</v>
      </c>
      <c r="W70" s="83">
        <v>0</v>
      </c>
      <c r="X70" s="83">
        <f t="shared" si="43"/>
        <v>0</v>
      </c>
      <c r="Y70" s="88">
        <f t="shared" si="44"/>
        <v>0</v>
      </c>
      <c r="AA70" s="121">
        <v>65</v>
      </c>
      <c r="AB70" s="83">
        <f t="shared" si="45"/>
        <v>0</v>
      </c>
      <c r="AC70" s="154">
        <f t="shared" si="46"/>
        <v>0</v>
      </c>
      <c r="AD70" s="154">
        <f t="shared" si="47"/>
        <v>0</v>
      </c>
      <c r="AE70" s="154">
        <f t="shared" si="48"/>
        <v>0</v>
      </c>
      <c r="AF70" s="83">
        <f t="shared" ref="AF70:AF133" si="56">IF(AA70&lt;=$F$18,EXP(-LN(2)/$D$104)*AF69+((1-EXP(-LN(2)/$D$104))/(LN(2)/$D$104))*$AB70*AC70*0.475*$F$19*44/12,)</f>
        <v>0</v>
      </c>
      <c r="AG70" s="83">
        <f t="shared" ref="AG70:AG133" si="57">IF(AA70&lt;=$F$18,EXP(-LN(2)/$D$106)*AG69+((1-EXP(-LN(2)/$D$106))/(LN(2)/$D$106))*$AB70*AD70*0.475*$F$19*44/12,)</f>
        <v>0</v>
      </c>
      <c r="AH70" s="83">
        <f t="shared" ref="AH70:AH133" si="58">IF(AA70&lt;=$F$18,EXP(-LN(2)/$D$105)*AH69+((1-EXP(-LN(2)/$D$105))/(LN(2)/$D$105))*$AB70*AE70*0.475*$F$19*44/12,)</f>
        <v>0</v>
      </c>
      <c r="AI70" s="128">
        <f t="shared" si="32"/>
        <v>0</v>
      </c>
      <c r="AK70" s="121">
        <v>65</v>
      </c>
      <c r="AL70" s="83">
        <f t="shared" si="49"/>
        <v>0</v>
      </c>
      <c r="AM70" s="83">
        <f t="shared" si="50"/>
        <v>0</v>
      </c>
      <c r="AN70" s="83">
        <f t="shared" si="51"/>
        <v>0</v>
      </c>
      <c r="AO70" s="83">
        <f t="shared" si="52"/>
        <v>0</v>
      </c>
      <c r="AP70" s="83">
        <f t="shared" si="53"/>
        <v>0</v>
      </c>
      <c r="AQ70" s="227">
        <f t="shared" si="38"/>
        <v>0</v>
      </c>
      <c r="AR70" s="227">
        <f t="shared" si="38"/>
        <v>0</v>
      </c>
      <c r="AS70" s="227">
        <f t="shared" si="38"/>
        <v>0</v>
      </c>
      <c r="AT70" s="227">
        <f t="shared" si="38"/>
        <v>0</v>
      </c>
      <c r="AU70" s="83">
        <f t="shared" ref="AU70:AU133" si="59">IF($AK70&lt;=$F$18,$C$104*$AL70*AM70,)</f>
        <v>0</v>
      </c>
      <c r="AV70" s="83">
        <f t="shared" ref="AV70:AV133" si="60">IF($AK70&lt;=$F$18,$C$106*$AL70*AN70,)</f>
        <v>0</v>
      </c>
      <c r="AW70" s="83">
        <f t="shared" ref="AW70:AW133" si="61">IF($AK70&lt;=$F$18,$C$105*$AL70*AO70,)</f>
        <v>0</v>
      </c>
      <c r="AX70" s="83">
        <f t="shared" ref="AX70:AX133" si="62">IF($AK70&lt;=$F$18,$C$108*$AL70*AP70,)</f>
        <v>0</v>
      </c>
      <c r="AY70" s="128">
        <f t="shared" ref="AY70:AY133" si="63">IF(AK70&lt;=$F$18,SUM(AU70:AX70)+AY69,)</f>
        <v>0</v>
      </c>
    </row>
    <row r="71" spans="2:51" x14ac:dyDescent="0.25">
      <c r="B71" s="90"/>
      <c r="C71" s="217"/>
      <c r="D71" s="197"/>
      <c r="E71" s="202"/>
      <c r="F71" s="92"/>
      <c r="G71" s="101"/>
      <c r="I71" s="105">
        <v>66</v>
      </c>
      <c r="J71" s="83">
        <f t="shared" ref="J71:J134" si="64">IF($I71&lt;=$F$10,$F$11*$F$13+J70,)</f>
        <v>0</v>
      </c>
      <c r="K71" s="83">
        <f t="shared" ref="K71:K134" si="65">IF(J71=0,0,EXP(-1.0587+0.8836*LN(J71)+0.284))</f>
        <v>0</v>
      </c>
      <c r="L71" s="83">
        <f t="shared" ref="L71:L134" si="66">IF(I71&lt;=$F$10,$F$5+($F$8-$F$5)*(1-EXP(-0.0175*I71)),)</f>
        <v>0</v>
      </c>
      <c r="M71" s="83">
        <f t="shared" ref="M71:M134" si="67">IF(I71&lt;=$F$10,IF(I71&lt;=30,I71*($F$9-$F$6)/30,$F$9-$F$6),)</f>
        <v>0</v>
      </c>
      <c r="N71" s="83">
        <f t="shared" si="39"/>
        <v>0</v>
      </c>
      <c r="O71" s="84">
        <f t="shared" si="40"/>
        <v>0</v>
      </c>
      <c r="P71" s="105">
        <v>66</v>
      </c>
      <c r="Q71" s="83">
        <f t="shared" si="54"/>
        <v>0</v>
      </c>
      <c r="R71" s="83">
        <f t="shared" ref="R71:R134" si="68">IF(P71&lt;=$F$18,Q71+R70,)</f>
        <v>0</v>
      </c>
      <c r="S71" s="83">
        <f t="shared" ref="S71:S134" si="69">$F$19*R71</f>
        <v>0</v>
      </c>
      <c r="T71" s="83">
        <f t="shared" si="41"/>
        <v>0</v>
      </c>
      <c r="U71" s="83">
        <f t="shared" si="55"/>
        <v>0</v>
      </c>
      <c r="V71" s="83">
        <f t="shared" si="42"/>
        <v>0</v>
      </c>
      <c r="W71" s="83">
        <v>0</v>
      </c>
      <c r="X71" s="83">
        <f t="shared" si="43"/>
        <v>0</v>
      </c>
      <c r="Y71" s="88">
        <f t="shared" si="44"/>
        <v>0</v>
      </c>
      <c r="AA71" s="121">
        <v>66</v>
      </c>
      <c r="AB71" s="83">
        <f t="shared" si="45"/>
        <v>0</v>
      </c>
      <c r="AC71" s="154">
        <f t="shared" si="46"/>
        <v>0</v>
      </c>
      <c r="AD71" s="154">
        <f t="shared" si="47"/>
        <v>0</v>
      </c>
      <c r="AE71" s="154">
        <f t="shared" si="48"/>
        <v>0</v>
      </c>
      <c r="AF71" s="83">
        <f t="shared" si="56"/>
        <v>0</v>
      </c>
      <c r="AG71" s="83">
        <f t="shared" si="57"/>
        <v>0</v>
      </c>
      <c r="AH71" s="83">
        <f t="shared" si="58"/>
        <v>0</v>
      </c>
      <c r="AI71" s="128">
        <f t="shared" ref="AI71:AI134" si="70">IF(AA71&lt;=$F$18,SUM(AF71:AH71),)</f>
        <v>0</v>
      </c>
      <c r="AK71" s="121">
        <v>66</v>
      </c>
      <c r="AL71" s="83">
        <f t="shared" si="49"/>
        <v>0</v>
      </c>
      <c r="AM71" s="83">
        <f t="shared" si="50"/>
        <v>0</v>
      </c>
      <c r="AN71" s="83">
        <f t="shared" si="51"/>
        <v>0</v>
      </c>
      <c r="AO71" s="83">
        <f t="shared" si="52"/>
        <v>0</v>
      </c>
      <c r="AP71" s="83">
        <f t="shared" si="53"/>
        <v>0</v>
      </c>
      <c r="AQ71" s="227">
        <f t="shared" si="38"/>
        <v>0</v>
      </c>
      <c r="AR71" s="227">
        <f t="shared" si="38"/>
        <v>0</v>
      </c>
      <c r="AS71" s="227">
        <f t="shared" si="38"/>
        <v>0</v>
      </c>
      <c r="AT71" s="227">
        <f t="shared" si="38"/>
        <v>0</v>
      </c>
      <c r="AU71" s="83">
        <f t="shared" si="59"/>
        <v>0</v>
      </c>
      <c r="AV71" s="83">
        <f t="shared" si="60"/>
        <v>0</v>
      </c>
      <c r="AW71" s="83">
        <f t="shared" si="61"/>
        <v>0</v>
      </c>
      <c r="AX71" s="83">
        <f t="shared" si="62"/>
        <v>0</v>
      </c>
      <c r="AY71" s="128">
        <f t="shared" si="63"/>
        <v>0</v>
      </c>
    </row>
    <row r="72" spans="2:51" x14ac:dyDescent="0.25">
      <c r="B72" s="90"/>
      <c r="C72" s="217"/>
      <c r="D72" s="197"/>
      <c r="E72" s="202"/>
      <c r="F72" s="92"/>
      <c r="G72" s="101"/>
      <c r="I72" s="105">
        <v>67</v>
      </c>
      <c r="J72" s="83">
        <f t="shared" si="64"/>
        <v>0</v>
      </c>
      <c r="K72" s="83">
        <f t="shared" si="65"/>
        <v>0</v>
      </c>
      <c r="L72" s="83">
        <f t="shared" si="66"/>
        <v>0</v>
      </c>
      <c r="M72" s="83">
        <f t="shared" si="67"/>
        <v>0</v>
      </c>
      <c r="N72" s="83">
        <f t="shared" si="39"/>
        <v>0</v>
      </c>
      <c r="O72" s="84">
        <f t="shared" si="40"/>
        <v>0</v>
      </c>
      <c r="P72" s="105">
        <v>67</v>
      </c>
      <c r="Q72" s="83">
        <f t="shared" si="54"/>
        <v>0</v>
      </c>
      <c r="R72" s="83">
        <f t="shared" si="68"/>
        <v>0</v>
      </c>
      <c r="S72" s="83">
        <f t="shared" si="69"/>
        <v>0</v>
      </c>
      <c r="T72" s="83">
        <f t="shared" si="41"/>
        <v>0</v>
      </c>
      <c r="U72" s="83">
        <f t="shared" si="55"/>
        <v>0</v>
      </c>
      <c r="V72" s="83">
        <f t="shared" si="42"/>
        <v>0</v>
      </c>
      <c r="W72" s="83">
        <v>0</v>
      </c>
      <c r="X72" s="83">
        <f t="shared" si="43"/>
        <v>0</v>
      </c>
      <c r="Y72" s="88">
        <f t="shared" si="44"/>
        <v>0</v>
      </c>
      <c r="AA72" s="121">
        <v>67</v>
      </c>
      <c r="AB72" s="83">
        <f t="shared" si="45"/>
        <v>0</v>
      </c>
      <c r="AC72" s="154">
        <f t="shared" si="46"/>
        <v>0</v>
      </c>
      <c r="AD72" s="154">
        <f t="shared" si="47"/>
        <v>0</v>
      </c>
      <c r="AE72" s="154">
        <f t="shared" si="48"/>
        <v>0</v>
      </c>
      <c r="AF72" s="83">
        <f t="shared" si="56"/>
        <v>0</v>
      </c>
      <c r="AG72" s="83">
        <f t="shared" si="57"/>
        <v>0</v>
      </c>
      <c r="AH72" s="83">
        <f t="shared" si="58"/>
        <v>0</v>
      </c>
      <c r="AI72" s="128">
        <f t="shared" si="70"/>
        <v>0</v>
      </c>
      <c r="AK72" s="121">
        <v>67</v>
      </c>
      <c r="AL72" s="83">
        <f t="shared" si="49"/>
        <v>0</v>
      </c>
      <c r="AM72" s="83">
        <f t="shared" si="50"/>
        <v>0</v>
      </c>
      <c r="AN72" s="83">
        <f t="shared" si="51"/>
        <v>0</v>
      </c>
      <c r="AO72" s="83">
        <f t="shared" si="52"/>
        <v>0</v>
      </c>
      <c r="AP72" s="83">
        <f t="shared" si="53"/>
        <v>0</v>
      </c>
      <c r="AQ72" s="227">
        <f t="shared" si="38"/>
        <v>0</v>
      </c>
      <c r="AR72" s="227">
        <f t="shared" si="38"/>
        <v>0</v>
      </c>
      <c r="AS72" s="227">
        <f t="shared" si="38"/>
        <v>0</v>
      </c>
      <c r="AT72" s="227">
        <f t="shared" si="38"/>
        <v>0</v>
      </c>
      <c r="AU72" s="83">
        <f t="shared" si="59"/>
        <v>0</v>
      </c>
      <c r="AV72" s="83">
        <f t="shared" si="60"/>
        <v>0</v>
      </c>
      <c r="AW72" s="83">
        <f t="shared" si="61"/>
        <v>0</v>
      </c>
      <c r="AX72" s="83">
        <f t="shared" si="62"/>
        <v>0</v>
      </c>
      <c r="AY72" s="128">
        <f t="shared" si="63"/>
        <v>0</v>
      </c>
    </row>
    <row r="73" spans="2:51" x14ac:dyDescent="0.25">
      <c r="B73" s="90"/>
      <c r="C73" s="217"/>
      <c r="D73" s="197"/>
      <c r="E73" s="202"/>
      <c r="F73" s="92"/>
      <c r="G73" s="101"/>
      <c r="I73" s="105">
        <v>68</v>
      </c>
      <c r="J73" s="83">
        <f t="shared" si="64"/>
        <v>0</v>
      </c>
      <c r="K73" s="83">
        <f t="shared" si="65"/>
        <v>0</v>
      </c>
      <c r="L73" s="83">
        <f t="shared" si="66"/>
        <v>0</v>
      </c>
      <c r="M73" s="83">
        <f t="shared" si="67"/>
        <v>0</v>
      </c>
      <c r="N73" s="83">
        <f t="shared" si="39"/>
        <v>0</v>
      </c>
      <c r="O73" s="84">
        <f t="shared" si="40"/>
        <v>0</v>
      </c>
      <c r="P73" s="105">
        <v>68</v>
      </c>
      <c r="Q73" s="83">
        <f t="shared" si="54"/>
        <v>0</v>
      </c>
      <c r="R73" s="83">
        <f t="shared" si="68"/>
        <v>0</v>
      </c>
      <c r="S73" s="83">
        <f t="shared" si="69"/>
        <v>0</v>
      </c>
      <c r="T73" s="83">
        <f t="shared" si="41"/>
        <v>0</v>
      </c>
      <c r="U73" s="83">
        <f t="shared" si="55"/>
        <v>0</v>
      </c>
      <c r="V73" s="83">
        <f t="shared" si="42"/>
        <v>0</v>
      </c>
      <c r="W73" s="83">
        <v>0</v>
      </c>
      <c r="X73" s="83">
        <f t="shared" si="43"/>
        <v>0</v>
      </c>
      <c r="Y73" s="88">
        <f t="shared" si="44"/>
        <v>0</v>
      </c>
      <c r="AA73" s="121">
        <v>68</v>
      </c>
      <c r="AB73" s="83">
        <f t="shared" si="45"/>
        <v>0</v>
      </c>
      <c r="AC73" s="154">
        <f t="shared" si="46"/>
        <v>0</v>
      </c>
      <c r="AD73" s="154">
        <f t="shared" si="47"/>
        <v>0</v>
      </c>
      <c r="AE73" s="154">
        <f t="shared" si="48"/>
        <v>0</v>
      </c>
      <c r="AF73" s="83">
        <f t="shared" si="56"/>
        <v>0</v>
      </c>
      <c r="AG73" s="83">
        <f t="shared" si="57"/>
        <v>0</v>
      </c>
      <c r="AH73" s="83">
        <f t="shared" si="58"/>
        <v>0</v>
      </c>
      <c r="AI73" s="128">
        <f t="shared" si="70"/>
        <v>0</v>
      </c>
      <c r="AK73" s="121">
        <v>68</v>
      </c>
      <c r="AL73" s="83">
        <f t="shared" si="49"/>
        <v>0</v>
      </c>
      <c r="AM73" s="83">
        <f t="shared" si="50"/>
        <v>0</v>
      </c>
      <c r="AN73" s="83">
        <f t="shared" si="51"/>
        <v>0</v>
      </c>
      <c r="AO73" s="83">
        <f t="shared" si="52"/>
        <v>0</v>
      </c>
      <c r="AP73" s="83">
        <f t="shared" si="53"/>
        <v>0</v>
      </c>
      <c r="AQ73" s="227">
        <f t="shared" si="38"/>
        <v>0</v>
      </c>
      <c r="AR73" s="227">
        <f t="shared" si="38"/>
        <v>0</v>
      </c>
      <c r="AS73" s="227">
        <f t="shared" si="38"/>
        <v>0</v>
      </c>
      <c r="AT73" s="227">
        <f t="shared" si="38"/>
        <v>0</v>
      </c>
      <c r="AU73" s="83">
        <f t="shared" si="59"/>
        <v>0</v>
      </c>
      <c r="AV73" s="83">
        <f t="shared" si="60"/>
        <v>0</v>
      </c>
      <c r="AW73" s="83">
        <f t="shared" si="61"/>
        <v>0</v>
      </c>
      <c r="AX73" s="83">
        <f t="shared" si="62"/>
        <v>0</v>
      </c>
      <c r="AY73" s="128">
        <f t="shared" si="63"/>
        <v>0</v>
      </c>
    </row>
    <row r="74" spans="2:51" x14ac:dyDescent="0.25">
      <c r="B74" s="90"/>
      <c r="C74" s="217"/>
      <c r="D74" s="197"/>
      <c r="E74" s="202"/>
      <c r="F74" s="92"/>
      <c r="G74" s="101"/>
      <c r="I74" s="105">
        <v>69</v>
      </c>
      <c r="J74" s="83">
        <f t="shared" si="64"/>
        <v>0</v>
      </c>
      <c r="K74" s="83">
        <f t="shared" si="65"/>
        <v>0</v>
      </c>
      <c r="L74" s="83">
        <f t="shared" si="66"/>
        <v>0</v>
      </c>
      <c r="M74" s="83">
        <f t="shared" si="67"/>
        <v>0</v>
      </c>
      <c r="N74" s="83">
        <f t="shared" si="39"/>
        <v>0</v>
      </c>
      <c r="O74" s="84">
        <f t="shared" si="40"/>
        <v>0</v>
      </c>
      <c r="P74" s="105">
        <v>69</v>
      </c>
      <c r="Q74" s="83">
        <f t="shared" si="54"/>
        <v>0</v>
      </c>
      <c r="R74" s="83">
        <f t="shared" si="68"/>
        <v>0</v>
      </c>
      <c r="S74" s="83">
        <f t="shared" si="69"/>
        <v>0</v>
      </c>
      <c r="T74" s="83">
        <f t="shared" si="41"/>
        <v>0</v>
      </c>
      <c r="U74" s="83">
        <f t="shared" si="55"/>
        <v>0</v>
      </c>
      <c r="V74" s="83">
        <f t="shared" si="42"/>
        <v>0</v>
      </c>
      <c r="W74" s="83">
        <v>0</v>
      </c>
      <c r="X74" s="83">
        <f t="shared" si="43"/>
        <v>0</v>
      </c>
      <c r="Y74" s="88">
        <f t="shared" si="44"/>
        <v>0</v>
      </c>
      <c r="AA74" s="121">
        <v>69</v>
      </c>
      <c r="AB74" s="83">
        <f t="shared" si="45"/>
        <v>0</v>
      </c>
      <c r="AC74" s="154">
        <f t="shared" si="46"/>
        <v>0</v>
      </c>
      <c r="AD74" s="154">
        <f t="shared" si="47"/>
        <v>0</v>
      </c>
      <c r="AE74" s="154">
        <f t="shared" si="48"/>
        <v>0</v>
      </c>
      <c r="AF74" s="83">
        <f t="shared" si="56"/>
        <v>0</v>
      </c>
      <c r="AG74" s="83">
        <f t="shared" si="57"/>
        <v>0</v>
      </c>
      <c r="AH74" s="83">
        <f t="shared" si="58"/>
        <v>0</v>
      </c>
      <c r="AI74" s="128">
        <f t="shared" si="70"/>
        <v>0</v>
      </c>
      <c r="AK74" s="121">
        <v>69</v>
      </c>
      <c r="AL74" s="83">
        <f t="shared" si="49"/>
        <v>0</v>
      </c>
      <c r="AM74" s="83">
        <f t="shared" si="50"/>
        <v>0</v>
      </c>
      <c r="AN74" s="83">
        <f t="shared" si="51"/>
        <v>0</v>
      </c>
      <c r="AO74" s="83">
        <f t="shared" si="52"/>
        <v>0</v>
      </c>
      <c r="AP74" s="83">
        <f t="shared" si="53"/>
        <v>0</v>
      </c>
      <c r="AQ74" s="227">
        <f t="shared" si="38"/>
        <v>0</v>
      </c>
      <c r="AR74" s="227">
        <f t="shared" si="38"/>
        <v>0</v>
      </c>
      <c r="AS74" s="227">
        <f t="shared" si="38"/>
        <v>0</v>
      </c>
      <c r="AT74" s="227">
        <f t="shared" si="38"/>
        <v>0</v>
      </c>
      <c r="AU74" s="83">
        <f t="shared" si="59"/>
        <v>0</v>
      </c>
      <c r="AV74" s="83">
        <f t="shared" si="60"/>
        <v>0</v>
      </c>
      <c r="AW74" s="83">
        <f t="shared" si="61"/>
        <v>0</v>
      </c>
      <c r="AX74" s="83">
        <f t="shared" si="62"/>
        <v>0</v>
      </c>
      <c r="AY74" s="128">
        <f t="shared" si="63"/>
        <v>0</v>
      </c>
    </row>
    <row r="75" spans="2:51" x14ac:dyDescent="0.25">
      <c r="B75" s="90"/>
      <c r="C75" s="217"/>
      <c r="D75" s="197"/>
      <c r="E75" s="202"/>
      <c r="F75" s="92"/>
      <c r="G75" s="101"/>
      <c r="I75" s="105">
        <v>70</v>
      </c>
      <c r="J75" s="83">
        <f t="shared" si="64"/>
        <v>0</v>
      </c>
      <c r="K75" s="83">
        <f t="shared" si="65"/>
        <v>0</v>
      </c>
      <c r="L75" s="83">
        <f t="shared" si="66"/>
        <v>0</v>
      </c>
      <c r="M75" s="83">
        <f t="shared" si="67"/>
        <v>0</v>
      </c>
      <c r="N75" s="83">
        <f t="shared" si="39"/>
        <v>0</v>
      </c>
      <c r="O75" s="84">
        <f t="shared" si="40"/>
        <v>0</v>
      </c>
      <c r="P75" s="105">
        <v>70</v>
      </c>
      <c r="Q75" s="83">
        <f t="shared" si="54"/>
        <v>0</v>
      </c>
      <c r="R75" s="83">
        <f t="shared" si="68"/>
        <v>0</v>
      </c>
      <c r="S75" s="83">
        <f t="shared" si="69"/>
        <v>0</v>
      </c>
      <c r="T75" s="83">
        <f t="shared" si="41"/>
        <v>0</v>
      </c>
      <c r="U75" s="83">
        <f t="shared" si="55"/>
        <v>0</v>
      </c>
      <c r="V75" s="83">
        <f t="shared" si="42"/>
        <v>0</v>
      </c>
      <c r="W75" s="83">
        <v>0</v>
      </c>
      <c r="X75" s="83">
        <f t="shared" si="43"/>
        <v>0</v>
      </c>
      <c r="Y75" s="88">
        <f t="shared" si="44"/>
        <v>0</v>
      </c>
      <c r="AA75" s="121">
        <v>70</v>
      </c>
      <c r="AB75" s="83">
        <f t="shared" si="45"/>
        <v>0</v>
      </c>
      <c r="AC75" s="154">
        <f t="shared" si="46"/>
        <v>0</v>
      </c>
      <c r="AD75" s="154">
        <f t="shared" si="47"/>
        <v>0</v>
      </c>
      <c r="AE75" s="154">
        <f t="shared" si="48"/>
        <v>0</v>
      </c>
      <c r="AF75" s="83">
        <f t="shared" si="56"/>
        <v>0</v>
      </c>
      <c r="AG75" s="83">
        <f t="shared" si="57"/>
        <v>0</v>
      </c>
      <c r="AH75" s="83">
        <f t="shared" si="58"/>
        <v>0</v>
      </c>
      <c r="AI75" s="128">
        <f t="shared" si="70"/>
        <v>0</v>
      </c>
      <c r="AK75" s="121">
        <v>70</v>
      </c>
      <c r="AL75" s="83">
        <f t="shared" si="49"/>
        <v>0</v>
      </c>
      <c r="AM75" s="83">
        <f t="shared" si="50"/>
        <v>0</v>
      </c>
      <c r="AN75" s="83">
        <f t="shared" si="51"/>
        <v>0</v>
      </c>
      <c r="AO75" s="83">
        <f t="shared" si="52"/>
        <v>0</v>
      </c>
      <c r="AP75" s="83">
        <f t="shared" si="53"/>
        <v>0</v>
      </c>
      <c r="AQ75" s="227">
        <f t="shared" si="38"/>
        <v>0</v>
      </c>
      <c r="AR75" s="227">
        <f t="shared" si="38"/>
        <v>0</v>
      </c>
      <c r="AS75" s="227">
        <f t="shared" si="38"/>
        <v>0</v>
      </c>
      <c r="AT75" s="227">
        <f t="shared" si="38"/>
        <v>0</v>
      </c>
      <c r="AU75" s="83">
        <f t="shared" si="59"/>
        <v>0</v>
      </c>
      <c r="AV75" s="83">
        <f t="shared" si="60"/>
        <v>0</v>
      </c>
      <c r="AW75" s="83">
        <f t="shared" si="61"/>
        <v>0</v>
      </c>
      <c r="AX75" s="83">
        <f t="shared" si="62"/>
        <v>0</v>
      </c>
      <c r="AY75" s="128">
        <f t="shared" si="63"/>
        <v>0</v>
      </c>
    </row>
    <row r="76" spans="2:51" x14ac:dyDescent="0.25">
      <c r="B76" s="90"/>
      <c r="C76" s="217"/>
      <c r="D76" s="197"/>
      <c r="E76" s="202"/>
      <c r="F76" s="92"/>
      <c r="G76" s="101"/>
      <c r="I76" s="105">
        <v>71</v>
      </c>
      <c r="J76" s="83">
        <f t="shared" si="64"/>
        <v>0</v>
      </c>
      <c r="K76" s="83">
        <f t="shared" si="65"/>
        <v>0</v>
      </c>
      <c r="L76" s="83">
        <f t="shared" si="66"/>
        <v>0</v>
      </c>
      <c r="M76" s="83">
        <f t="shared" si="67"/>
        <v>0</v>
      </c>
      <c r="N76" s="83">
        <f t="shared" si="39"/>
        <v>0</v>
      </c>
      <c r="O76" s="84">
        <f t="shared" si="40"/>
        <v>0</v>
      </c>
      <c r="P76" s="105">
        <v>71</v>
      </c>
      <c r="Q76" s="83">
        <f t="shared" si="54"/>
        <v>0</v>
      </c>
      <c r="R76" s="83">
        <f t="shared" si="68"/>
        <v>0</v>
      </c>
      <c r="S76" s="83">
        <f t="shared" si="69"/>
        <v>0</v>
      </c>
      <c r="T76" s="83">
        <f t="shared" si="41"/>
        <v>0</v>
      </c>
      <c r="U76" s="83">
        <f t="shared" si="55"/>
        <v>0</v>
      </c>
      <c r="V76" s="83">
        <f t="shared" si="42"/>
        <v>0</v>
      </c>
      <c r="W76" s="83">
        <v>0</v>
      </c>
      <c r="X76" s="83">
        <f t="shared" si="43"/>
        <v>0</v>
      </c>
      <c r="Y76" s="88">
        <f t="shared" si="44"/>
        <v>0</v>
      </c>
      <c r="AA76" s="121">
        <v>71</v>
      </c>
      <c r="AB76" s="83">
        <f t="shared" si="45"/>
        <v>0</v>
      </c>
      <c r="AC76" s="154">
        <f t="shared" si="46"/>
        <v>0</v>
      </c>
      <c r="AD76" s="154">
        <f t="shared" si="47"/>
        <v>0</v>
      </c>
      <c r="AE76" s="154">
        <f t="shared" si="48"/>
        <v>0</v>
      </c>
      <c r="AF76" s="83">
        <f t="shared" si="56"/>
        <v>0</v>
      </c>
      <c r="AG76" s="83">
        <f t="shared" si="57"/>
        <v>0</v>
      </c>
      <c r="AH76" s="83">
        <f t="shared" si="58"/>
        <v>0</v>
      </c>
      <c r="AI76" s="128">
        <f t="shared" si="70"/>
        <v>0</v>
      </c>
      <c r="AK76" s="121">
        <v>71</v>
      </c>
      <c r="AL76" s="83">
        <f t="shared" si="49"/>
        <v>0</v>
      </c>
      <c r="AM76" s="83">
        <f t="shared" si="50"/>
        <v>0</v>
      </c>
      <c r="AN76" s="83">
        <f t="shared" si="51"/>
        <v>0</v>
      </c>
      <c r="AO76" s="83">
        <f t="shared" si="52"/>
        <v>0</v>
      </c>
      <c r="AP76" s="83">
        <f t="shared" si="53"/>
        <v>0</v>
      </c>
      <c r="AQ76" s="227">
        <f t="shared" si="38"/>
        <v>0</v>
      </c>
      <c r="AR76" s="227">
        <f t="shared" si="38"/>
        <v>0</v>
      </c>
      <c r="AS76" s="227">
        <f t="shared" si="38"/>
        <v>0</v>
      </c>
      <c r="AT76" s="227">
        <f t="shared" si="38"/>
        <v>0</v>
      </c>
      <c r="AU76" s="83">
        <f t="shared" si="59"/>
        <v>0</v>
      </c>
      <c r="AV76" s="83">
        <f t="shared" si="60"/>
        <v>0</v>
      </c>
      <c r="AW76" s="83">
        <f t="shared" si="61"/>
        <v>0</v>
      </c>
      <c r="AX76" s="83">
        <f t="shared" si="62"/>
        <v>0</v>
      </c>
      <c r="AY76" s="128">
        <f t="shared" si="63"/>
        <v>0</v>
      </c>
    </row>
    <row r="77" spans="2:51" x14ac:dyDescent="0.25">
      <c r="B77" s="90"/>
      <c r="C77" s="217"/>
      <c r="D77" s="197"/>
      <c r="E77" s="202"/>
      <c r="F77" s="92"/>
      <c r="G77" s="101"/>
      <c r="I77" s="105">
        <v>72</v>
      </c>
      <c r="J77" s="83">
        <f t="shared" si="64"/>
        <v>0</v>
      </c>
      <c r="K77" s="83">
        <f t="shared" si="65"/>
        <v>0</v>
      </c>
      <c r="L77" s="83">
        <f t="shared" si="66"/>
        <v>0</v>
      </c>
      <c r="M77" s="83">
        <f t="shared" si="67"/>
        <v>0</v>
      </c>
      <c r="N77" s="83">
        <f t="shared" si="39"/>
        <v>0</v>
      </c>
      <c r="O77" s="84">
        <f t="shared" si="40"/>
        <v>0</v>
      </c>
      <c r="P77" s="105">
        <v>72</v>
      </c>
      <c r="Q77" s="83">
        <f t="shared" si="54"/>
        <v>0</v>
      </c>
      <c r="R77" s="83">
        <f t="shared" si="68"/>
        <v>0</v>
      </c>
      <c r="S77" s="83">
        <f t="shared" si="69"/>
        <v>0</v>
      </c>
      <c r="T77" s="83">
        <f t="shared" si="41"/>
        <v>0</v>
      </c>
      <c r="U77" s="83">
        <f t="shared" si="55"/>
        <v>0</v>
      </c>
      <c r="V77" s="83">
        <f t="shared" si="42"/>
        <v>0</v>
      </c>
      <c r="W77" s="83">
        <v>0</v>
      </c>
      <c r="X77" s="83">
        <f t="shared" si="43"/>
        <v>0</v>
      </c>
      <c r="Y77" s="88">
        <f t="shared" si="44"/>
        <v>0</v>
      </c>
      <c r="AA77" s="121">
        <v>72</v>
      </c>
      <c r="AB77" s="83">
        <f t="shared" si="45"/>
        <v>0</v>
      </c>
      <c r="AC77" s="154">
        <f t="shared" si="46"/>
        <v>0</v>
      </c>
      <c r="AD77" s="154">
        <f t="shared" si="47"/>
        <v>0</v>
      </c>
      <c r="AE77" s="154">
        <f t="shared" si="48"/>
        <v>0</v>
      </c>
      <c r="AF77" s="83">
        <f t="shared" si="56"/>
        <v>0</v>
      </c>
      <c r="AG77" s="83">
        <f t="shared" si="57"/>
        <v>0</v>
      </c>
      <c r="AH77" s="83">
        <f t="shared" si="58"/>
        <v>0</v>
      </c>
      <c r="AI77" s="128">
        <f t="shared" si="70"/>
        <v>0</v>
      </c>
      <c r="AK77" s="121">
        <v>72</v>
      </c>
      <c r="AL77" s="83">
        <f t="shared" si="49"/>
        <v>0</v>
      </c>
      <c r="AM77" s="83">
        <f t="shared" si="50"/>
        <v>0</v>
      </c>
      <c r="AN77" s="83">
        <f t="shared" si="51"/>
        <v>0</v>
      </c>
      <c r="AO77" s="83">
        <f t="shared" si="52"/>
        <v>0</v>
      </c>
      <c r="AP77" s="83">
        <f t="shared" si="53"/>
        <v>0</v>
      </c>
      <c r="AQ77" s="227">
        <f t="shared" si="38"/>
        <v>0</v>
      </c>
      <c r="AR77" s="227">
        <f t="shared" si="38"/>
        <v>0</v>
      </c>
      <c r="AS77" s="227">
        <f t="shared" si="38"/>
        <v>0</v>
      </c>
      <c r="AT77" s="227">
        <f t="shared" si="38"/>
        <v>0</v>
      </c>
      <c r="AU77" s="83">
        <f t="shared" si="59"/>
        <v>0</v>
      </c>
      <c r="AV77" s="83">
        <f t="shared" si="60"/>
        <v>0</v>
      </c>
      <c r="AW77" s="83">
        <f t="shared" si="61"/>
        <v>0</v>
      </c>
      <c r="AX77" s="83">
        <f t="shared" si="62"/>
        <v>0</v>
      </c>
      <c r="AY77" s="128">
        <f t="shared" si="63"/>
        <v>0</v>
      </c>
    </row>
    <row r="78" spans="2:51" x14ac:dyDescent="0.25">
      <c r="B78" s="93"/>
      <c r="C78" s="218"/>
      <c r="D78" s="219"/>
      <c r="E78" s="206"/>
      <c r="F78" s="94"/>
      <c r="G78" s="102"/>
      <c r="I78" s="105">
        <v>73</v>
      </c>
      <c r="J78" s="83">
        <f t="shared" si="64"/>
        <v>0</v>
      </c>
      <c r="K78" s="83">
        <f t="shared" si="65"/>
        <v>0</v>
      </c>
      <c r="L78" s="83">
        <f t="shared" si="66"/>
        <v>0</v>
      </c>
      <c r="M78" s="83">
        <f t="shared" si="67"/>
        <v>0</v>
      </c>
      <c r="N78" s="83">
        <f t="shared" si="39"/>
        <v>0</v>
      </c>
      <c r="O78" s="84">
        <f t="shared" si="40"/>
        <v>0</v>
      </c>
      <c r="P78" s="105">
        <v>73</v>
      </c>
      <c r="Q78" s="83">
        <f t="shared" si="54"/>
        <v>0</v>
      </c>
      <c r="R78" s="83">
        <f t="shared" si="68"/>
        <v>0</v>
      </c>
      <c r="S78" s="83">
        <f t="shared" si="69"/>
        <v>0</v>
      </c>
      <c r="T78" s="83">
        <f t="shared" si="41"/>
        <v>0</v>
      </c>
      <c r="U78" s="83">
        <f t="shared" si="55"/>
        <v>0</v>
      </c>
      <c r="V78" s="83">
        <f t="shared" si="42"/>
        <v>0</v>
      </c>
      <c r="W78" s="83">
        <v>0</v>
      </c>
      <c r="X78" s="83">
        <f t="shared" si="43"/>
        <v>0</v>
      </c>
      <c r="Y78" s="88">
        <f t="shared" si="44"/>
        <v>0</v>
      </c>
      <c r="AA78" s="121">
        <v>73</v>
      </c>
      <c r="AB78" s="83">
        <f t="shared" si="45"/>
        <v>0</v>
      </c>
      <c r="AC78" s="154">
        <f t="shared" si="46"/>
        <v>0</v>
      </c>
      <c r="AD78" s="154">
        <f t="shared" si="47"/>
        <v>0</v>
      </c>
      <c r="AE78" s="154">
        <f t="shared" si="48"/>
        <v>0</v>
      </c>
      <c r="AF78" s="83">
        <f t="shared" si="56"/>
        <v>0</v>
      </c>
      <c r="AG78" s="83">
        <f t="shared" si="57"/>
        <v>0</v>
      </c>
      <c r="AH78" s="83">
        <f t="shared" si="58"/>
        <v>0</v>
      </c>
      <c r="AI78" s="128">
        <f t="shared" si="70"/>
        <v>0</v>
      </c>
      <c r="AK78" s="121">
        <v>73</v>
      </c>
      <c r="AL78" s="83">
        <f t="shared" si="49"/>
        <v>0</v>
      </c>
      <c r="AM78" s="83">
        <f t="shared" si="50"/>
        <v>0</v>
      </c>
      <c r="AN78" s="83">
        <f t="shared" si="51"/>
        <v>0</v>
      </c>
      <c r="AO78" s="83">
        <f t="shared" si="52"/>
        <v>0</v>
      </c>
      <c r="AP78" s="83">
        <f t="shared" si="53"/>
        <v>0</v>
      </c>
      <c r="AQ78" s="227">
        <f t="shared" si="38"/>
        <v>0</v>
      </c>
      <c r="AR78" s="227">
        <f t="shared" si="38"/>
        <v>0</v>
      </c>
      <c r="AS78" s="227">
        <f t="shared" si="38"/>
        <v>0</v>
      </c>
      <c r="AT78" s="227">
        <f t="shared" si="38"/>
        <v>0</v>
      </c>
      <c r="AU78" s="83">
        <f t="shared" si="59"/>
        <v>0</v>
      </c>
      <c r="AV78" s="83">
        <f t="shared" si="60"/>
        <v>0</v>
      </c>
      <c r="AW78" s="83">
        <f t="shared" si="61"/>
        <v>0</v>
      </c>
      <c r="AX78" s="83">
        <f t="shared" si="62"/>
        <v>0</v>
      </c>
      <c r="AY78" s="128">
        <f t="shared" si="63"/>
        <v>0</v>
      </c>
    </row>
    <row r="79" spans="2:51" x14ac:dyDescent="0.25">
      <c r="I79" s="105">
        <v>74</v>
      </c>
      <c r="J79" s="83">
        <f t="shared" si="64"/>
        <v>0</v>
      </c>
      <c r="K79" s="83">
        <f t="shared" si="65"/>
        <v>0</v>
      </c>
      <c r="L79" s="83">
        <f t="shared" si="66"/>
        <v>0</v>
      </c>
      <c r="M79" s="83">
        <f t="shared" si="67"/>
        <v>0</v>
      </c>
      <c r="N79" s="83">
        <f t="shared" si="39"/>
        <v>0</v>
      </c>
      <c r="O79" s="84">
        <f t="shared" si="40"/>
        <v>0</v>
      </c>
      <c r="P79" s="105">
        <v>74</v>
      </c>
      <c r="Q79" s="83">
        <f t="shared" si="54"/>
        <v>0</v>
      </c>
      <c r="R79" s="83">
        <f t="shared" si="68"/>
        <v>0</v>
      </c>
      <c r="S79" s="83">
        <f t="shared" si="69"/>
        <v>0</v>
      </c>
      <c r="T79" s="83">
        <f t="shared" si="41"/>
        <v>0</v>
      </c>
      <c r="U79" s="83">
        <f t="shared" si="55"/>
        <v>0</v>
      </c>
      <c r="V79" s="83">
        <f t="shared" si="42"/>
        <v>0</v>
      </c>
      <c r="W79" s="83">
        <v>0</v>
      </c>
      <c r="X79" s="83">
        <f t="shared" si="43"/>
        <v>0</v>
      </c>
      <c r="Y79" s="88">
        <f t="shared" si="44"/>
        <v>0</v>
      </c>
      <c r="AA79" s="121">
        <v>74</v>
      </c>
      <c r="AB79" s="83">
        <f t="shared" si="45"/>
        <v>0</v>
      </c>
      <c r="AC79" s="154">
        <f t="shared" si="46"/>
        <v>0</v>
      </c>
      <c r="AD79" s="154">
        <f t="shared" si="47"/>
        <v>0</v>
      </c>
      <c r="AE79" s="154">
        <f t="shared" si="48"/>
        <v>0</v>
      </c>
      <c r="AF79" s="83">
        <f t="shared" si="56"/>
        <v>0</v>
      </c>
      <c r="AG79" s="83">
        <f t="shared" si="57"/>
        <v>0</v>
      </c>
      <c r="AH79" s="83">
        <f t="shared" si="58"/>
        <v>0</v>
      </c>
      <c r="AI79" s="128">
        <f t="shared" si="70"/>
        <v>0</v>
      </c>
      <c r="AK79" s="121">
        <v>74</v>
      </c>
      <c r="AL79" s="83">
        <f t="shared" si="49"/>
        <v>0</v>
      </c>
      <c r="AM79" s="83">
        <f t="shared" si="50"/>
        <v>0</v>
      </c>
      <c r="AN79" s="83">
        <f t="shared" si="51"/>
        <v>0</v>
      </c>
      <c r="AO79" s="83">
        <f t="shared" si="52"/>
        <v>0</v>
      </c>
      <c r="AP79" s="83">
        <f t="shared" si="53"/>
        <v>0</v>
      </c>
      <c r="AQ79" s="227">
        <f t="shared" si="38"/>
        <v>0</v>
      </c>
      <c r="AR79" s="227">
        <f t="shared" si="38"/>
        <v>0</v>
      </c>
      <c r="AS79" s="227">
        <f t="shared" si="38"/>
        <v>0</v>
      </c>
      <c r="AT79" s="227">
        <f t="shared" si="38"/>
        <v>0</v>
      </c>
      <c r="AU79" s="83">
        <f t="shared" si="59"/>
        <v>0</v>
      </c>
      <c r="AV79" s="83">
        <f t="shared" si="60"/>
        <v>0</v>
      </c>
      <c r="AW79" s="83">
        <f t="shared" si="61"/>
        <v>0</v>
      </c>
      <c r="AX79" s="83">
        <f t="shared" si="62"/>
        <v>0</v>
      </c>
      <c r="AY79" s="128">
        <f t="shared" si="63"/>
        <v>0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64"/>
        <v>0</v>
      </c>
      <c r="K80" s="83">
        <f t="shared" si="65"/>
        <v>0</v>
      </c>
      <c r="L80" s="83">
        <f t="shared" si="66"/>
        <v>0</v>
      </c>
      <c r="M80" s="83">
        <f t="shared" si="67"/>
        <v>0</v>
      </c>
      <c r="N80" s="83">
        <f t="shared" si="39"/>
        <v>0</v>
      </c>
      <c r="O80" s="84">
        <f t="shared" si="40"/>
        <v>0</v>
      </c>
      <c r="P80" s="105">
        <v>75</v>
      </c>
      <c r="Q80" s="83">
        <f t="shared" si="54"/>
        <v>0</v>
      </c>
      <c r="R80" s="83">
        <f t="shared" si="68"/>
        <v>0</v>
      </c>
      <c r="S80" s="83">
        <f t="shared" si="69"/>
        <v>0</v>
      </c>
      <c r="T80" s="83">
        <f t="shared" si="41"/>
        <v>0</v>
      </c>
      <c r="U80" s="83">
        <f t="shared" si="55"/>
        <v>0</v>
      </c>
      <c r="V80" s="83">
        <f t="shared" si="42"/>
        <v>0</v>
      </c>
      <c r="W80" s="83">
        <v>0</v>
      </c>
      <c r="X80" s="83">
        <f t="shared" si="43"/>
        <v>0</v>
      </c>
      <c r="Y80" s="88">
        <f t="shared" si="44"/>
        <v>0</v>
      </c>
      <c r="AA80" s="121">
        <v>75</v>
      </c>
      <c r="AB80" s="83">
        <f t="shared" si="45"/>
        <v>0</v>
      </c>
      <c r="AC80" s="154">
        <f t="shared" si="46"/>
        <v>0</v>
      </c>
      <c r="AD80" s="154">
        <f t="shared" si="47"/>
        <v>0</v>
      </c>
      <c r="AE80" s="154">
        <f t="shared" si="48"/>
        <v>0</v>
      </c>
      <c r="AF80" s="83">
        <f t="shared" si="56"/>
        <v>0</v>
      </c>
      <c r="AG80" s="83">
        <f t="shared" si="57"/>
        <v>0</v>
      </c>
      <c r="AH80" s="83">
        <f t="shared" si="58"/>
        <v>0</v>
      </c>
      <c r="AI80" s="128">
        <f t="shared" si="70"/>
        <v>0</v>
      </c>
      <c r="AK80" s="121">
        <v>75</v>
      </c>
      <c r="AL80" s="83">
        <f t="shared" si="49"/>
        <v>0</v>
      </c>
      <c r="AM80" s="83">
        <f t="shared" si="50"/>
        <v>0</v>
      </c>
      <c r="AN80" s="83">
        <f t="shared" si="51"/>
        <v>0</v>
      </c>
      <c r="AO80" s="83">
        <f t="shared" si="52"/>
        <v>0</v>
      </c>
      <c r="AP80" s="83">
        <f t="shared" si="53"/>
        <v>0</v>
      </c>
      <c r="AQ80" s="227">
        <f t="shared" si="38"/>
        <v>0</v>
      </c>
      <c r="AR80" s="227">
        <f t="shared" si="38"/>
        <v>0</v>
      </c>
      <c r="AS80" s="227">
        <f t="shared" si="38"/>
        <v>0</v>
      </c>
      <c r="AT80" s="227">
        <f t="shared" si="38"/>
        <v>0</v>
      </c>
      <c r="AU80" s="83">
        <f t="shared" si="59"/>
        <v>0</v>
      </c>
      <c r="AV80" s="83">
        <f t="shared" si="60"/>
        <v>0</v>
      </c>
      <c r="AW80" s="83">
        <f t="shared" si="61"/>
        <v>0</v>
      </c>
      <c r="AX80" s="83">
        <f t="shared" si="62"/>
        <v>0</v>
      </c>
      <c r="AY80" s="128">
        <f t="shared" si="63"/>
        <v>0</v>
      </c>
    </row>
    <row r="81" spans="1:51" x14ac:dyDescent="0.25">
      <c r="A81" t="s">
        <v>215</v>
      </c>
      <c r="B81" s="199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64"/>
        <v>0</v>
      </c>
      <c r="K81" s="83">
        <f t="shared" si="65"/>
        <v>0</v>
      </c>
      <c r="L81" s="83">
        <f t="shared" si="66"/>
        <v>0</v>
      </c>
      <c r="M81" s="83">
        <f t="shared" si="67"/>
        <v>0</v>
      </c>
      <c r="N81" s="83">
        <f t="shared" si="39"/>
        <v>0</v>
      </c>
      <c r="O81" s="84">
        <f t="shared" si="40"/>
        <v>0</v>
      </c>
      <c r="P81" s="105">
        <v>76</v>
      </c>
      <c r="Q81" s="83">
        <f t="shared" si="54"/>
        <v>0</v>
      </c>
      <c r="R81" s="83">
        <f t="shared" si="68"/>
        <v>0</v>
      </c>
      <c r="S81" s="83">
        <f t="shared" si="69"/>
        <v>0</v>
      </c>
      <c r="T81" s="83">
        <f t="shared" si="41"/>
        <v>0</v>
      </c>
      <c r="U81" s="83">
        <f t="shared" si="55"/>
        <v>0</v>
      </c>
      <c r="V81" s="83">
        <f t="shared" si="42"/>
        <v>0</v>
      </c>
      <c r="W81" s="83">
        <v>0</v>
      </c>
      <c r="X81" s="83">
        <f t="shared" si="43"/>
        <v>0</v>
      </c>
      <c r="Y81" s="88">
        <f t="shared" si="44"/>
        <v>0</v>
      </c>
      <c r="AA81" s="121">
        <v>76</v>
      </c>
      <c r="AB81" s="83">
        <f t="shared" si="45"/>
        <v>0</v>
      </c>
      <c r="AC81" s="154">
        <f t="shared" si="46"/>
        <v>0</v>
      </c>
      <c r="AD81" s="154">
        <f t="shared" si="47"/>
        <v>0</v>
      </c>
      <c r="AE81" s="154">
        <f t="shared" si="48"/>
        <v>0</v>
      </c>
      <c r="AF81" s="83">
        <f t="shared" si="56"/>
        <v>0</v>
      </c>
      <c r="AG81" s="83">
        <f t="shared" si="57"/>
        <v>0</v>
      </c>
      <c r="AH81" s="83">
        <f t="shared" si="58"/>
        <v>0</v>
      </c>
      <c r="AI81" s="128">
        <f t="shared" si="70"/>
        <v>0</v>
      </c>
      <c r="AK81" s="121">
        <v>76</v>
      </c>
      <c r="AL81" s="83">
        <f t="shared" si="49"/>
        <v>0</v>
      </c>
      <c r="AM81" s="83">
        <f t="shared" si="50"/>
        <v>0</v>
      </c>
      <c r="AN81" s="83">
        <f t="shared" si="51"/>
        <v>0</v>
      </c>
      <c r="AO81" s="83">
        <f t="shared" si="52"/>
        <v>0</v>
      </c>
      <c r="AP81" s="83">
        <f t="shared" si="53"/>
        <v>0</v>
      </c>
      <c r="AQ81" s="227">
        <f t="shared" si="38"/>
        <v>0</v>
      </c>
      <c r="AR81" s="227">
        <f t="shared" si="38"/>
        <v>0</v>
      </c>
      <c r="AS81" s="227">
        <f t="shared" si="38"/>
        <v>0</v>
      </c>
      <c r="AT81" s="227">
        <f t="shared" si="38"/>
        <v>0</v>
      </c>
      <c r="AU81" s="83">
        <f t="shared" si="59"/>
        <v>0</v>
      </c>
      <c r="AV81" s="83">
        <f t="shared" si="60"/>
        <v>0</v>
      </c>
      <c r="AW81" s="83">
        <f t="shared" si="61"/>
        <v>0</v>
      </c>
      <c r="AX81" s="83">
        <f t="shared" si="62"/>
        <v>0</v>
      </c>
      <c r="AY81" s="128">
        <f t="shared" si="63"/>
        <v>0</v>
      </c>
    </row>
    <row r="82" spans="1:51" x14ac:dyDescent="0.25">
      <c r="A82" t="s">
        <v>213</v>
      </c>
      <c r="B82" s="189">
        <v>22</v>
      </c>
      <c r="C82" s="211">
        <v>60</v>
      </c>
      <c r="D82" s="212"/>
      <c r="E82" s="251">
        <f>IF(G82+D82&lt;&gt;1,(1-(G82+D82))*56%,0)</f>
        <v>0.56000000000000005</v>
      </c>
      <c r="F82" s="251">
        <f>IF(G82+D82&lt;&gt;1,(1-(G82+D82))*44%,0)</f>
        <v>0.44</v>
      </c>
      <c r="G82" s="210"/>
      <c r="H82" s="108">
        <f t="shared" ref="H82:H94" si="71">IF(C82=0,0,IF(SUM(D82:G82)&lt;&gt;1,"erreur",))</f>
        <v>0</v>
      </c>
      <c r="I82" s="105">
        <v>77</v>
      </c>
      <c r="J82" s="83">
        <f t="shared" si="64"/>
        <v>0</v>
      </c>
      <c r="K82" s="83">
        <f t="shared" si="65"/>
        <v>0</v>
      </c>
      <c r="L82" s="83">
        <f t="shared" si="66"/>
        <v>0</v>
      </c>
      <c r="M82" s="83">
        <f t="shared" si="67"/>
        <v>0</v>
      </c>
      <c r="N82" s="83">
        <f t="shared" si="39"/>
        <v>0</v>
      </c>
      <c r="O82" s="84">
        <f t="shared" si="40"/>
        <v>0</v>
      </c>
      <c r="P82" s="105">
        <v>77</v>
      </c>
      <c r="Q82" s="83">
        <f t="shared" si="54"/>
        <v>0</v>
      </c>
      <c r="R82" s="83">
        <f t="shared" si="68"/>
        <v>0</v>
      </c>
      <c r="S82" s="83">
        <f t="shared" si="69"/>
        <v>0</v>
      </c>
      <c r="T82" s="83">
        <f t="shared" si="41"/>
        <v>0</v>
      </c>
      <c r="U82" s="83">
        <f t="shared" si="55"/>
        <v>0</v>
      </c>
      <c r="V82" s="83">
        <f t="shared" si="42"/>
        <v>0</v>
      </c>
      <c r="W82" s="83">
        <v>0</v>
      </c>
      <c r="X82" s="83">
        <f t="shared" si="43"/>
        <v>0</v>
      </c>
      <c r="Y82" s="88">
        <f t="shared" si="44"/>
        <v>0</v>
      </c>
      <c r="AA82" s="121">
        <v>77</v>
      </c>
      <c r="AB82" s="83">
        <f t="shared" si="45"/>
        <v>0</v>
      </c>
      <c r="AC82" s="154">
        <f t="shared" si="46"/>
        <v>0</v>
      </c>
      <c r="AD82" s="154">
        <f t="shared" si="47"/>
        <v>0</v>
      </c>
      <c r="AE82" s="154">
        <f t="shared" si="48"/>
        <v>0</v>
      </c>
      <c r="AF82" s="83">
        <f t="shared" si="56"/>
        <v>0</v>
      </c>
      <c r="AG82" s="83">
        <f t="shared" si="57"/>
        <v>0</v>
      </c>
      <c r="AH82" s="83">
        <f t="shared" si="58"/>
        <v>0</v>
      </c>
      <c r="AI82" s="128">
        <f t="shared" si="70"/>
        <v>0</v>
      </c>
      <c r="AK82" s="121">
        <v>77</v>
      </c>
      <c r="AL82" s="83">
        <f t="shared" si="49"/>
        <v>0</v>
      </c>
      <c r="AM82" s="83">
        <f t="shared" si="50"/>
        <v>0</v>
      </c>
      <c r="AN82" s="83">
        <f t="shared" si="51"/>
        <v>0</v>
      </c>
      <c r="AO82" s="83">
        <f t="shared" si="52"/>
        <v>0</v>
      </c>
      <c r="AP82" s="83">
        <f t="shared" si="53"/>
        <v>0</v>
      </c>
      <c r="AQ82" s="227">
        <f t="shared" si="38"/>
        <v>0</v>
      </c>
      <c r="AR82" s="227">
        <f t="shared" si="38"/>
        <v>0</v>
      </c>
      <c r="AS82" s="227">
        <f t="shared" si="38"/>
        <v>0</v>
      </c>
      <c r="AT82" s="227">
        <f t="shared" si="38"/>
        <v>0</v>
      </c>
      <c r="AU82" s="83">
        <f t="shared" si="59"/>
        <v>0</v>
      </c>
      <c r="AV82" s="83">
        <f t="shared" si="60"/>
        <v>0</v>
      </c>
      <c r="AW82" s="83">
        <f t="shared" si="61"/>
        <v>0</v>
      </c>
      <c r="AX82" s="83">
        <f t="shared" si="62"/>
        <v>0</v>
      </c>
      <c r="AY82" s="128">
        <f t="shared" si="63"/>
        <v>0</v>
      </c>
    </row>
    <row r="83" spans="1:51" x14ac:dyDescent="0.25">
      <c r="A83" t="s">
        <v>213</v>
      </c>
      <c r="B83" s="189">
        <v>28</v>
      </c>
      <c r="C83" s="211">
        <v>60</v>
      </c>
      <c r="D83" s="212"/>
      <c r="E83" s="185">
        <f t="shared" ref="E83:E93" si="72">IF(G83+D83&lt;&gt;1,(1-(G83+D83))*56%,0)</f>
        <v>0.56000000000000005</v>
      </c>
      <c r="F83" s="185">
        <f t="shared" ref="F83:F93" si="73">IF(G83+D83&lt;&gt;1,(1-(G83+D83))*44%,0)</f>
        <v>0.44</v>
      </c>
      <c r="G83" s="213"/>
      <c r="H83" s="108">
        <f t="shared" si="71"/>
        <v>0</v>
      </c>
      <c r="I83" s="105">
        <v>78</v>
      </c>
      <c r="J83" s="83">
        <f t="shared" si="64"/>
        <v>0</v>
      </c>
      <c r="K83" s="83">
        <f t="shared" si="65"/>
        <v>0</v>
      </c>
      <c r="L83" s="83">
        <f t="shared" si="66"/>
        <v>0</v>
      </c>
      <c r="M83" s="83">
        <f t="shared" si="67"/>
        <v>0</v>
      </c>
      <c r="N83" s="83">
        <f t="shared" si="39"/>
        <v>0</v>
      </c>
      <c r="O83" s="84">
        <f t="shared" si="40"/>
        <v>0</v>
      </c>
      <c r="P83" s="105">
        <v>78</v>
      </c>
      <c r="Q83" s="83">
        <f t="shared" si="54"/>
        <v>0</v>
      </c>
      <c r="R83" s="83">
        <f t="shared" si="68"/>
        <v>0</v>
      </c>
      <c r="S83" s="83">
        <f t="shared" si="69"/>
        <v>0</v>
      </c>
      <c r="T83" s="83">
        <f t="shared" si="41"/>
        <v>0</v>
      </c>
      <c r="U83" s="83">
        <f t="shared" si="55"/>
        <v>0</v>
      </c>
      <c r="V83" s="83">
        <f t="shared" si="42"/>
        <v>0</v>
      </c>
      <c r="W83" s="83">
        <v>0</v>
      </c>
      <c r="X83" s="83">
        <f t="shared" si="43"/>
        <v>0</v>
      </c>
      <c r="Y83" s="88">
        <f t="shared" si="44"/>
        <v>0</v>
      </c>
      <c r="AA83" s="121">
        <v>78</v>
      </c>
      <c r="AB83" s="83">
        <f t="shared" si="45"/>
        <v>0</v>
      </c>
      <c r="AC83" s="154">
        <f t="shared" si="46"/>
        <v>0</v>
      </c>
      <c r="AD83" s="154">
        <f t="shared" si="47"/>
        <v>0</v>
      </c>
      <c r="AE83" s="154">
        <f t="shared" si="48"/>
        <v>0</v>
      </c>
      <c r="AF83" s="83">
        <f t="shared" si="56"/>
        <v>0</v>
      </c>
      <c r="AG83" s="83">
        <f t="shared" si="57"/>
        <v>0</v>
      </c>
      <c r="AH83" s="83">
        <f t="shared" si="58"/>
        <v>0</v>
      </c>
      <c r="AI83" s="128">
        <f t="shared" si="70"/>
        <v>0</v>
      </c>
      <c r="AK83" s="121">
        <v>78</v>
      </c>
      <c r="AL83" s="83">
        <f t="shared" si="49"/>
        <v>0</v>
      </c>
      <c r="AM83" s="83">
        <f t="shared" si="50"/>
        <v>0</v>
      </c>
      <c r="AN83" s="83">
        <f t="shared" si="51"/>
        <v>0</v>
      </c>
      <c r="AO83" s="83">
        <f t="shared" si="52"/>
        <v>0</v>
      </c>
      <c r="AP83" s="83">
        <f t="shared" si="53"/>
        <v>0</v>
      </c>
      <c r="AQ83" s="227">
        <f t="shared" si="38"/>
        <v>0</v>
      </c>
      <c r="AR83" s="227">
        <f t="shared" si="38"/>
        <v>0</v>
      </c>
      <c r="AS83" s="227">
        <f t="shared" si="38"/>
        <v>0</v>
      </c>
      <c r="AT83" s="227">
        <f t="shared" si="38"/>
        <v>0</v>
      </c>
      <c r="AU83" s="83">
        <f t="shared" si="59"/>
        <v>0</v>
      </c>
      <c r="AV83" s="83">
        <f t="shared" si="60"/>
        <v>0</v>
      </c>
      <c r="AW83" s="83">
        <f t="shared" si="61"/>
        <v>0</v>
      </c>
      <c r="AX83" s="83">
        <f t="shared" si="62"/>
        <v>0</v>
      </c>
      <c r="AY83" s="128">
        <f t="shared" si="63"/>
        <v>0</v>
      </c>
    </row>
    <row r="84" spans="1:51" x14ac:dyDescent="0.25">
      <c r="A84" t="s">
        <v>214</v>
      </c>
      <c r="B84" s="189">
        <v>35</v>
      </c>
      <c r="C84" s="211">
        <v>55</v>
      </c>
      <c r="D84" s="212">
        <v>0.6</v>
      </c>
      <c r="E84" s="185">
        <f t="shared" si="72"/>
        <v>0.22400000000000003</v>
      </c>
      <c r="F84" s="185">
        <f t="shared" si="73"/>
        <v>0.17600000000000002</v>
      </c>
      <c r="G84" s="213"/>
      <c r="H84" s="108">
        <f t="shared" si="71"/>
        <v>0</v>
      </c>
      <c r="I84" s="105">
        <v>79</v>
      </c>
      <c r="J84" s="83">
        <f t="shared" si="64"/>
        <v>0</v>
      </c>
      <c r="K84" s="83">
        <f t="shared" si="65"/>
        <v>0</v>
      </c>
      <c r="L84" s="83">
        <f t="shared" si="66"/>
        <v>0</v>
      </c>
      <c r="M84" s="83">
        <f t="shared" si="67"/>
        <v>0</v>
      </c>
      <c r="N84" s="83">
        <f t="shared" si="39"/>
        <v>0</v>
      </c>
      <c r="O84" s="84">
        <f t="shared" si="40"/>
        <v>0</v>
      </c>
      <c r="P84" s="105">
        <v>79</v>
      </c>
      <c r="Q84" s="83">
        <f t="shared" si="54"/>
        <v>0</v>
      </c>
      <c r="R84" s="83">
        <f t="shared" si="68"/>
        <v>0</v>
      </c>
      <c r="S84" s="83">
        <f t="shared" si="69"/>
        <v>0</v>
      </c>
      <c r="T84" s="83">
        <f t="shared" si="41"/>
        <v>0</v>
      </c>
      <c r="U84" s="83">
        <f t="shared" si="55"/>
        <v>0</v>
      </c>
      <c r="V84" s="83">
        <f t="shared" si="42"/>
        <v>0</v>
      </c>
      <c r="W84" s="83">
        <v>0</v>
      </c>
      <c r="X84" s="83">
        <f t="shared" si="43"/>
        <v>0</v>
      </c>
      <c r="Y84" s="88">
        <f t="shared" si="44"/>
        <v>0</v>
      </c>
      <c r="AA84" s="121">
        <v>79</v>
      </c>
      <c r="AB84" s="83">
        <f t="shared" si="45"/>
        <v>0</v>
      </c>
      <c r="AC84" s="154">
        <f t="shared" si="46"/>
        <v>0</v>
      </c>
      <c r="AD84" s="154">
        <f t="shared" si="47"/>
        <v>0</v>
      </c>
      <c r="AE84" s="154">
        <f t="shared" si="48"/>
        <v>0</v>
      </c>
      <c r="AF84" s="83">
        <f t="shared" si="56"/>
        <v>0</v>
      </c>
      <c r="AG84" s="83">
        <f t="shared" si="57"/>
        <v>0</v>
      </c>
      <c r="AH84" s="83">
        <f t="shared" si="58"/>
        <v>0</v>
      </c>
      <c r="AI84" s="128">
        <f t="shared" si="70"/>
        <v>0</v>
      </c>
      <c r="AK84" s="121">
        <v>79</v>
      </c>
      <c r="AL84" s="83">
        <f t="shared" si="49"/>
        <v>0</v>
      </c>
      <c r="AM84" s="83">
        <f t="shared" si="50"/>
        <v>0</v>
      </c>
      <c r="AN84" s="83">
        <f t="shared" si="51"/>
        <v>0</v>
      </c>
      <c r="AO84" s="83">
        <f t="shared" si="52"/>
        <v>0</v>
      </c>
      <c r="AP84" s="83">
        <f t="shared" si="53"/>
        <v>0</v>
      </c>
      <c r="AQ84" s="227">
        <f t="shared" si="38"/>
        <v>0</v>
      </c>
      <c r="AR84" s="227">
        <f t="shared" si="38"/>
        <v>0</v>
      </c>
      <c r="AS84" s="227">
        <f t="shared" si="38"/>
        <v>0</v>
      </c>
      <c r="AT84" s="227">
        <f t="shared" si="38"/>
        <v>0</v>
      </c>
      <c r="AU84" s="83">
        <f t="shared" si="59"/>
        <v>0</v>
      </c>
      <c r="AV84" s="83">
        <f t="shared" si="60"/>
        <v>0</v>
      </c>
      <c r="AW84" s="83">
        <f t="shared" si="61"/>
        <v>0</v>
      </c>
      <c r="AX84" s="83">
        <f t="shared" si="62"/>
        <v>0</v>
      </c>
      <c r="AY84" s="128">
        <f t="shared" si="63"/>
        <v>0</v>
      </c>
    </row>
    <row r="85" spans="1:51" x14ac:dyDescent="0.25">
      <c r="A85" t="s">
        <v>214</v>
      </c>
      <c r="B85" s="189">
        <v>40</v>
      </c>
      <c r="C85" s="211">
        <v>55</v>
      </c>
      <c r="D85" s="212">
        <v>0.8</v>
      </c>
      <c r="E85" s="185">
        <f t="shared" si="72"/>
        <v>0.11199999999999999</v>
      </c>
      <c r="F85" s="185">
        <f t="shared" si="73"/>
        <v>8.7999999999999981E-2</v>
      </c>
      <c r="G85" s="213"/>
      <c r="H85" s="108">
        <f t="shared" si="71"/>
        <v>0</v>
      </c>
      <c r="I85" s="105">
        <v>80</v>
      </c>
      <c r="J85" s="83">
        <f t="shared" si="64"/>
        <v>0</v>
      </c>
      <c r="K85" s="83">
        <f t="shared" si="65"/>
        <v>0</v>
      </c>
      <c r="L85" s="83">
        <f t="shared" si="66"/>
        <v>0</v>
      </c>
      <c r="M85" s="83">
        <f t="shared" si="67"/>
        <v>0</v>
      </c>
      <c r="N85" s="83">
        <f t="shared" si="39"/>
        <v>0</v>
      </c>
      <c r="O85" s="84">
        <f t="shared" si="40"/>
        <v>0</v>
      </c>
      <c r="P85" s="105">
        <v>80</v>
      </c>
      <c r="Q85" s="83">
        <f t="shared" si="54"/>
        <v>0</v>
      </c>
      <c r="R85" s="83">
        <f t="shared" si="68"/>
        <v>0</v>
      </c>
      <c r="S85" s="83">
        <f t="shared" si="69"/>
        <v>0</v>
      </c>
      <c r="T85" s="83">
        <f t="shared" si="41"/>
        <v>0</v>
      </c>
      <c r="U85" s="83">
        <f t="shared" si="55"/>
        <v>0</v>
      </c>
      <c r="V85" s="83">
        <f t="shared" si="42"/>
        <v>0</v>
      </c>
      <c r="W85" s="83">
        <v>0</v>
      </c>
      <c r="X85" s="83">
        <f t="shared" si="43"/>
        <v>0</v>
      </c>
      <c r="Y85" s="88">
        <f t="shared" si="44"/>
        <v>0</v>
      </c>
      <c r="AA85" s="121">
        <v>80</v>
      </c>
      <c r="AB85" s="83">
        <f t="shared" si="45"/>
        <v>0</v>
      </c>
      <c r="AC85" s="154">
        <f t="shared" si="46"/>
        <v>0</v>
      </c>
      <c r="AD85" s="154">
        <f t="shared" si="47"/>
        <v>0</v>
      </c>
      <c r="AE85" s="154">
        <f t="shared" si="48"/>
        <v>0</v>
      </c>
      <c r="AF85" s="83">
        <f t="shared" si="56"/>
        <v>0</v>
      </c>
      <c r="AG85" s="83">
        <f t="shared" si="57"/>
        <v>0</v>
      </c>
      <c r="AH85" s="83">
        <f t="shared" si="58"/>
        <v>0</v>
      </c>
      <c r="AI85" s="128">
        <f t="shared" si="70"/>
        <v>0</v>
      </c>
      <c r="AK85" s="121">
        <v>80</v>
      </c>
      <c r="AL85" s="83">
        <f t="shared" si="49"/>
        <v>0</v>
      </c>
      <c r="AM85" s="83">
        <f t="shared" si="50"/>
        <v>0</v>
      </c>
      <c r="AN85" s="83">
        <f t="shared" si="51"/>
        <v>0</v>
      </c>
      <c r="AO85" s="83">
        <f t="shared" si="52"/>
        <v>0</v>
      </c>
      <c r="AP85" s="83">
        <f t="shared" si="53"/>
        <v>0</v>
      </c>
      <c r="AQ85" s="227">
        <f t="shared" si="38"/>
        <v>0</v>
      </c>
      <c r="AR85" s="227">
        <f t="shared" si="38"/>
        <v>0</v>
      </c>
      <c r="AS85" s="227">
        <f t="shared" si="38"/>
        <v>0</v>
      </c>
      <c r="AT85" s="227">
        <f t="shared" si="38"/>
        <v>0</v>
      </c>
      <c r="AU85" s="83">
        <f t="shared" si="59"/>
        <v>0</v>
      </c>
      <c r="AV85" s="83">
        <f t="shared" si="60"/>
        <v>0</v>
      </c>
      <c r="AW85" s="83">
        <f t="shared" si="61"/>
        <v>0</v>
      </c>
      <c r="AX85" s="83">
        <f t="shared" si="62"/>
        <v>0</v>
      </c>
      <c r="AY85" s="128">
        <f t="shared" si="63"/>
        <v>0</v>
      </c>
    </row>
    <row r="86" spans="1:51" x14ac:dyDescent="0.25">
      <c r="A86" t="s">
        <v>214</v>
      </c>
      <c r="B86" s="189"/>
      <c r="C86" s="211"/>
      <c r="D86" s="212"/>
      <c r="E86" s="185">
        <f t="shared" si="72"/>
        <v>0.56000000000000005</v>
      </c>
      <c r="F86" s="185">
        <f t="shared" si="73"/>
        <v>0.44</v>
      </c>
      <c r="G86" s="213"/>
      <c r="H86" s="108">
        <f t="shared" si="71"/>
        <v>0</v>
      </c>
      <c r="I86" s="105">
        <v>81</v>
      </c>
      <c r="J86" s="83">
        <f t="shared" si="64"/>
        <v>0</v>
      </c>
      <c r="K86" s="83">
        <f t="shared" si="65"/>
        <v>0</v>
      </c>
      <c r="L86" s="83">
        <f t="shared" si="66"/>
        <v>0</v>
      </c>
      <c r="M86" s="83">
        <f t="shared" si="67"/>
        <v>0</v>
      </c>
      <c r="N86" s="83">
        <f t="shared" si="39"/>
        <v>0</v>
      </c>
      <c r="O86" s="84">
        <f t="shared" si="40"/>
        <v>0</v>
      </c>
      <c r="P86" s="105">
        <v>81</v>
      </c>
      <c r="Q86" s="83">
        <f t="shared" si="54"/>
        <v>0</v>
      </c>
      <c r="R86" s="83">
        <f t="shared" si="68"/>
        <v>0</v>
      </c>
      <c r="S86" s="83">
        <f t="shared" si="69"/>
        <v>0</v>
      </c>
      <c r="T86" s="83">
        <f t="shared" si="41"/>
        <v>0</v>
      </c>
      <c r="U86" s="83">
        <f t="shared" si="55"/>
        <v>0</v>
      </c>
      <c r="V86" s="83">
        <f t="shared" si="42"/>
        <v>0</v>
      </c>
      <c r="W86" s="83">
        <v>0</v>
      </c>
      <c r="X86" s="83">
        <f t="shared" si="43"/>
        <v>0</v>
      </c>
      <c r="Y86" s="88">
        <f t="shared" si="44"/>
        <v>0</v>
      </c>
      <c r="AA86" s="121">
        <v>81</v>
      </c>
      <c r="AB86" s="83">
        <f t="shared" si="45"/>
        <v>0</v>
      </c>
      <c r="AC86" s="154">
        <f t="shared" si="46"/>
        <v>0</v>
      </c>
      <c r="AD86" s="154">
        <f t="shared" si="47"/>
        <v>0</v>
      </c>
      <c r="AE86" s="154">
        <f t="shared" si="48"/>
        <v>0</v>
      </c>
      <c r="AF86" s="83">
        <f t="shared" si="56"/>
        <v>0</v>
      </c>
      <c r="AG86" s="83">
        <f t="shared" si="57"/>
        <v>0</v>
      </c>
      <c r="AH86" s="83">
        <f t="shared" si="58"/>
        <v>0</v>
      </c>
      <c r="AI86" s="128">
        <f t="shared" si="70"/>
        <v>0</v>
      </c>
      <c r="AK86" s="121">
        <v>81</v>
      </c>
      <c r="AL86" s="83">
        <f t="shared" si="49"/>
        <v>0</v>
      </c>
      <c r="AM86" s="83">
        <f t="shared" si="50"/>
        <v>0</v>
      </c>
      <c r="AN86" s="83">
        <f t="shared" si="51"/>
        <v>0</v>
      </c>
      <c r="AO86" s="83">
        <f t="shared" si="52"/>
        <v>0</v>
      </c>
      <c r="AP86" s="83">
        <f t="shared" si="53"/>
        <v>0</v>
      </c>
      <c r="AQ86" s="227">
        <f t="shared" si="38"/>
        <v>0</v>
      </c>
      <c r="AR86" s="227">
        <f t="shared" si="38"/>
        <v>0</v>
      </c>
      <c r="AS86" s="227">
        <f t="shared" si="38"/>
        <v>0</v>
      </c>
      <c r="AT86" s="227">
        <f t="shared" si="38"/>
        <v>0</v>
      </c>
      <c r="AU86" s="83">
        <f t="shared" si="59"/>
        <v>0</v>
      </c>
      <c r="AV86" s="83">
        <f t="shared" si="60"/>
        <v>0</v>
      </c>
      <c r="AW86" s="83">
        <f t="shared" si="61"/>
        <v>0</v>
      </c>
      <c r="AX86" s="83">
        <f t="shared" si="62"/>
        <v>0</v>
      </c>
      <c r="AY86" s="128">
        <f t="shared" si="63"/>
        <v>0</v>
      </c>
    </row>
    <row r="87" spans="1:51" x14ac:dyDescent="0.25">
      <c r="A87" t="s">
        <v>214</v>
      </c>
      <c r="B87" s="189"/>
      <c r="C87" s="211"/>
      <c r="D87" s="212"/>
      <c r="E87" s="185">
        <f t="shared" si="72"/>
        <v>0.56000000000000005</v>
      </c>
      <c r="F87" s="185">
        <f t="shared" si="73"/>
        <v>0.44</v>
      </c>
      <c r="G87" s="213"/>
      <c r="H87" s="108">
        <f t="shared" si="71"/>
        <v>0</v>
      </c>
      <c r="I87" s="105">
        <v>82</v>
      </c>
      <c r="J87" s="83">
        <f t="shared" si="64"/>
        <v>0</v>
      </c>
      <c r="K87" s="83">
        <f t="shared" si="65"/>
        <v>0</v>
      </c>
      <c r="L87" s="83">
        <f t="shared" si="66"/>
        <v>0</v>
      </c>
      <c r="M87" s="83">
        <f t="shared" si="67"/>
        <v>0</v>
      </c>
      <c r="N87" s="83">
        <f t="shared" si="39"/>
        <v>0</v>
      </c>
      <c r="O87" s="84">
        <f t="shared" si="40"/>
        <v>0</v>
      </c>
      <c r="P87" s="105">
        <v>82</v>
      </c>
      <c r="Q87" s="83">
        <f t="shared" si="54"/>
        <v>0</v>
      </c>
      <c r="R87" s="83">
        <f t="shared" si="68"/>
        <v>0</v>
      </c>
      <c r="S87" s="83">
        <f t="shared" si="69"/>
        <v>0</v>
      </c>
      <c r="T87" s="83">
        <f t="shared" si="41"/>
        <v>0</v>
      </c>
      <c r="U87" s="83">
        <f t="shared" si="55"/>
        <v>0</v>
      </c>
      <c r="V87" s="83">
        <f t="shared" si="42"/>
        <v>0</v>
      </c>
      <c r="W87" s="83">
        <v>0</v>
      </c>
      <c r="X87" s="83">
        <f t="shared" si="43"/>
        <v>0</v>
      </c>
      <c r="Y87" s="88">
        <f t="shared" si="44"/>
        <v>0</v>
      </c>
      <c r="AA87" s="121">
        <v>82</v>
      </c>
      <c r="AB87" s="83">
        <f t="shared" si="45"/>
        <v>0</v>
      </c>
      <c r="AC87" s="154">
        <f t="shared" si="46"/>
        <v>0</v>
      </c>
      <c r="AD87" s="154">
        <f t="shared" si="47"/>
        <v>0</v>
      </c>
      <c r="AE87" s="154">
        <f t="shared" si="48"/>
        <v>0</v>
      </c>
      <c r="AF87" s="83">
        <f t="shared" si="56"/>
        <v>0</v>
      </c>
      <c r="AG87" s="83">
        <f t="shared" si="57"/>
        <v>0</v>
      </c>
      <c r="AH87" s="83">
        <f t="shared" si="58"/>
        <v>0</v>
      </c>
      <c r="AI87" s="128">
        <f t="shared" si="70"/>
        <v>0</v>
      </c>
      <c r="AK87" s="121">
        <v>82</v>
      </c>
      <c r="AL87" s="83">
        <f t="shared" si="49"/>
        <v>0</v>
      </c>
      <c r="AM87" s="83">
        <f t="shared" si="50"/>
        <v>0</v>
      </c>
      <c r="AN87" s="83">
        <f t="shared" si="51"/>
        <v>0</v>
      </c>
      <c r="AO87" s="83">
        <f t="shared" si="52"/>
        <v>0</v>
      </c>
      <c r="AP87" s="83">
        <f t="shared" si="53"/>
        <v>0</v>
      </c>
      <c r="AQ87" s="227">
        <f t="shared" si="38"/>
        <v>0</v>
      </c>
      <c r="AR87" s="227">
        <f t="shared" si="38"/>
        <v>0</v>
      </c>
      <c r="AS87" s="227">
        <f t="shared" si="38"/>
        <v>0</v>
      </c>
      <c r="AT87" s="227">
        <f t="shared" si="38"/>
        <v>0</v>
      </c>
      <c r="AU87" s="83">
        <f t="shared" si="59"/>
        <v>0</v>
      </c>
      <c r="AV87" s="83">
        <f t="shared" si="60"/>
        <v>0</v>
      </c>
      <c r="AW87" s="83">
        <f t="shared" si="61"/>
        <v>0</v>
      </c>
      <c r="AX87" s="83">
        <f t="shared" si="62"/>
        <v>0</v>
      </c>
      <c r="AY87" s="128">
        <f t="shared" si="63"/>
        <v>0</v>
      </c>
    </row>
    <row r="88" spans="1:51" x14ac:dyDescent="0.25">
      <c r="A88" t="s">
        <v>214</v>
      </c>
      <c r="B88" s="189"/>
      <c r="C88" s="211"/>
      <c r="D88" s="212"/>
      <c r="E88" s="185">
        <f t="shared" si="72"/>
        <v>0.56000000000000005</v>
      </c>
      <c r="F88" s="185">
        <f t="shared" si="73"/>
        <v>0.44</v>
      </c>
      <c r="G88" s="213"/>
      <c r="H88" s="108">
        <f t="shared" si="71"/>
        <v>0</v>
      </c>
      <c r="I88" s="105">
        <v>83</v>
      </c>
      <c r="J88" s="83">
        <f t="shared" si="64"/>
        <v>0</v>
      </c>
      <c r="K88" s="83">
        <f t="shared" si="65"/>
        <v>0</v>
      </c>
      <c r="L88" s="83">
        <f t="shared" si="66"/>
        <v>0</v>
      </c>
      <c r="M88" s="83">
        <f t="shared" si="67"/>
        <v>0</v>
      </c>
      <c r="N88" s="83">
        <f t="shared" si="39"/>
        <v>0</v>
      </c>
      <c r="O88" s="84">
        <f t="shared" si="40"/>
        <v>0</v>
      </c>
      <c r="P88" s="105">
        <v>83</v>
      </c>
      <c r="Q88" s="83">
        <f t="shared" si="54"/>
        <v>0</v>
      </c>
      <c r="R88" s="83">
        <f t="shared" si="68"/>
        <v>0</v>
      </c>
      <c r="S88" s="83">
        <f t="shared" si="69"/>
        <v>0</v>
      </c>
      <c r="T88" s="83">
        <f t="shared" si="41"/>
        <v>0</v>
      </c>
      <c r="U88" s="83">
        <f t="shared" si="55"/>
        <v>0</v>
      </c>
      <c r="V88" s="83">
        <f t="shared" si="42"/>
        <v>0</v>
      </c>
      <c r="W88" s="83">
        <v>0</v>
      </c>
      <c r="X88" s="83">
        <f t="shared" si="43"/>
        <v>0</v>
      </c>
      <c r="Y88" s="88">
        <f t="shared" si="44"/>
        <v>0</v>
      </c>
      <c r="AA88" s="121">
        <v>83</v>
      </c>
      <c r="AB88" s="83">
        <f t="shared" si="45"/>
        <v>0</v>
      </c>
      <c r="AC88" s="154">
        <f t="shared" si="46"/>
        <v>0</v>
      </c>
      <c r="AD88" s="154">
        <f t="shared" si="47"/>
        <v>0</v>
      </c>
      <c r="AE88" s="154">
        <f t="shared" si="48"/>
        <v>0</v>
      </c>
      <c r="AF88" s="83">
        <f t="shared" si="56"/>
        <v>0</v>
      </c>
      <c r="AG88" s="83">
        <f t="shared" si="57"/>
        <v>0</v>
      </c>
      <c r="AH88" s="83">
        <f t="shared" si="58"/>
        <v>0</v>
      </c>
      <c r="AI88" s="128">
        <f t="shared" si="70"/>
        <v>0</v>
      </c>
      <c r="AK88" s="121">
        <v>83</v>
      </c>
      <c r="AL88" s="83">
        <f t="shared" si="49"/>
        <v>0</v>
      </c>
      <c r="AM88" s="83">
        <f t="shared" si="50"/>
        <v>0</v>
      </c>
      <c r="AN88" s="83">
        <f t="shared" si="51"/>
        <v>0</v>
      </c>
      <c r="AO88" s="83">
        <f t="shared" si="52"/>
        <v>0</v>
      </c>
      <c r="AP88" s="83">
        <f t="shared" si="53"/>
        <v>0</v>
      </c>
      <c r="AQ88" s="227">
        <f t="shared" si="38"/>
        <v>0</v>
      </c>
      <c r="AR88" s="227">
        <f t="shared" si="38"/>
        <v>0</v>
      </c>
      <c r="AS88" s="227">
        <f t="shared" si="38"/>
        <v>0</v>
      </c>
      <c r="AT88" s="227">
        <f t="shared" si="38"/>
        <v>0</v>
      </c>
      <c r="AU88" s="83">
        <f t="shared" si="59"/>
        <v>0</v>
      </c>
      <c r="AV88" s="83">
        <f t="shared" si="60"/>
        <v>0</v>
      </c>
      <c r="AW88" s="83">
        <f t="shared" si="61"/>
        <v>0</v>
      </c>
      <c r="AX88" s="83">
        <f t="shared" si="62"/>
        <v>0</v>
      </c>
      <c r="AY88" s="128">
        <f t="shared" si="63"/>
        <v>0</v>
      </c>
    </row>
    <row r="89" spans="1:51" x14ac:dyDescent="0.25">
      <c r="A89" t="s">
        <v>214</v>
      </c>
      <c r="B89" s="189"/>
      <c r="C89" s="211"/>
      <c r="D89" s="212"/>
      <c r="E89" s="185">
        <f t="shared" si="72"/>
        <v>0.56000000000000005</v>
      </c>
      <c r="F89" s="185">
        <f t="shared" si="73"/>
        <v>0.44</v>
      </c>
      <c r="G89" s="213"/>
      <c r="H89" s="108">
        <f t="shared" si="71"/>
        <v>0</v>
      </c>
      <c r="I89" s="105">
        <v>84</v>
      </c>
      <c r="J89" s="83">
        <f t="shared" si="64"/>
        <v>0</v>
      </c>
      <c r="K89" s="83">
        <f t="shared" si="65"/>
        <v>0</v>
      </c>
      <c r="L89" s="83">
        <f t="shared" si="66"/>
        <v>0</v>
      </c>
      <c r="M89" s="83">
        <f t="shared" si="67"/>
        <v>0</v>
      </c>
      <c r="N89" s="83">
        <f t="shared" si="39"/>
        <v>0</v>
      </c>
      <c r="O89" s="84">
        <f t="shared" si="40"/>
        <v>0</v>
      </c>
      <c r="P89" s="105">
        <v>84</v>
      </c>
      <c r="Q89" s="83">
        <f t="shared" si="54"/>
        <v>0</v>
      </c>
      <c r="R89" s="83">
        <f t="shared" si="68"/>
        <v>0</v>
      </c>
      <c r="S89" s="83">
        <f t="shared" si="69"/>
        <v>0</v>
      </c>
      <c r="T89" s="83">
        <f t="shared" si="41"/>
        <v>0</v>
      </c>
      <c r="U89" s="83">
        <f t="shared" si="55"/>
        <v>0</v>
      </c>
      <c r="V89" s="83">
        <f t="shared" si="42"/>
        <v>0</v>
      </c>
      <c r="W89" s="83">
        <v>0</v>
      </c>
      <c r="X89" s="83">
        <f t="shared" si="43"/>
        <v>0</v>
      </c>
      <c r="Y89" s="88">
        <f t="shared" si="44"/>
        <v>0</v>
      </c>
      <c r="AA89" s="121">
        <v>84</v>
      </c>
      <c r="AB89" s="83">
        <f t="shared" si="45"/>
        <v>0</v>
      </c>
      <c r="AC89" s="154">
        <f t="shared" si="46"/>
        <v>0</v>
      </c>
      <c r="AD89" s="154">
        <f t="shared" si="47"/>
        <v>0</v>
      </c>
      <c r="AE89" s="154">
        <f t="shared" si="48"/>
        <v>0</v>
      </c>
      <c r="AF89" s="83">
        <f t="shared" si="56"/>
        <v>0</v>
      </c>
      <c r="AG89" s="83">
        <f t="shared" si="57"/>
        <v>0</v>
      </c>
      <c r="AH89" s="83">
        <f t="shared" si="58"/>
        <v>0</v>
      </c>
      <c r="AI89" s="128">
        <f t="shared" si="70"/>
        <v>0</v>
      </c>
      <c r="AK89" s="121">
        <v>84</v>
      </c>
      <c r="AL89" s="83">
        <f t="shared" si="49"/>
        <v>0</v>
      </c>
      <c r="AM89" s="83">
        <f t="shared" si="50"/>
        <v>0</v>
      </c>
      <c r="AN89" s="83">
        <f t="shared" si="51"/>
        <v>0</v>
      </c>
      <c r="AO89" s="83">
        <f t="shared" si="52"/>
        <v>0</v>
      </c>
      <c r="AP89" s="83">
        <f t="shared" si="53"/>
        <v>0</v>
      </c>
      <c r="AQ89" s="227">
        <f t="shared" si="38"/>
        <v>0</v>
      </c>
      <c r="AR89" s="227">
        <f t="shared" si="38"/>
        <v>0</v>
      </c>
      <c r="AS89" s="227">
        <f t="shared" si="38"/>
        <v>0</v>
      </c>
      <c r="AT89" s="227">
        <f t="shared" si="38"/>
        <v>0</v>
      </c>
      <c r="AU89" s="83">
        <f t="shared" si="59"/>
        <v>0</v>
      </c>
      <c r="AV89" s="83">
        <f t="shared" si="60"/>
        <v>0</v>
      </c>
      <c r="AW89" s="83">
        <f t="shared" si="61"/>
        <v>0</v>
      </c>
      <c r="AX89" s="83">
        <f t="shared" si="62"/>
        <v>0</v>
      </c>
      <c r="AY89" s="128">
        <f t="shared" si="63"/>
        <v>0</v>
      </c>
    </row>
    <row r="90" spans="1:51" x14ac:dyDescent="0.25">
      <c r="A90" t="s">
        <v>214</v>
      </c>
      <c r="B90" s="189"/>
      <c r="C90" s="211"/>
      <c r="D90" s="212"/>
      <c r="E90" s="185">
        <f t="shared" si="72"/>
        <v>0.56000000000000005</v>
      </c>
      <c r="F90" s="185">
        <f t="shared" si="73"/>
        <v>0.44</v>
      </c>
      <c r="G90" s="213"/>
      <c r="H90" s="108">
        <f t="shared" si="71"/>
        <v>0</v>
      </c>
      <c r="I90" s="105">
        <v>85</v>
      </c>
      <c r="J90" s="83">
        <f t="shared" si="64"/>
        <v>0</v>
      </c>
      <c r="K90" s="83">
        <f t="shared" si="65"/>
        <v>0</v>
      </c>
      <c r="L90" s="83">
        <f t="shared" si="66"/>
        <v>0</v>
      </c>
      <c r="M90" s="83">
        <f t="shared" si="67"/>
        <v>0</v>
      </c>
      <c r="N90" s="83">
        <f t="shared" si="39"/>
        <v>0</v>
      </c>
      <c r="O90" s="84">
        <f t="shared" si="40"/>
        <v>0</v>
      </c>
      <c r="P90" s="105">
        <v>85</v>
      </c>
      <c r="Q90" s="83">
        <f t="shared" si="54"/>
        <v>0</v>
      </c>
      <c r="R90" s="83">
        <f t="shared" si="68"/>
        <v>0</v>
      </c>
      <c r="S90" s="83">
        <f t="shared" si="69"/>
        <v>0</v>
      </c>
      <c r="T90" s="83">
        <f t="shared" si="41"/>
        <v>0</v>
      </c>
      <c r="U90" s="83">
        <f t="shared" si="55"/>
        <v>0</v>
      </c>
      <c r="V90" s="83">
        <f t="shared" si="42"/>
        <v>0</v>
      </c>
      <c r="W90" s="83">
        <v>0</v>
      </c>
      <c r="X90" s="83">
        <f t="shared" si="43"/>
        <v>0</v>
      </c>
      <c r="Y90" s="88">
        <f t="shared" si="44"/>
        <v>0</v>
      </c>
      <c r="AA90" s="121">
        <v>85</v>
      </c>
      <c r="AB90" s="83">
        <f t="shared" si="45"/>
        <v>0</v>
      </c>
      <c r="AC90" s="154">
        <f t="shared" si="46"/>
        <v>0</v>
      </c>
      <c r="AD90" s="154">
        <f t="shared" si="47"/>
        <v>0</v>
      </c>
      <c r="AE90" s="154">
        <f t="shared" si="48"/>
        <v>0</v>
      </c>
      <c r="AF90" s="83">
        <f t="shared" si="56"/>
        <v>0</v>
      </c>
      <c r="AG90" s="83">
        <f t="shared" si="57"/>
        <v>0</v>
      </c>
      <c r="AH90" s="83">
        <f t="shared" si="58"/>
        <v>0</v>
      </c>
      <c r="AI90" s="128">
        <f t="shared" si="70"/>
        <v>0</v>
      </c>
      <c r="AK90" s="121">
        <v>85</v>
      </c>
      <c r="AL90" s="83">
        <f t="shared" si="49"/>
        <v>0</v>
      </c>
      <c r="AM90" s="83">
        <f t="shared" si="50"/>
        <v>0</v>
      </c>
      <c r="AN90" s="83">
        <f t="shared" si="51"/>
        <v>0</v>
      </c>
      <c r="AO90" s="83">
        <f t="shared" si="52"/>
        <v>0</v>
      </c>
      <c r="AP90" s="83">
        <f t="shared" si="53"/>
        <v>0</v>
      </c>
      <c r="AQ90" s="227">
        <f t="shared" si="38"/>
        <v>0</v>
      </c>
      <c r="AR90" s="227">
        <f t="shared" si="38"/>
        <v>0</v>
      </c>
      <c r="AS90" s="227">
        <f t="shared" si="38"/>
        <v>0</v>
      </c>
      <c r="AT90" s="227">
        <f t="shared" si="38"/>
        <v>0</v>
      </c>
      <c r="AU90" s="83">
        <f t="shared" si="59"/>
        <v>0</v>
      </c>
      <c r="AV90" s="83">
        <f t="shared" si="60"/>
        <v>0</v>
      </c>
      <c r="AW90" s="83">
        <f t="shared" si="61"/>
        <v>0</v>
      </c>
      <c r="AX90" s="83">
        <f t="shared" si="62"/>
        <v>0</v>
      </c>
      <c r="AY90" s="128">
        <f t="shared" si="63"/>
        <v>0</v>
      </c>
    </row>
    <row r="91" spans="1:51" x14ac:dyDescent="0.25">
      <c r="A91" t="s">
        <v>214</v>
      </c>
      <c r="B91" s="189"/>
      <c r="C91" s="211"/>
      <c r="D91" s="212"/>
      <c r="E91" s="185">
        <f t="shared" si="72"/>
        <v>0.56000000000000005</v>
      </c>
      <c r="F91" s="185">
        <f t="shared" si="73"/>
        <v>0.44</v>
      </c>
      <c r="G91" s="213"/>
      <c r="H91" s="108">
        <f t="shared" si="71"/>
        <v>0</v>
      </c>
      <c r="I91" s="105">
        <v>86</v>
      </c>
      <c r="J91" s="83">
        <f t="shared" si="64"/>
        <v>0</v>
      </c>
      <c r="K91" s="83">
        <f t="shared" si="65"/>
        <v>0</v>
      </c>
      <c r="L91" s="83">
        <f t="shared" si="66"/>
        <v>0</v>
      </c>
      <c r="M91" s="83">
        <f t="shared" si="67"/>
        <v>0</v>
      </c>
      <c r="N91" s="83">
        <f t="shared" si="39"/>
        <v>0</v>
      </c>
      <c r="O91" s="84">
        <f t="shared" si="40"/>
        <v>0</v>
      </c>
      <c r="P91" s="105">
        <v>86</v>
      </c>
      <c r="Q91" s="83">
        <f t="shared" si="54"/>
        <v>0</v>
      </c>
      <c r="R91" s="83">
        <f t="shared" si="68"/>
        <v>0</v>
      </c>
      <c r="S91" s="83">
        <f t="shared" si="69"/>
        <v>0</v>
      </c>
      <c r="T91" s="83">
        <f t="shared" si="41"/>
        <v>0</v>
      </c>
      <c r="U91" s="83">
        <f t="shared" si="55"/>
        <v>0</v>
      </c>
      <c r="V91" s="83">
        <f t="shared" si="42"/>
        <v>0</v>
      </c>
      <c r="W91" s="83">
        <v>0</v>
      </c>
      <c r="X91" s="83">
        <f t="shared" si="43"/>
        <v>0</v>
      </c>
      <c r="Y91" s="88">
        <f t="shared" si="44"/>
        <v>0</v>
      </c>
      <c r="AA91" s="121">
        <v>86</v>
      </c>
      <c r="AB91" s="83">
        <f t="shared" si="45"/>
        <v>0</v>
      </c>
      <c r="AC91" s="154">
        <f t="shared" si="46"/>
        <v>0</v>
      </c>
      <c r="AD91" s="154">
        <f t="shared" si="47"/>
        <v>0</v>
      </c>
      <c r="AE91" s="154">
        <f t="shared" si="48"/>
        <v>0</v>
      </c>
      <c r="AF91" s="83">
        <f t="shared" si="56"/>
        <v>0</v>
      </c>
      <c r="AG91" s="83">
        <f t="shared" si="57"/>
        <v>0</v>
      </c>
      <c r="AH91" s="83">
        <f t="shared" si="58"/>
        <v>0</v>
      </c>
      <c r="AI91" s="128">
        <f t="shared" si="70"/>
        <v>0</v>
      </c>
      <c r="AK91" s="121">
        <v>86</v>
      </c>
      <c r="AL91" s="83">
        <f t="shared" si="49"/>
        <v>0</v>
      </c>
      <c r="AM91" s="83">
        <f t="shared" si="50"/>
        <v>0</v>
      </c>
      <c r="AN91" s="83">
        <f t="shared" si="51"/>
        <v>0</v>
      </c>
      <c r="AO91" s="83">
        <f t="shared" si="52"/>
        <v>0</v>
      </c>
      <c r="AP91" s="83">
        <f t="shared" si="53"/>
        <v>0</v>
      </c>
      <c r="AQ91" s="227">
        <f t="shared" si="38"/>
        <v>0</v>
      </c>
      <c r="AR91" s="227">
        <f t="shared" si="38"/>
        <v>0</v>
      </c>
      <c r="AS91" s="227">
        <f t="shared" si="38"/>
        <v>0</v>
      </c>
      <c r="AT91" s="227">
        <f t="shared" si="38"/>
        <v>0</v>
      </c>
      <c r="AU91" s="83">
        <f t="shared" si="59"/>
        <v>0</v>
      </c>
      <c r="AV91" s="83">
        <f t="shared" si="60"/>
        <v>0</v>
      </c>
      <c r="AW91" s="83">
        <f t="shared" si="61"/>
        <v>0</v>
      </c>
      <c r="AX91" s="83">
        <f t="shared" si="62"/>
        <v>0</v>
      </c>
      <c r="AY91" s="128">
        <f t="shared" si="63"/>
        <v>0</v>
      </c>
    </row>
    <row r="92" spans="1:51" x14ac:dyDescent="0.25">
      <c r="B92" s="189"/>
      <c r="C92" s="211"/>
      <c r="D92" s="212"/>
      <c r="E92" s="185">
        <f t="shared" si="72"/>
        <v>0.56000000000000005</v>
      </c>
      <c r="F92" s="185">
        <f t="shared" si="73"/>
        <v>0.44</v>
      </c>
      <c r="G92" s="213"/>
      <c r="H92" s="108">
        <f t="shared" si="71"/>
        <v>0</v>
      </c>
      <c r="I92" s="105">
        <v>87</v>
      </c>
      <c r="J92" s="83">
        <f t="shared" si="64"/>
        <v>0</v>
      </c>
      <c r="K92" s="83">
        <f t="shared" si="65"/>
        <v>0</v>
      </c>
      <c r="L92" s="83">
        <f t="shared" si="66"/>
        <v>0</v>
      </c>
      <c r="M92" s="83">
        <f t="shared" si="67"/>
        <v>0</v>
      </c>
      <c r="N92" s="83">
        <f t="shared" si="39"/>
        <v>0</v>
      </c>
      <c r="O92" s="84">
        <f t="shared" si="40"/>
        <v>0</v>
      </c>
      <c r="P92" s="105">
        <v>87</v>
      </c>
      <c r="Q92" s="83">
        <f t="shared" si="54"/>
        <v>0</v>
      </c>
      <c r="R92" s="83">
        <f t="shared" si="68"/>
        <v>0</v>
      </c>
      <c r="S92" s="83">
        <f t="shared" si="69"/>
        <v>0</v>
      </c>
      <c r="T92" s="83">
        <f t="shared" si="41"/>
        <v>0</v>
      </c>
      <c r="U92" s="83">
        <f t="shared" si="55"/>
        <v>0</v>
      </c>
      <c r="V92" s="83">
        <f t="shared" si="42"/>
        <v>0</v>
      </c>
      <c r="W92" s="83">
        <v>0</v>
      </c>
      <c r="X92" s="83">
        <f t="shared" si="43"/>
        <v>0</v>
      </c>
      <c r="Y92" s="88">
        <f t="shared" si="44"/>
        <v>0</v>
      </c>
      <c r="AA92" s="121">
        <v>87</v>
      </c>
      <c r="AB92" s="83">
        <f t="shared" si="45"/>
        <v>0</v>
      </c>
      <c r="AC92" s="154">
        <f t="shared" si="46"/>
        <v>0</v>
      </c>
      <c r="AD92" s="154">
        <f t="shared" si="47"/>
        <v>0</v>
      </c>
      <c r="AE92" s="154">
        <f t="shared" si="48"/>
        <v>0</v>
      </c>
      <c r="AF92" s="83">
        <f t="shared" si="56"/>
        <v>0</v>
      </c>
      <c r="AG92" s="83">
        <f t="shared" si="57"/>
        <v>0</v>
      </c>
      <c r="AH92" s="83">
        <f t="shared" si="58"/>
        <v>0</v>
      </c>
      <c r="AI92" s="128">
        <f t="shared" si="70"/>
        <v>0</v>
      </c>
      <c r="AK92" s="121">
        <v>87</v>
      </c>
      <c r="AL92" s="83">
        <f t="shared" si="49"/>
        <v>0</v>
      </c>
      <c r="AM92" s="83">
        <f t="shared" si="50"/>
        <v>0</v>
      </c>
      <c r="AN92" s="83">
        <f t="shared" si="51"/>
        <v>0</v>
      </c>
      <c r="AO92" s="83">
        <f t="shared" si="52"/>
        <v>0</v>
      </c>
      <c r="AP92" s="83">
        <f t="shared" si="53"/>
        <v>0</v>
      </c>
      <c r="AQ92" s="227">
        <f t="shared" si="38"/>
        <v>0</v>
      </c>
      <c r="AR92" s="227">
        <f t="shared" si="38"/>
        <v>0</v>
      </c>
      <c r="AS92" s="227">
        <f t="shared" si="38"/>
        <v>0</v>
      </c>
      <c r="AT92" s="227">
        <f t="shared" si="38"/>
        <v>0</v>
      </c>
      <c r="AU92" s="83">
        <f t="shared" si="59"/>
        <v>0</v>
      </c>
      <c r="AV92" s="83">
        <f t="shared" si="60"/>
        <v>0</v>
      </c>
      <c r="AW92" s="83">
        <f t="shared" si="61"/>
        <v>0</v>
      </c>
      <c r="AX92" s="83">
        <f t="shared" si="62"/>
        <v>0</v>
      </c>
      <c r="AY92" s="128">
        <f t="shared" si="63"/>
        <v>0</v>
      </c>
    </row>
    <row r="93" spans="1:51" x14ac:dyDescent="0.25">
      <c r="B93" s="189"/>
      <c r="C93" s="211"/>
      <c r="D93" s="212"/>
      <c r="E93" s="185">
        <f t="shared" si="72"/>
        <v>0.56000000000000005</v>
      </c>
      <c r="F93" s="185">
        <f t="shared" si="73"/>
        <v>0.44</v>
      </c>
      <c r="G93" s="213"/>
      <c r="H93" s="108">
        <f t="shared" si="71"/>
        <v>0</v>
      </c>
      <c r="I93" s="105">
        <v>88</v>
      </c>
      <c r="J93" s="83">
        <f t="shared" si="64"/>
        <v>0</v>
      </c>
      <c r="K93" s="83">
        <f t="shared" si="65"/>
        <v>0</v>
      </c>
      <c r="L93" s="83">
        <f t="shared" si="66"/>
        <v>0</v>
      </c>
      <c r="M93" s="83">
        <f t="shared" si="67"/>
        <v>0</v>
      </c>
      <c r="N93" s="83">
        <f t="shared" si="39"/>
        <v>0</v>
      </c>
      <c r="O93" s="84">
        <f t="shared" si="40"/>
        <v>0</v>
      </c>
      <c r="P93" s="105">
        <v>88</v>
      </c>
      <c r="Q93" s="83">
        <f t="shared" si="54"/>
        <v>0</v>
      </c>
      <c r="R93" s="83">
        <f t="shared" si="68"/>
        <v>0</v>
      </c>
      <c r="S93" s="83">
        <f t="shared" si="69"/>
        <v>0</v>
      </c>
      <c r="T93" s="83">
        <f t="shared" si="41"/>
        <v>0</v>
      </c>
      <c r="U93" s="83">
        <f t="shared" si="55"/>
        <v>0</v>
      </c>
      <c r="V93" s="83">
        <f t="shared" si="42"/>
        <v>0</v>
      </c>
      <c r="W93" s="83">
        <v>0</v>
      </c>
      <c r="X93" s="83">
        <f t="shared" si="43"/>
        <v>0</v>
      </c>
      <c r="Y93" s="88">
        <f t="shared" si="44"/>
        <v>0</v>
      </c>
      <c r="AA93" s="121">
        <v>88</v>
      </c>
      <c r="AB93" s="83">
        <f t="shared" si="45"/>
        <v>0</v>
      </c>
      <c r="AC93" s="154">
        <f t="shared" si="46"/>
        <v>0</v>
      </c>
      <c r="AD93" s="154">
        <f t="shared" si="47"/>
        <v>0</v>
      </c>
      <c r="AE93" s="154">
        <f t="shared" si="48"/>
        <v>0</v>
      </c>
      <c r="AF93" s="83">
        <f t="shared" si="56"/>
        <v>0</v>
      </c>
      <c r="AG93" s="83">
        <f t="shared" si="57"/>
        <v>0</v>
      </c>
      <c r="AH93" s="83">
        <f t="shared" si="58"/>
        <v>0</v>
      </c>
      <c r="AI93" s="128">
        <f t="shared" si="70"/>
        <v>0</v>
      </c>
      <c r="AK93" s="121">
        <v>88</v>
      </c>
      <c r="AL93" s="83">
        <f t="shared" si="49"/>
        <v>0</v>
      </c>
      <c r="AM93" s="83">
        <f t="shared" si="50"/>
        <v>0</v>
      </c>
      <c r="AN93" s="83">
        <f t="shared" si="51"/>
        <v>0</v>
      </c>
      <c r="AO93" s="83">
        <f t="shared" si="52"/>
        <v>0</v>
      </c>
      <c r="AP93" s="83">
        <f t="shared" si="53"/>
        <v>0</v>
      </c>
      <c r="AQ93" s="227">
        <f t="shared" si="38"/>
        <v>0</v>
      </c>
      <c r="AR93" s="227">
        <f t="shared" si="38"/>
        <v>0</v>
      </c>
      <c r="AS93" s="227">
        <f t="shared" si="38"/>
        <v>0</v>
      </c>
      <c r="AT93" s="227">
        <f t="shared" si="38"/>
        <v>0</v>
      </c>
      <c r="AU93" s="83">
        <f t="shared" si="59"/>
        <v>0</v>
      </c>
      <c r="AV93" s="83">
        <f t="shared" si="60"/>
        <v>0</v>
      </c>
      <c r="AW93" s="83">
        <f t="shared" si="61"/>
        <v>0</v>
      </c>
      <c r="AX93" s="83">
        <f t="shared" si="62"/>
        <v>0</v>
      </c>
      <c r="AY93" s="128">
        <f t="shared" si="63"/>
        <v>0</v>
      </c>
    </row>
    <row r="94" spans="1:51" x14ac:dyDescent="0.25">
      <c r="B94" s="259">
        <f>F18</f>
        <v>45</v>
      </c>
      <c r="C94" s="256">
        <f>VLOOKUP(B94,C25:D78,2)</f>
        <v>601</v>
      </c>
      <c r="D94" s="257">
        <v>0.95</v>
      </c>
      <c r="E94" s="258">
        <f t="shared" ref="E94" si="74">IF(G94+D94&lt;&gt;1,(1-(G94+D94))*56%,0)</f>
        <v>2.8000000000000028E-2</v>
      </c>
      <c r="F94" s="258">
        <f t="shared" ref="F94" si="75">IF(G94+D94&lt;&gt;1,(1-(G94+D94))*44%,0)</f>
        <v>2.200000000000002E-2</v>
      </c>
      <c r="G94" s="216"/>
      <c r="H94" s="108">
        <f t="shared" si="71"/>
        <v>0</v>
      </c>
      <c r="I94" s="105">
        <v>89</v>
      </c>
      <c r="J94" s="83">
        <f t="shared" si="64"/>
        <v>0</v>
      </c>
      <c r="K94" s="83">
        <f t="shared" si="65"/>
        <v>0</v>
      </c>
      <c r="L94" s="83">
        <f t="shared" si="66"/>
        <v>0</v>
      </c>
      <c r="M94" s="83">
        <f t="shared" si="67"/>
        <v>0</v>
      </c>
      <c r="N94" s="83">
        <f t="shared" si="39"/>
        <v>0</v>
      </c>
      <c r="O94" s="84">
        <f t="shared" si="40"/>
        <v>0</v>
      </c>
      <c r="P94" s="105">
        <v>89</v>
      </c>
      <c r="Q94" s="83">
        <f t="shared" si="54"/>
        <v>0</v>
      </c>
      <c r="R94" s="83">
        <f t="shared" si="68"/>
        <v>0</v>
      </c>
      <c r="S94" s="83">
        <f t="shared" si="69"/>
        <v>0</v>
      </c>
      <c r="T94" s="83">
        <f t="shared" si="41"/>
        <v>0</v>
      </c>
      <c r="U94" s="83">
        <f t="shared" si="55"/>
        <v>0</v>
      </c>
      <c r="V94" s="83">
        <f t="shared" si="42"/>
        <v>0</v>
      </c>
      <c r="W94" s="83">
        <v>0</v>
      </c>
      <c r="X94" s="83">
        <f t="shared" si="43"/>
        <v>0</v>
      </c>
      <c r="Y94" s="88">
        <f t="shared" si="44"/>
        <v>0</v>
      </c>
      <c r="AA94" s="121">
        <v>89</v>
      </c>
      <c r="AB94" s="83">
        <f t="shared" si="45"/>
        <v>0</v>
      </c>
      <c r="AC94" s="154">
        <f t="shared" si="46"/>
        <v>0</v>
      </c>
      <c r="AD94" s="154">
        <f t="shared" si="47"/>
        <v>0</v>
      </c>
      <c r="AE94" s="154">
        <f t="shared" si="48"/>
        <v>0</v>
      </c>
      <c r="AF94" s="83">
        <f t="shared" si="56"/>
        <v>0</v>
      </c>
      <c r="AG94" s="83">
        <f t="shared" si="57"/>
        <v>0</v>
      </c>
      <c r="AH94" s="83">
        <f t="shared" si="58"/>
        <v>0</v>
      </c>
      <c r="AI94" s="128">
        <f t="shared" si="70"/>
        <v>0</v>
      </c>
      <c r="AK94" s="121">
        <v>89</v>
      </c>
      <c r="AL94" s="83">
        <f t="shared" si="49"/>
        <v>0</v>
      </c>
      <c r="AM94" s="83">
        <f t="shared" si="50"/>
        <v>0</v>
      </c>
      <c r="AN94" s="83">
        <f t="shared" si="51"/>
        <v>0</v>
      </c>
      <c r="AO94" s="83">
        <f t="shared" si="52"/>
        <v>0</v>
      </c>
      <c r="AP94" s="83">
        <f t="shared" si="53"/>
        <v>0</v>
      </c>
      <c r="AQ94" s="227">
        <f t="shared" si="38"/>
        <v>0</v>
      </c>
      <c r="AR94" s="227">
        <f t="shared" si="38"/>
        <v>0</v>
      </c>
      <c r="AS94" s="227">
        <f t="shared" si="38"/>
        <v>0</v>
      </c>
      <c r="AT94" s="227">
        <f t="shared" si="38"/>
        <v>0</v>
      </c>
      <c r="AU94" s="83">
        <f t="shared" si="59"/>
        <v>0</v>
      </c>
      <c r="AV94" s="83">
        <f t="shared" si="60"/>
        <v>0</v>
      </c>
      <c r="AW94" s="83">
        <f t="shared" si="61"/>
        <v>0</v>
      </c>
      <c r="AX94" s="83">
        <f t="shared" si="62"/>
        <v>0</v>
      </c>
      <c r="AY94" s="128">
        <f t="shared" si="63"/>
        <v>0</v>
      </c>
    </row>
    <row r="95" spans="1:51" x14ac:dyDescent="0.25">
      <c r="I95" s="105">
        <v>90</v>
      </c>
      <c r="J95" s="83">
        <f t="shared" si="64"/>
        <v>0</v>
      </c>
      <c r="K95" s="83">
        <f t="shared" si="65"/>
        <v>0</v>
      </c>
      <c r="L95" s="83">
        <f t="shared" si="66"/>
        <v>0</v>
      </c>
      <c r="M95" s="83">
        <f t="shared" si="67"/>
        <v>0</v>
      </c>
      <c r="N95" s="83">
        <f t="shared" si="39"/>
        <v>0</v>
      </c>
      <c r="O95" s="84">
        <f t="shared" si="40"/>
        <v>0</v>
      </c>
      <c r="P95" s="105">
        <v>90</v>
      </c>
      <c r="Q95" s="83">
        <f t="shared" si="54"/>
        <v>0</v>
      </c>
      <c r="R95" s="83">
        <f t="shared" si="68"/>
        <v>0</v>
      </c>
      <c r="S95" s="83">
        <f t="shared" si="69"/>
        <v>0</v>
      </c>
      <c r="T95" s="83">
        <f t="shared" si="41"/>
        <v>0</v>
      </c>
      <c r="U95" s="83">
        <f t="shared" si="55"/>
        <v>0</v>
      </c>
      <c r="V95" s="83">
        <f t="shared" si="42"/>
        <v>0</v>
      </c>
      <c r="W95" s="83">
        <v>0</v>
      </c>
      <c r="X95" s="83">
        <f t="shared" si="43"/>
        <v>0</v>
      </c>
      <c r="Y95" s="88">
        <f t="shared" si="44"/>
        <v>0</v>
      </c>
      <c r="AA95" s="121">
        <v>90</v>
      </c>
      <c r="AB95" s="83">
        <f t="shared" si="45"/>
        <v>0</v>
      </c>
      <c r="AC95" s="154">
        <f t="shared" si="46"/>
        <v>0</v>
      </c>
      <c r="AD95" s="154">
        <f t="shared" si="47"/>
        <v>0</v>
      </c>
      <c r="AE95" s="154">
        <f t="shared" si="48"/>
        <v>0</v>
      </c>
      <c r="AF95" s="83">
        <f t="shared" si="56"/>
        <v>0</v>
      </c>
      <c r="AG95" s="83">
        <f t="shared" si="57"/>
        <v>0</v>
      </c>
      <c r="AH95" s="83">
        <f t="shared" si="58"/>
        <v>0</v>
      </c>
      <c r="AI95" s="128">
        <f t="shared" si="70"/>
        <v>0</v>
      </c>
      <c r="AK95" s="121">
        <v>90</v>
      </c>
      <c r="AL95" s="83">
        <f t="shared" si="49"/>
        <v>0</v>
      </c>
      <c r="AM95" s="83">
        <f t="shared" si="50"/>
        <v>0</v>
      </c>
      <c r="AN95" s="83">
        <f t="shared" si="51"/>
        <v>0</v>
      </c>
      <c r="AO95" s="83">
        <f t="shared" si="52"/>
        <v>0</v>
      </c>
      <c r="AP95" s="83">
        <f t="shared" si="53"/>
        <v>0</v>
      </c>
      <c r="AQ95" s="227">
        <f t="shared" si="38"/>
        <v>0</v>
      </c>
      <c r="AR95" s="227">
        <f t="shared" si="38"/>
        <v>0</v>
      </c>
      <c r="AS95" s="227">
        <f t="shared" si="38"/>
        <v>0</v>
      </c>
      <c r="AT95" s="227">
        <f t="shared" si="38"/>
        <v>0</v>
      </c>
      <c r="AU95" s="83">
        <f t="shared" si="59"/>
        <v>0</v>
      </c>
      <c r="AV95" s="83">
        <f t="shared" si="60"/>
        <v>0</v>
      </c>
      <c r="AW95" s="83">
        <f t="shared" si="61"/>
        <v>0</v>
      </c>
      <c r="AX95" s="83">
        <f t="shared" si="62"/>
        <v>0</v>
      </c>
      <c r="AY95" s="128">
        <f t="shared" si="63"/>
        <v>0</v>
      </c>
    </row>
    <row r="96" spans="1:51" x14ac:dyDescent="0.25">
      <c r="C96" s="117" t="s">
        <v>161</v>
      </c>
      <c r="D96" t="s">
        <v>144</v>
      </c>
      <c r="E96" s="6"/>
      <c r="I96" s="105">
        <v>91</v>
      </c>
      <c r="J96" s="83">
        <f t="shared" si="64"/>
        <v>0</v>
      </c>
      <c r="K96" s="83">
        <f t="shared" si="65"/>
        <v>0</v>
      </c>
      <c r="L96" s="83">
        <f t="shared" si="66"/>
        <v>0</v>
      </c>
      <c r="M96" s="83">
        <f t="shared" si="67"/>
        <v>0</v>
      </c>
      <c r="N96" s="83">
        <f t="shared" si="39"/>
        <v>0</v>
      </c>
      <c r="O96" s="84">
        <f t="shared" si="40"/>
        <v>0</v>
      </c>
      <c r="P96" s="105">
        <v>91</v>
      </c>
      <c r="Q96" s="83">
        <f t="shared" si="54"/>
        <v>0</v>
      </c>
      <c r="R96" s="83">
        <f t="shared" si="68"/>
        <v>0</v>
      </c>
      <c r="S96" s="83">
        <f t="shared" si="69"/>
        <v>0</v>
      </c>
      <c r="T96" s="83">
        <f t="shared" si="41"/>
        <v>0</v>
      </c>
      <c r="U96" s="83">
        <f t="shared" si="55"/>
        <v>0</v>
      </c>
      <c r="V96" s="83">
        <f t="shared" si="42"/>
        <v>0</v>
      </c>
      <c r="W96" s="83">
        <v>0</v>
      </c>
      <c r="X96" s="83">
        <f t="shared" si="43"/>
        <v>0</v>
      </c>
      <c r="Y96" s="88">
        <f t="shared" si="44"/>
        <v>0</v>
      </c>
      <c r="AA96" s="121">
        <v>91</v>
      </c>
      <c r="AB96" s="83">
        <f t="shared" si="45"/>
        <v>0</v>
      </c>
      <c r="AC96" s="154">
        <f t="shared" si="46"/>
        <v>0</v>
      </c>
      <c r="AD96" s="154">
        <f t="shared" si="47"/>
        <v>0</v>
      </c>
      <c r="AE96" s="154">
        <f t="shared" si="48"/>
        <v>0</v>
      </c>
      <c r="AF96" s="83">
        <f t="shared" si="56"/>
        <v>0</v>
      </c>
      <c r="AG96" s="83">
        <f t="shared" si="57"/>
        <v>0</v>
      </c>
      <c r="AH96" s="83">
        <f t="shared" si="58"/>
        <v>0</v>
      </c>
      <c r="AI96" s="128">
        <f t="shared" si="70"/>
        <v>0</v>
      </c>
      <c r="AK96" s="121">
        <v>91</v>
      </c>
      <c r="AL96" s="83">
        <f t="shared" si="49"/>
        <v>0</v>
      </c>
      <c r="AM96" s="83">
        <f t="shared" si="50"/>
        <v>0</v>
      </c>
      <c r="AN96" s="83">
        <f t="shared" si="51"/>
        <v>0</v>
      </c>
      <c r="AO96" s="83">
        <f t="shared" si="52"/>
        <v>0</v>
      </c>
      <c r="AP96" s="83">
        <f t="shared" si="53"/>
        <v>0</v>
      </c>
      <c r="AQ96" s="227">
        <f t="shared" si="38"/>
        <v>0</v>
      </c>
      <c r="AR96" s="227">
        <f t="shared" si="38"/>
        <v>0</v>
      </c>
      <c r="AS96" s="227">
        <f t="shared" si="38"/>
        <v>0</v>
      </c>
      <c r="AT96" s="227">
        <f t="shared" si="38"/>
        <v>0</v>
      </c>
      <c r="AU96" s="83">
        <f t="shared" si="59"/>
        <v>0</v>
      </c>
      <c r="AV96" s="83">
        <f t="shared" si="60"/>
        <v>0</v>
      </c>
      <c r="AW96" s="83">
        <f t="shared" si="61"/>
        <v>0</v>
      </c>
      <c r="AX96" s="83">
        <f t="shared" si="62"/>
        <v>0</v>
      </c>
      <c r="AY96" s="128">
        <f t="shared" si="63"/>
        <v>0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64"/>
        <v>0</v>
      </c>
      <c r="K97" s="83">
        <f t="shared" si="65"/>
        <v>0</v>
      </c>
      <c r="L97" s="83">
        <f t="shared" si="66"/>
        <v>0</v>
      </c>
      <c r="M97" s="83">
        <f t="shared" si="67"/>
        <v>0</v>
      </c>
      <c r="N97" s="83">
        <f t="shared" si="39"/>
        <v>0</v>
      </c>
      <c r="O97" s="84">
        <f t="shared" si="40"/>
        <v>0</v>
      </c>
      <c r="P97" s="105">
        <v>92</v>
      </c>
      <c r="Q97" s="83">
        <f t="shared" si="54"/>
        <v>0</v>
      </c>
      <c r="R97" s="83">
        <f t="shared" si="68"/>
        <v>0</v>
      </c>
      <c r="S97" s="83">
        <f t="shared" si="69"/>
        <v>0</v>
      </c>
      <c r="T97" s="83">
        <f t="shared" si="41"/>
        <v>0</v>
      </c>
      <c r="U97" s="83">
        <f t="shared" si="55"/>
        <v>0</v>
      </c>
      <c r="V97" s="83">
        <f t="shared" si="42"/>
        <v>0</v>
      </c>
      <c r="W97" s="83">
        <v>0</v>
      </c>
      <c r="X97" s="83">
        <f t="shared" si="43"/>
        <v>0</v>
      </c>
      <c r="Y97" s="88">
        <f t="shared" si="44"/>
        <v>0</v>
      </c>
      <c r="AA97" s="121">
        <v>92</v>
      </c>
      <c r="AB97" s="83">
        <f t="shared" si="45"/>
        <v>0</v>
      </c>
      <c r="AC97" s="154">
        <f t="shared" si="46"/>
        <v>0</v>
      </c>
      <c r="AD97" s="154">
        <f t="shared" si="47"/>
        <v>0</v>
      </c>
      <c r="AE97" s="154">
        <f t="shared" si="48"/>
        <v>0</v>
      </c>
      <c r="AF97" s="83">
        <f t="shared" si="56"/>
        <v>0</v>
      </c>
      <c r="AG97" s="83">
        <f t="shared" si="57"/>
        <v>0</v>
      </c>
      <c r="AH97" s="83">
        <f t="shared" si="58"/>
        <v>0</v>
      </c>
      <c r="AI97" s="128">
        <f t="shared" si="70"/>
        <v>0</v>
      </c>
      <c r="AK97" s="121">
        <v>92</v>
      </c>
      <c r="AL97" s="83">
        <f t="shared" si="49"/>
        <v>0</v>
      </c>
      <c r="AM97" s="83">
        <f t="shared" si="50"/>
        <v>0</v>
      </c>
      <c r="AN97" s="83">
        <f t="shared" si="51"/>
        <v>0</v>
      </c>
      <c r="AO97" s="83">
        <f t="shared" si="52"/>
        <v>0</v>
      </c>
      <c r="AP97" s="83">
        <f t="shared" si="53"/>
        <v>0</v>
      </c>
      <c r="AQ97" s="227">
        <f t="shared" si="38"/>
        <v>0</v>
      </c>
      <c r="AR97" s="227">
        <f t="shared" si="38"/>
        <v>0</v>
      </c>
      <c r="AS97" s="227">
        <f t="shared" si="38"/>
        <v>0</v>
      </c>
      <c r="AT97" s="227">
        <f t="shared" si="38"/>
        <v>0</v>
      </c>
      <c r="AU97" s="83">
        <f t="shared" si="59"/>
        <v>0</v>
      </c>
      <c r="AV97" s="83">
        <f t="shared" si="60"/>
        <v>0</v>
      </c>
      <c r="AW97" s="83">
        <f t="shared" si="61"/>
        <v>0</v>
      </c>
      <c r="AX97" s="83">
        <f t="shared" si="62"/>
        <v>0</v>
      </c>
      <c r="AY97" s="128">
        <f t="shared" si="63"/>
        <v>0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64"/>
        <v>0</v>
      </c>
      <c r="K98" s="83">
        <f t="shared" si="65"/>
        <v>0</v>
      </c>
      <c r="L98" s="83">
        <f t="shared" si="66"/>
        <v>0</v>
      </c>
      <c r="M98" s="83">
        <f t="shared" si="67"/>
        <v>0</v>
      </c>
      <c r="N98" s="83">
        <f t="shared" si="39"/>
        <v>0</v>
      </c>
      <c r="O98" s="84">
        <f t="shared" si="40"/>
        <v>0</v>
      </c>
      <c r="P98" s="105">
        <v>93</v>
      </c>
      <c r="Q98" s="83">
        <f t="shared" si="54"/>
        <v>0</v>
      </c>
      <c r="R98" s="83">
        <f t="shared" si="68"/>
        <v>0</v>
      </c>
      <c r="S98" s="83">
        <f t="shared" si="69"/>
        <v>0</v>
      </c>
      <c r="T98" s="83">
        <f t="shared" si="41"/>
        <v>0</v>
      </c>
      <c r="U98" s="83">
        <f t="shared" si="55"/>
        <v>0</v>
      </c>
      <c r="V98" s="83">
        <f t="shared" si="42"/>
        <v>0</v>
      </c>
      <c r="W98" s="83">
        <v>0</v>
      </c>
      <c r="X98" s="83">
        <f t="shared" si="43"/>
        <v>0</v>
      </c>
      <c r="Y98" s="88">
        <f t="shared" si="44"/>
        <v>0</v>
      </c>
      <c r="AA98" s="121">
        <v>93</v>
      </c>
      <c r="AB98" s="83">
        <f t="shared" si="45"/>
        <v>0</v>
      </c>
      <c r="AC98" s="154">
        <f t="shared" si="46"/>
        <v>0</v>
      </c>
      <c r="AD98" s="154">
        <f t="shared" si="47"/>
        <v>0</v>
      </c>
      <c r="AE98" s="154">
        <f t="shared" si="48"/>
        <v>0</v>
      </c>
      <c r="AF98" s="83">
        <f t="shared" si="56"/>
        <v>0</v>
      </c>
      <c r="AG98" s="83">
        <f t="shared" si="57"/>
        <v>0</v>
      </c>
      <c r="AH98" s="83">
        <f t="shared" si="58"/>
        <v>0</v>
      </c>
      <c r="AI98" s="128">
        <f t="shared" si="70"/>
        <v>0</v>
      </c>
      <c r="AK98" s="121">
        <v>93</v>
      </c>
      <c r="AL98" s="83">
        <f t="shared" si="49"/>
        <v>0</v>
      </c>
      <c r="AM98" s="83">
        <f t="shared" si="50"/>
        <v>0</v>
      </c>
      <c r="AN98" s="83">
        <f t="shared" si="51"/>
        <v>0</v>
      </c>
      <c r="AO98" s="83">
        <f t="shared" si="52"/>
        <v>0</v>
      </c>
      <c r="AP98" s="83">
        <f t="shared" si="53"/>
        <v>0</v>
      </c>
      <c r="AQ98" s="227">
        <f t="shared" si="38"/>
        <v>0</v>
      </c>
      <c r="AR98" s="227">
        <f t="shared" si="38"/>
        <v>0</v>
      </c>
      <c r="AS98" s="227">
        <f t="shared" si="38"/>
        <v>0</v>
      </c>
      <c r="AT98" s="227">
        <f t="shared" si="38"/>
        <v>0</v>
      </c>
      <c r="AU98" s="83">
        <f t="shared" si="59"/>
        <v>0</v>
      </c>
      <c r="AV98" s="83">
        <f t="shared" si="60"/>
        <v>0</v>
      </c>
      <c r="AW98" s="83">
        <f t="shared" si="61"/>
        <v>0</v>
      </c>
      <c r="AX98" s="83">
        <f t="shared" si="62"/>
        <v>0</v>
      </c>
      <c r="AY98" s="128">
        <f t="shared" si="63"/>
        <v>0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64"/>
        <v>0</v>
      </c>
      <c r="K99" s="83">
        <f t="shared" si="65"/>
        <v>0</v>
      </c>
      <c r="L99" s="83">
        <f t="shared" si="66"/>
        <v>0</v>
      </c>
      <c r="M99" s="83">
        <f t="shared" si="67"/>
        <v>0</v>
      </c>
      <c r="N99" s="83">
        <f t="shared" si="39"/>
        <v>0</v>
      </c>
      <c r="O99" s="84">
        <f t="shared" si="40"/>
        <v>0</v>
      </c>
      <c r="P99" s="105">
        <v>94</v>
      </c>
      <c r="Q99" s="83">
        <f t="shared" si="54"/>
        <v>0</v>
      </c>
      <c r="R99" s="83">
        <f t="shared" si="68"/>
        <v>0</v>
      </c>
      <c r="S99" s="83">
        <f t="shared" si="69"/>
        <v>0</v>
      </c>
      <c r="T99" s="83">
        <f t="shared" si="41"/>
        <v>0</v>
      </c>
      <c r="U99" s="83">
        <f t="shared" si="55"/>
        <v>0</v>
      </c>
      <c r="V99" s="83">
        <f t="shared" si="42"/>
        <v>0</v>
      </c>
      <c r="W99" s="83">
        <v>0</v>
      </c>
      <c r="X99" s="83">
        <f t="shared" si="43"/>
        <v>0</v>
      </c>
      <c r="Y99" s="88">
        <f t="shared" si="44"/>
        <v>0</v>
      </c>
      <c r="AA99" s="121">
        <v>94</v>
      </c>
      <c r="AB99" s="83">
        <f t="shared" si="45"/>
        <v>0</v>
      </c>
      <c r="AC99" s="154">
        <f t="shared" si="46"/>
        <v>0</v>
      </c>
      <c r="AD99" s="154">
        <f t="shared" si="47"/>
        <v>0</v>
      </c>
      <c r="AE99" s="154">
        <f t="shared" si="48"/>
        <v>0</v>
      </c>
      <c r="AF99" s="83">
        <f t="shared" si="56"/>
        <v>0</v>
      </c>
      <c r="AG99" s="83">
        <f t="shared" si="57"/>
        <v>0</v>
      </c>
      <c r="AH99" s="83">
        <f t="shared" si="58"/>
        <v>0</v>
      </c>
      <c r="AI99" s="128">
        <f t="shared" si="70"/>
        <v>0</v>
      </c>
      <c r="AK99" s="121">
        <v>94</v>
      </c>
      <c r="AL99" s="83">
        <f t="shared" si="49"/>
        <v>0</v>
      </c>
      <c r="AM99" s="83">
        <f t="shared" si="50"/>
        <v>0</v>
      </c>
      <c r="AN99" s="83">
        <f t="shared" si="51"/>
        <v>0</v>
      </c>
      <c r="AO99" s="83">
        <f t="shared" si="52"/>
        <v>0</v>
      </c>
      <c r="AP99" s="83">
        <f t="shared" si="53"/>
        <v>0</v>
      </c>
      <c r="AQ99" s="227">
        <f t="shared" si="38"/>
        <v>0</v>
      </c>
      <c r="AR99" s="227">
        <f t="shared" si="38"/>
        <v>0</v>
      </c>
      <c r="AS99" s="227">
        <f t="shared" si="38"/>
        <v>0</v>
      </c>
      <c r="AT99" s="227">
        <f t="shared" si="38"/>
        <v>0</v>
      </c>
      <c r="AU99" s="83">
        <f t="shared" si="59"/>
        <v>0</v>
      </c>
      <c r="AV99" s="83">
        <f t="shared" si="60"/>
        <v>0</v>
      </c>
      <c r="AW99" s="83">
        <f t="shared" si="61"/>
        <v>0</v>
      </c>
      <c r="AX99" s="83">
        <f t="shared" si="62"/>
        <v>0</v>
      </c>
      <c r="AY99" s="128">
        <f t="shared" si="63"/>
        <v>0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64"/>
        <v>0</v>
      </c>
      <c r="K100" s="83">
        <f t="shared" si="65"/>
        <v>0</v>
      </c>
      <c r="L100" s="83">
        <f t="shared" si="66"/>
        <v>0</v>
      </c>
      <c r="M100" s="83">
        <f t="shared" si="67"/>
        <v>0</v>
      </c>
      <c r="N100" s="83">
        <f t="shared" si="39"/>
        <v>0</v>
      </c>
      <c r="O100" s="84">
        <f t="shared" si="40"/>
        <v>0</v>
      </c>
      <c r="P100" s="105">
        <v>95</v>
      </c>
      <c r="Q100" s="83">
        <f t="shared" si="54"/>
        <v>0</v>
      </c>
      <c r="R100" s="83">
        <f t="shared" si="68"/>
        <v>0</v>
      </c>
      <c r="S100" s="83">
        <f t="shared" si="69"/>
        <v>0</v>
      </c>
      <c r="T100" s="83">
        <f t="shared" si="41"/>
        <v>0</v>
      </c>
      <c r="U100" s="83">
        <f t="shared" si="55"/>
        <v>0</v>
      </c>
      <c r="V100" s="83">
        <f t="shared" si="42"/>
        <v>0</v>
      </c>
      <c r="W100" s="83">
        <v>0</v>
      </c>
      <c r="X100" s="83">
        <f t="shared" si="43"/>
        <v>0</v>
      </c>
      <c r="Y100" s="88">
        <f t="shared" si="44"/>
        <v>0</v>
      </c>
      <c r="AA100" s="121">
        <v>95</v>
      </c>
      <c r="AB100" s="83">
        <f t="shared" si="45"/>
        <v>0</v>
      </c>
      <c r="AC100" s="154">
        <f t="shared" si="46"/>
        <v>0</v>
      </c>
      <c r="AD100" s="154">
        <f t="shared" si="47"/>
        <v>0</v>
      </c>
      <c r="AE100" s="154">
        <f t="shared" si="48"/>
        <v>0</v>
      </c>
      <c r="AF100" s="83">
        <f t="shared" si="56"/>
        <v>0</v>
      </c>
      <c r="AG100" s="83">
        <f t="shared" si="57"/>
        <v>0</v>
      </c>
      <c r="AH100" s="83">
        <f t="shared" si="58"/>
        <v>0</v>
      </c>
      <c r="AI100" s="128">
        <f t="shared" si="70"/>
        <v>0</v>
      </c>
      <c r="AK100" s="121">
        <v>95</v>
      </c>
      <c r="AL100" s="83">
        <f t="shared" si="49"/>
        <v>0</v>
      </c>
      <c r="AM100" s="83">
        <f t="shared" si="50"/>
        <v>0</v>
      </c>
      <c r="AN100" s="83">
        <f t="shared" si="51"/>
        <v>0</v>
      </c>
      <c r="AO100" s="83">
        <f t="shared" si="52"/>
        <v>0</v>
      </c>
      <c r="AP100" s="83">
        <f t="shared" si="53"/>
        <v>0</v>
      </c>
      <c r="AQ100" s="227">
        <f t="shared" si="38"/>
        <v>0</v>
      </c>
      <c r="AR100" s="227">
        <f t="shared" si="38"/>
        <v>0</v>
      </c>
      <c r="AS100" s="227">
        <f t="shared" si="38"/>
        <v>0</v>
      </c>
      <c r="AT100" s="227">
        <f t="shared" si="38"/>
        <v>0</v>
      </c>
      <c r="AU100" s="83">
        <f t="shared" si="59"/>
        <v>0</v>
      </c>
      <c r="AV100" s="83">
        <f t="shared" si="60"/>
        <v>0</v>
      </c>
      <c r="AW100" s="83">
        <f t="shared" si="61"/>
        <v>0</v>
      </c>
      <c r="AX100" s="83">
        <f t="shared" si="62"/>
        <v>0</v>
      </c>
      <c r="AY100" s="128">
        <f t="shared" si="63"/>
        <v>0</v>
      </c>
    </row>
    <row r="101" spans="2:51" x14ac:dyDescent="0.25">
      <c r="C101" s="72"/>
      <c r="E101" s="6"/>
      <c r="I101" s="105">
        <v>96</v>
      </c>
      <c r="J101" s="83">
        <f t="shared" si="64"/>
        <v>0</v>
      </c>
      <c r="K101" s="83">
        <f t="shared" si="65"/>
        <v>0</v>
      </c>
      <c r="L101" s="83">
        <f t="shared" si="66"/>
        <v>0</v>
      </c>
      <c r="M101" s="83">
        <f t="shared" si="67"/>
        <v>0</v>
      </c>
      <c r="N101" s="83">
        <f t="shared" si="39"/>
        <v>0</v>
      </c>
      <c r="O101" s="84">
        <f t="shared" si="40"/>
        <v>0</v>
      </c>
      <c r="P101" s="105">
        <v>96</v>
      </c>
      <c r="Q101" s="83">
        <f t="shared" si="54"/>
        <v>0</v>
      </c>
      <c r="R101" s="83">
        <f t="shared" si="68"/>
        <v>0</v>
      </c>
      <c r="S101" s="83">
        <f t="shared" si="69"/>
        <v>0</v>
      </c>
      <c r="T101" s="83">
        <f t="shared" si="41"/>
        <v>0</v>
      </c>
      <c r="U101" s="83">
        <f t="shared" si="55"/>
        <v>0</v>
      </c>
      <c r="V101" s="83">
        <f t="shared" si="42"/>
        <v>0</v>
      </c>
      <c r="W101" s="83">
        <v>0</v>
      </c>
      <c r="X101" s="83">
        <f t="shared" si="43"/>
        <v>0</v>
      </c>
      <c r="Y101" s="88">
        <f t="shared" si="44"/>
        <v>0</v>
      </c>
      <c r="AA101" s="121">
        <v>96</v>
      </c>
      <c r="AB101" s="83">
        <f t="shared" si="45"/>
        <v>0</v>
      </c>
      <c r="AC101" s="154">
        <f t="shared" si="46"/>
        <v>0</v>
      </c>
      <c r="AD101" s="154">
        <f t="shared" si="47"/>
        <v>0</v>
      </c>
      <c r="AE101" s="154">
        <f t="shared" si="48"/>
        <v>0</v>
      </c>
      <c r="AF101" s="83">
        <f t="shared" si="56"/>
        <v>0</v>
      </c>
      <c r="AG101" s="83">
        <f t="shared" si="57"/>
        <v>0</v>
      </c>
      <c r="AH101" s="83">
        <f t="shared" si="58"/>
        <v>0</v>
      </c>
      <c r="AI101" s="128">
        <f t="shared" si="70"/>
        <v>0</v>
      </c>
      <c r="AK101" s="121">
        <v>96</v>
      </c>
      <c r="AL101" s="83">
        <f t="shared" si="49"/>
        <v>0</v>
      </c>
      <c r="AM101" s="83">
        <f t="shared" si="50"/>
        <v>0</v>
      </c>
      <c r="AN101" s="83">
        <f t="shared" si="51"/>
        <v>0</v>
      </c>
      <c r="AO101" s="83">
        <f t="shared" si="52"/>
        <v>0</v>
      </c>
      <c r="AP101" s="83">
        <f t="shared" si="53"/>
        <v>0</v>
      </c>
      <c r="AQ101" s="227">
        <f t="shared" si="38"/>
        <v>0</v>
      </c>
      <c r="AR101" s="227">
        <f t="shared" si="38"/>
        <v>0</v>
      </c>
      <c r="AS101" s="227">
        <f t="shared" si="38"/>
        <v>0</v>
      </c>
      <c r="AT101" s="227">
        <f t="shared" si="38"/>
        <v>0</v>
      </c>
      <c r="AU101" s="83">
        <f t="shared" si="59"/>
        <v>0</v>
      </c>
      <c r="AV101" s="83">
        <f t="shared" si="60"/>
        <v>0</v>
      </c>
      <c r="AW101" s="83">
        <f t="shared" si="61"/>
        <v>0</v>
      </c>
      <c r="AX101" s="83">
        <f t="shared" si="62"/>
        <v>0</v>
      </c>
      <c r="AY101" s="128">
        <f t="shared" si="63"/>
        <v>0</v>
      </c>
    </row>
    <row r="102" spans="2:51" x14ac:dyDescent="0.25">
      <c r="C102" s="72"/>
      <c r="E102" s="6"/>
      <c r="I102" s="105">
        <v>97</v>
      </c>
      <c r="J102" s="83">
        <f t="shared" si="64"/>
        <v>0</v>
      </c>
      <c r="K102" s="83">
        <f t="shared" si="65"/>
        <v>0</v>
      </c>
      <c r="L102" s="83">
        <f t="shared" si="66"/>
        <v>0</v>
      </c>
      <c r="M102" s="83">
        <f t="shared" si="67"/>
        <v>0</v>
      </c>
      <c r="N102" s="83">
        <f t="shared" si="39"/>
        <v>0</v>
      </c>
      <c r="O102" s="84">
        <f t="shared" si="40"/>
        <v>0</v>
      </c>
      <c r="P102" s="105">
        <v>97</v>
      </c>
      <c r="Q102" s="83">
        <f t="shared" si="54"/>
        <v>0</v>
      </c>
      <c r="R102" s="83">
        <f t="shared" si="68"/>
        <v>0</v>
      </c>
      <c r="S102" s="83">
        <f t="shared" si="69"/>
        <v>0</v>
      </c>
      <c r="T102" s="83">
        <f t="shared" si="41"/>
        <v>0</v>
      </c>
      <c r="U102" s="83">
        <f t="shared" si="55"/>
        <v>0</v>
      </c>
      <c r="V102" s="83">
        <f t="shared" si="42"/>
        <v>0</v>
      </c>
      <c r="W102" s="83">
        <v>0</v>
      </c>
      <c r="X102" s="83">
        <f t="shared" si="43"/>
        <v>0</v>
      </c>
      <c r="Y102" s="88">
        <f t="shared" si="44"/>
        <v>0</v>
      </c>
      <c r="AA102" s="121">
        <v>97</v>
      </c>
      <c r="AB102" s="83">
        <f t="shared" si="45"/>
        <v>0</v>
      </c>
      <c r="AC102" s="154">
        <f t="shared" si="46"/>
        <v>0</v>
      </c>
      <c r="AD102" s="154">
        <f t="shared" si="47"/>
        <v>0</v>
      </c>
      <c r="AE102" s="154">
        <f t="shared" si="48"/>
        <v>0</v>
      </c>
      <c r="AF102" s="83">
        <f t="shared" si="56"/>
        <v>0</v>
      </c>
      <c r="AG102" s="83">
        <f t="shared" si="57"/>
        <v>0</v>
      </c>
      <c r="AH102" s="83">
        <f t="shared" si="58"/>
        <v>0</v>
      </c>
      <c r="AI102" s="128">
        <f t="shared" si="70"/>
        <v>0</v>
      </c>
      <c r="AK102" s="121">
        <v>97</v>
      </c>
      <c r="AL102" s="83">
        <f t="shared" si="49"/>
        <v>0</v>
      </c>
      <c r="AM102" s="83">
        <f t="shared" si="50"/>
        <v>0</v>
      </c>
      <c r="AN102" s="83">
        <f t="shared" si="51"/>
        <v>0</v>
      </c>
      <c r="AO102" s="83">
        <f t="shared" si="52"/>
        <v>0</v>
      </c>
      <c r="AP102" s="83">
        <f t="shared" si="53"/>
        <v>0</v>
      </c>
      <c r="AQ102" s="227">
        <f t="shared" si="38"/>
        <v>0</v>
      </c>
      <c r="AR102" s="227">
        <f t="shared" si="38"/>
        <v>0</v>
      </c>
      <c r="AS102" s="227">
        <f t="shared" si="38"/>
        <v>0</v>
      </c>
      <c r="AT102" s="227">
        <f t="shared" si="38"/>
        <v>0</v>
      </c>
      <c r="AU102" s="83">
        <f t="shared" si="59"/>
        <v>0</v>
      </c>
      <c r="AV102" s="83">
        <f t="shared" si="60"/>
        <v>0</v>
      </c>
      <c r="AW102" s="83">
        <f t="shared" si="61"/>
        <v>0</v>
      </c>
      <c r="AX102" s="83">
        <f t="shared" si="62"/>
        <v>0</v>
      </c>
      <c r="AY102" s="128">
        <f t="shared" si="63"/>
        <v>0</v>
      </c>
    </row>
    <row r="103" spans="2:51" x14ac:dyDescent="0.25">
      <c r="C103" s="70" t="s">
        <v>164</v>
      </c>
      <c r="D103" s="198" t="s">
        <v>165</v>
      </c>
      <c r="F103"/>
      <c r="I103" s="105">
        <v>98</v>
      </c>
      <c r="J103" s="83">
        <f t="shared" si="64"/>
        <v>0</v>
      </c>
      <c r="K103" s="83">
        <f t="shared" si="65"/>
        <v>0</v>
      </c>
      <c r="L103" s="83">
        <f t="shared" si="66"/>
        <v>0</v>
      </c>
      <c r="M103" s="83">
        <f t="shared" si="67"/>
        <v>0</v>
      </c>
      <c r="N103" s="83">
        <f t="shared" si="39"/>
        <v>0</v>
      </c>
      <c r="O103" s="84">
        <f t="shared" si="40"/>
        <v>0</v>
      </c>
      <c r="P103" s="105">
        <v>98</v>
      </c>
      <c r="Q103" s="83">
        <f t="shared" si="54"/>
        <v>0</v>
      </c>
      <c r="R103" s="83">
        <f t="shared" si="68"/>
        <v>0</v>
      </c>
      <c r="S103" s="83">
        <f t="shared" si="69"/>
        <v>0</v>
      </c>
      <c r="T103" s="83">
        <f t="shared" si="41"/>
        <v>0</v>
      </c>
      <c r="U103" s="83">
        <f t="shared" si="55"/>
        <v>0</v>
      </c>
      <c r="V103" s="83">
        <f t="shared" si="42"/>
        <v>0</v>
      </c>
      <c r="W103" s="83">
        <v>0</v>
      </c>
      <c r="X103" s="83">
        <f t="shared" si="43"/>
        <v>0</v>
      </c>
      <c r="Y103" s="88">
        <f t="shared" si="44"/>
        <v>0</v>
      </c>
      <c r="AA103" s="121">
        <v>98</v>
      </c>
      <c r="AB103" s="83">
        <f t="shared" si="45"/>
        <v>0</v>
      </c>
      <c r="AC103" s="154">
        <f t="shared" si="46"/>
        <v>0</v>
      </c>
      <c r="AD103" s="154">
        <f t="shared" si="47"/>
        <v>0</v>
      </c>
      <c r="AE103" s="154">
        <f t="shared" si="48"/>
        <v>0</v>
      </c>
      <c r="AF103" s="83">
        <f t="shared" si="56"/>
        <v>0</v>
      </c>
      <c r="AG103" s="83">
        <f t="shared" si="57"/>
        <v>0</v>
      </c>
      <c r="AH103" s="83">
        <f t="shared" si="58"/>
        <v>0</v>
      </c>
      <c r="AI103" s="128">
        <f t="shared" si="70"/>
        <v>0</v>
      </c>
      <c r="AK103" s="121">
        <v>98</v>
      </c>
      <c r="AL103" s="83">
        <f t="shared" si="49"/>
        <v>0</v>
      </c>
      <c r="AM103" s="83">
        <f t="shared" si="50"/>
        <v>0</v>
      </c>
      <c r="AN103" s="83">
        <f t="shared" si="51"/>
        <v>0</v>
      </c>
      <c r="AO103" s="83">
        <f t="shared" si="52"/>
        <v>0</v>
      </c>
      <c r="AP103" s="83">
        <f t="shared" si="53"/>
        <v>0</v>
      </c>
      <c r="AQ103" s="227">
        <f t="shared" si="38"/>
        <v>0</v>
      </c>
      <c r="AR103" s="227">
        <f t="shared" si="38"/>
        <v>0</v>
      </c>
      <c r="AS103" s="227">
        <f t="shared" si="38"/>
        <v>0</v>
      </c>
      <c r="AT103" s="227">
        <f t="shared" si="38"/>
        <v>0</v>
      </c>
      <c r="AU103" s="83">
        <f t="shared" si="59"/>
        <v>0</v>
      </c>
      <c r="AV103" s="83">
        <f t="shared" si="60"/>
        <v>0</v>
      </c>
      <c r="AW103" s="83">
        <f t="shared" si="61"/>
        <v>0</v>
      </c>
      <c r="AX103" s="83">
        <f t="shared" si="62"/>
        <v>0</v>
      </c>
      <c r="AY103" s="128">
        <f t="shared" si="63"/>
        <v>0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64"/>
        <v>0</v>
      </c>
      <c r="K104" s="83">
        <f t="shared" si="65"/>
        <v>0</v>
      </c>
      <c r="L104" s="83">
        <f t="shared" si="66"/>
        <v>0</v>
      </c>
      <c r="M104" s="83">
        <f t="shared" si="67"/>
        <v>0</v>
      </c>
      <c r="N104" s="83">
        <f t="shared" si="39"/>
        <v>0</v>
      </c>
      <c r="O104" s="84">
        <f t="shared" si="40"/>
        <v>0</v>
      </c>
      <c r="P104" s="105">
        <v>99</v>
      </c>
      <c r="Q104" s="83">
        <f t="shared" si="54"/>
        <v>0</v>
      </c>
      <c r="R104" s="83">
        <f t="shared" si="68"/>
        <v>0</v>
      </c>
      <c r="S104" s="83">
        <f t="shared" si="69"/>
        <v>0</v>
      </c>
      <c r="T104" s="83">
        <f t="shared" si="41"/>
        <v>0</v>
      </c>
      <c r="U104" s="83">
        <f t="shared" si="55"/>
        <v>0</v>
      </c>
      <c r="V104" s="83">
        <f t="shared" si="42"/>
        <v>0</v>
      </c>
      <c r="W104" s="83">
        <v>0</v>
      </c>
      <c r="X104" s="83">
        <f t="shared" si="43"/>
        <v>0</v>
      </c>
      <c r="Y104" s="88">
        <f t="shared" si="44"/>
        <v>0</v>
      </c>
      <c r="AA104" s="121">
        <v>99</v>
      </c>
      <c r="AB104" s="83">
        <f t="shared" si="45"/>
        <v>0</v>
      </c>
      <c r="AC104" s="154">
        <f t="shared" si="46"/>
        <v>0</v>
      </c>
      <c r="AD104" s="154">
        <f t="shared" si="47"/>
        <v>0</v>
      </c>
      <c r="AE104" s="154">
        <f t="shared" si="48"/>
        <v>0</v>
      </c>
      <c r="AF104" s="83">
        <f t="shared" si="56"/>
        <v>0</v>
      </c>
      <c r="AG104" s="83">
        <f t="shared" si="57"/>
        <v>0</v>
      </c>
      <c r="AH104" s="83">
        <f t="shared" si="58"/>
        <v>0</v>
      </c>
      <c r="AI104" s="128">
        <f t="shared" si="70"/>
        <v>0</v>
      </c>
      <c r="AK104" s="121">
        <v>99</v>
      </c>
      <c r="AL104" s="83">
        <f t="shared" si="49"/>
        <v>0</v>
      </c>
      <c r="AM104" s="83">
        <f t="shared" si="50"/>
        <v>0</v>
      </c>
      <c r="AN104" s="83">
        <f t="shared" si="51"/>
        <v>0</v>
      </c>
      <c r="AO104" s="83">
        <f t="shared" si="52"/>
        <v>0</v>
      </c>
      <c r="AP104" s="83">
        <f t="shared" si="53"/>
        <v>0</v>
      </c>
      <c r="AQ104" s="227">
        <f t="shared" si="38"/>
        <v>0</v>
      </c>
      <c r="AR104" s="227">
        <f t="shared" si="38"/>
        <v>0</v>
      </c>
      <c r="AS104" s="227">
        <f t="shared" si="38"/>
        <v>0</v>
      </c>
      <c r="AT104" s="227">
        <f t="shared" si="38"/>
        <v>0</v>
      </c>
      <c r="AU104" s="83">
        <f t="shared" si="59"/>
        <v>0</v>
      </c>
      <c r="AV104" s="83">
        <f t="shared" si="60"/>
        <v>0</v>
      </c>
      <c r="AW104" s="83">
        <f t="shared" si="61"/>
        <v>0</v>
      </c>
      <c r="AX104" s="83">
        <f t="shared" si="62"/>
        <v>0</v>
      </c>
      <c r="AY104" s="128">
        <f t="shared" si="63"/>
        <v>0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64"/>
        <v>0</v>
      </c>
      <c r="K105" s="83">
        <f t="shared" si="65"/>
        <v>0</v>
      </c>
      <c r="L105" s="83">
        <f t="shared" si="66"/>
        <v>0</v>
      </c>
      <c r="M105" s="83">
        <f t="shared" si="67"/>
        <v>0</v>
      </c>
      <c r="N105" s="83">
        <f t="shared" si="39"/>
        <v>0</v>
      </c>
      <c r="O105" s="84">
        <f t="shared" si="40"/>
        <v>0</v>
      </c>
      <c r="P105" s="105">
        <v>100</v>
      </c>
      <c r="Q105" s="83">
        <f t="shared" si="54"/>
        <v>0</v>
      </c>
      <c r="R105" s="83">
        <f t="shared" si="68"/>
        <v>0</v>
      </c>
      <c r="S105" s="83">
        <f t="shared" si="69"/>
        <v>0</v>
      </c>
      <c r="T105" s="83">
        <f t="shared" si="41"/>
        <v>0</v>
      </c>
      <c r="U105" s="83">
        <f t="shared" si="55"/>
        <v>0</v>
      </c>
      <c r="V105" s="83">
        <f t="shared" si="42"/>
        <v>0</v>
      </c>
      <c r="W105" s="83">
        <v>0</v>
      </c>
      <c r="X105" s="83">
        <f t="shared" si="43"/>
        <v>0</v>
      </c>
      <c r="Y105" s="88">
        <f t="shared" si="44"/>
        <v>0</v>
      </c>
      <c r="AA105" s="121">
        <v>100</v>
      </c>
      <c r="AB105" s="83">
        <f t="shared" si="45"/>
        <v>0</v>
      </c>
      <c r="AC105" s="154">
        <f t="shared" si="46"/>
        <v>0</v>
      </c>
      <c r="AD105" s="154">
        <f t="shared" si="47"/>
        <v>0</v>
      </c>
      <c r="AE105" s="154">
        <f t="shared" si="48"/>
        <v>0</v>
      </c>
      <c r="AF105" s="83">
        <f t="shared" si="56"/>
        <v>0</v>
      </c>
      <c r="AG105" s="83">
        <f t="shared" si="57"/>
        <v>0</v>
      </c>
      <c r="AH105" s="83">
        <f t="shared" si="58"/>
        <v>0</v>
      </c>
      <c r="AI105" s="128">
        <f t="shared" si="70"/>
        <v>0</v>
      </c>
      <c r="AK105" s="121">
        <v>100</v>
      </c>
      <c r="AL105" s="83">
        <f t="shared" si="49"/>
        <v>0</v>
      </c>
      <c r="AM105" s="83">
        <f t="shared" si="50"/>
        <v>0</v>
      </c>
      <c r="AN105" s="83">
        <f t="shared" si="51"/>
        <v>0</v>
      </c>
      <c r="AO105" s="83">
        <f t="shared" si="52"/>
        <v>0</v>
      </c>
      <c r="AP105" s="83">
        <f t="shared" si="53"/>
        <v>0</v>
      </c>
      <c r="AQ105" s="227">
        <f t="shared" si="38"/>
        <v>0</v>
      </c>
      <c r="AR105" s="227">
        <f t="shared" si="38"/>
        <v>0</v>
      </c>
      <c r="AS105" s="227">
        <f t="shared" si="38"/>
        <v>0</v>
      </c>
      <c r="AT105" s="227">
        <f t="shared" ref="AT105:AT168" si="76">IF($AK105&lt;=$F$18,$AL105*AP105,)</f>
        <v>0</v>
      </c>
      <c r="AU105" s="83">
        <f t="shared" si="59"/>
        <v>0</v>
      </c>
      <c r="AV105" s="83">
        <f t="shared" si="60"/>
        <v>0</v>
      </c>
      <c r="AW105" s="83">
        <f t="shared" si="61"/>
        <v>0</v>
      </c>
      <c r="AX105" s="83">
        <f t="shared" si="62"/>
        <v>0</v>
      </c>
      <c r="AY105" s="128">
        <f t="shared" si="63"/>
        <v>0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64"/>
        <v>0</v>
      </c>
      <c r="K106" s="83">
        <f t="shared" si="65"/>
        <v>0</v>
      </c>
      <c r="L106" s="83">
        <f t="shared" si="66"/>
        <v>0</v>
      </c>
      <c r="M106" s="83">
        <f t="shared" si="67"/>
        <v>0</v>
      </c>
      <c r="N106" s="83">
        <f t="shared" si="39"/>
        <v>0</v>
      </c>
      <c r="O106" s="84">
        <f t="shared" si="40"/>
        <v>0</v>
      </c>
      <c r="P106" s="105">
        <v>101</v>
      </c>
      <c r="Q106" s="83">
        <f t="shared" si="54"/>
        <v>0</v>
      </c>
      <c r="R106" s="83">
        <f t="shared" si="68"/>
        <v>0</v>
      </c>
      <c r="S106" s="83">
        <f t="shared" si="69"/>
        <v>0</v>
      </c>
      <c r="T106" s="83">
        <f t="shared" si="41"/>
        <v>0</v>
      </c>
      <c r="U106" s="83">
        <f t="shared" si="55"/>
        <v>0</v>
      </c>
      <c r="V106" s="83">
        <f t="shared" si="42"/>
        <v>0</v>
      </c>
      <c r="W106" s="83">
        <v>0</v>
      </c>
      <c r="X106" s="83">
        <f t="shared" si="43"/>
        <v>0</v>
      </c>
      <c r="Y106" s="88">
        <f t="shared" si="44"/>
        <v>0</v>
      </c>
      <c r="AA106" s="121">
        <v>101</v>
      </c>
      <c r="AB106" s="83">
        <f t="shared" si="45"/>
        <v>0</v>
      </c>
      <c r="AC106" s="154">
        <f t="shared" si="46"/>
        <v>0</v>
      </c>
      <c r="AD106" s="154">
        <f t="shared" si="47"/>
        <v>0</v>
      </c>
      <c r="AE106" s="154">
        <f t="shared" si="48"/>
        <v>0</v>
      </c>
      <c r="AF106" s="83">
        <f t="shared" si="56"/>
        <v>0</v>
      </c>
      <c r="AG106" s="83">
        <f t="shared" si="57"/>
        <v>0</v>
      </c>
      <c r="AH106" s="83">
        <f t="shared" si="58"/>
        <v>0</v>
      </c>
      <c r="AI106" s="128">
        <f t="shared" si="70"/>
        <v>0</v>
      </c>
      <c r="AK106" s="121">
        <v>101</v>
      </c>
      <c r="AL106" s="83">
        <f t="shared" si="49"/>
        <v>0</v>
      </c>
      <c r="AM106" s="83">
        <f t="shared" si="50"/>
        <v>0</v>
      </c>
      <c r="AN106" s="83">
        <f t="shared" si="51"/>
        <v>0</v>
      </c>
      <c r="AO106" s="83">
        <f t="shared" si="52"/>
        <v>0</v>
      </c>
      <c r="AP106" s="83">
        <f t="shared" si="53"/>
        <v>0</v>
      </c>
      <c r="AQ106" s="227">
        <f t="shared" ref="AQ106:AT169" si="77">IF($AK106&lt;=$F$18,$AL106*AM106,)</f>
        <v>0</v>
      </c>
      <c r="AR106" s="227">
        <f t="shared" si="77"/>
        <v>0</v>
      </c>
      <c r="AS106" s="227">
        <f t="shared" si="77"/>
        <v>0</v>
      </c>
      <c r="AT106" s="227">
        <f t="shared" si="76"/>
        <v>0</v>
      </c>
      <c r="AU106" s="83">
        <f t="shared" si="59"/>
        <v>0</v>
      </c>
      <c r="AV106" s="83">
        <f t="shared" si="60"/>
        <v>0</v>
      </c>
      <c r="AW106" s="83">
        <f t="shared" si="61"/>
        <v>0</v>
      </c>
      <c r="AX106" s="83">
        <f t="shared" si="62"/>
        <v>0</v>
      </c>
      <c r="AY106" s="128">
        <f t="shared" si="63"/>
        <v>0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64"/>
        <v>0</v>
      </c>
      <c r="K107" s="83">
        <f t="shared" si="65"/>
        <v>0</v>
      </c>
      <c r="L107" s="83">
        <f t="shared" si="66"/>
        <v>0</v>
      </c>
      <c r="M107" s="83">
        <f t="shared" si="67"/>
        <v>0</v>
      </c>
      <c r="N107" s="83">
        <f t="shared" si="39"/>
        <v>0</v>
      </c>
      <c r="O107" s="84">
        <f t="shared" si="40"/>
        <v>0</v>
      </c>
      <c r="P107" s="105">
        <v>102</v>
      </c>
      <c r="Q107" s="83">
        <f t="shared" si="54"/>
        <v>0</v>
      </c>
      <c r="R107" s="83">
        <f t="shared" si="68"/>
        <v>0</v>
      </c>
      <c r="S107" s="83">
        <f t="shared" si="69"/>
        <v>0</v>
      </c>
      <c r="T107" s="83">
        <f t="shared" si="41"/>
        <v>0</v>
      </c>
      <c r="U107" s="83">
        <f t="shared" si="55"/>
        <v>0</v>
      </c>
      <c r="V107" s="83">
        <f t="shared" si="42"/>
        <v>0</v>
      </c>
      <c r="W107" s="83">
        <v>0</v>
      </c>
      <c r="X107" s="83">
        <f t="shared" si="43"/>
        <v>0</v>
      </c>
      <c r="Y107" s="88">
        <f t="shared" si="44"/>
        <v>0</v>
      </c>
      <c r="AA107" s="121">
        <v>102</v>
      </c>
      <c r="AB107" s="83">
        <f t="shared" si="45"/>
        <v>0</v>
      </c>
      <c r="AC107" s="154">
        <f t="shared" si="46"/>
        <v>0</v>
      </c>
      <c r="AD107" s="154">
        <f t="shared" si="47"/>
        <v>0</v>
      </c>
      <c r="AE107" s="154">
        <f t="shared" si="48"/>
        <v>0</v>
      </c>
      <c r="AF107" s="83">
        <f t="shared" si="56"/>
        <v>0</v>
      </c>
      <c r="AG107" s="83">
        <f t="shared" si="57"/>
        <v>0</v>
      </c>
      <c r="AH107" s="83">
        <f t="shared" si="58"/>
        <v>0</v>
      </c>
      <c r="AI107" s="128">
        <f t="shared" si="70"/>
        <v>0</v>
      </c>
      <c r="AK107" s="121">
        <v>102</v>
      </c>
      <c r="AL107" s="83">
        <f t="shared" si="49"/>
        <v>0</v>
      </c>
      <c r="AM107" s="83">
        <f t="shared" si="50"/>
        <v>0</v>
      </c>
      <c r="AN107" s="83">
        <f t="shared" si="51"/>
        <v>0</v>
      </c>
      <c r="AO107" s="83">
        <f t="shared" si="52"/>
        <v>0</v>
      </c>
      <c r="AP107" s="83">
        <f t="shared" si="53"/>
        <v>0</v>
      </c>
      <c r="AQ107" s="227">
        <f t="shared" si="77"/>
        <v>0</v>
      </c>
      <c r="AR107" s="227">
        <f t="shared" si="77"/>
        <v>0</v>
      </c>
      <c r="AS107" s="227">
        <f t="shared" si="77"/>
        <v>0</v>
      </c>
      <c r="AT107" s="227">
        <f t="shared" si="76"/>
        <v>0</v>
      </c>
      <c r="AU107" s="83">
        <f t="shared" si="59"/>
        <v>0</v>
      </c>
      <c r="AV107" s="83">
        <f t="shared" si="60"/>
        <v>0</v>
      </c>
      <c r="AW107" s="83">
        <f t="shared" si="61"/>
        <v>0</v>
      </c>
      <c r="AX107" s="83">
        <f t="shared" si="62"/>
        <v>0</v>
      </c>
      <c r="AY107" s="128">
        <f t="shared" si="63"/>
        <v>0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64"/>
        <v>0</v>
      </c>
      <c r="K108" s="83">
        <f t="shared" si="65"/>
        <v>0</v>
      </c>
      <c r="L108" s="83">
        <f t="shared" si="66"/>
        <v>0</v>
      </c>
      <c r="M108" s="83">
        <f t="shared" si="67"/>
        <v>0</v>
      </c>
      <c r="N108" s="83">
        <f t="shared" si="39"/>
        <v>0</v>
      </c>
      <c r="O108" s="84">
        <f t="shared" si="40"/>
        <v>0</v>
      </c>
      <c r="P108" s="105">
        <v>103</v>
      </c>
      <c r="Q108" s="83">
        <f t="shared" si="54"/>
        <v>0</v>
      </c>
      <c r="R108" s="83">
        <f t="shared" si="68"/>
        <v>0</v>
      </c>
      <c r="S108" s="83">
        <f t="shared" si="69"/>
        <v>0</v>
      </c>
      <c r="T108" s="83">
        <f t="shared" si="41"/>
        <v>0</v>
      </c>
      <c r="U108" s="83">
        <f t="shared" si="55"/>
        <v>0</v>
      </c>
      <c r="V108" s="83">
        <f t="shared" si="42"/>
        <v>0</v>
      </c>
      <c r="W108" s="83">
        <v>0</v>
      </c>
      <c r="X108" s="83">
        <f t="shared" si="43"/>
        <v>0</v>
      </c>
      <c r="Y108" s="88">
        <f t="shared" si="44"/>
        <v>0</v>
      </c>
      <c r="AA108" s="121">
        <v>103</v>
      </c>
      <c r="AB108" s="83">
        <f t="shared" si="45"/>
        <v>0</v>
      </c>
      <c r="AC108" s="154">
        <f t="shared" si="46"/>
        <v>0</v>
      </c>
      <c r="AD108" s="154">
        <f t="shared" si="47"/>
        <v>0</v>
      </c>
      <c r="AE108" s="154">
        <f t="shared" si="48"/>
        <v>0</v>
      </c>
      <c r="AF108" s="83">
        <f t="shared" si="56"/>
        <v>0</v>
      </c>
      <c r="AG108" s="83">
        <f t="shared" si="57"/>
        <v>0</v>
      </c>
      <c r="AH108" s="83">
        <f t="shared" si="58"/>
        <v>0</v>
      </c>
      <c r="AI108" s="128">
        <f t="shared" si="70"/>
        <v>0</v>
      </c>
      <c r="AK108" s="121">
        <v>103</v>
      </c>
      <c r="AL108" s="83">
        <f t="shared" si="49"/>
        <v>0</v>
      </c>
      <c r="AM108" s="83">
        <f t="shared" si="50"/>
        <v>0</v>
      </c>
      <c r="AN108" s="83">
        <f t="shared" si="51"/>
        <v>0</v>
      </c>
      <c r="AO108" s="83">
        <f t="shared" si="52"/>
        <v>0</v>
      </c>
      <c r="AP108" s="83">
        <f t="shared" si="53"/>
        <v>0</v>
      </c>
      <c r="AQ108" s="227">
        <f t="shared" si="77"/>
        <v>0</v>
      </c>
      <c r="AR108" s="227">
        <f t="shared" si="77"/>
        <v>0</v>
      </c>
      <c r="AS108" s="227">
        <f t="shared" si="77"/>
        <v>0</v>
      </c>
      <c r="AT108" s="227">
        <f t="shared" si="76"/>
        <v>0</v>
      </c>
      <c r="AU108" s="83">
        <f t="shared" si="59"/>
        <v>0</v>
      </c>
      <c r="AV108" s="83">
        <f t="shared" si="60"/>
        <v>0</v>
      </c>
      <c r="AW108" s="83">
        <f t="shared" si="61"/>
        <v>0</v>
      </c>
      <c r="AX108" s="83">
        <f t="shared" si="62"/>
        <v>0</v>
      </c>
      <c r="AY108" s="128">
        <f t="shared" si="63"/>
        <v>0</v>
      </c>
    </row>
    <row r="109" spans="2:51" x14ac:dyDescent="0.25">
      <c r="I109" s="105">
        <v>104</v>
      </c>
      <c r="J109" s="83">
        <f t="shared" si="64"/>
        <v>0</v>
      </c>
      <c r="K109" s="83">
        <f t="shared" si="65"/>
        <v>0</v>
      </c>
      <c r="L109" s="83">
        <f t="shared" si="66"/>
        <v>0</v>
      </c>
      <c r="M109" s="83">
        <f t="shared" si="67"/>
        <v>0</v>
      </c>
      <c r="N109" s="83">
        <f t="shared" si="39"/>
        <v>0</v>
      </c>
      <c r="O109" s="84">
        <f t="shared" si="40"/>
        <v>0</v>
      </c>
      <c r="P109" s="105">
        <v>104</v>
      </c>
      <c r="Q109" s="83">
        <f t="shared" si="54"/>
        <v>0</v>
      </c>
      <c r="R109" s="83">
        <f t="shared" si="68"/>
        <v>0</v>
      </c>
      <c r="S109" s="83">
        <f t="shared" si="69"/>
        <v>0</v>
      </c>
      <c r="T109" s="83">
        <f t="shared" si="41"/>
        <v>0</v>
      </c>
      <c r="U109" s="83">
        <f t="shared" si="55"/>
        <v>0</v>
      </c>
      <c r="V109" s="83">
        <f t="shared" si="42"/>
        <v>0</v>
      </c>
      <c r="W109" s="83">
        <v>0</v>
      </c>
      <c r="X109" s="83">
        <f t="shared" si="43"/>
        <v>0</v>
      </c>
      <c r="Y109" s="88">
        <f t="shared" si="44"/>
        <v>0</v>
      </c>
      <c r="AA109" s="121">
        <v>104</v>
      </c>
      <c r="AB109" s="83">
        <f t="shared" si="45"/>
        <v>0</v>
      </c>
      <c r="AC109" s="154">
        <f t="shared" si="46"/>
        <v>0</v>
      </c>
      <c r="AD109" s="154">
        <f t="shared" si="47"/>
        <v>0</v>
      </c>
      <c r="AE109" s="154">
        <f t="shared" si="48"/>
        <v>0</v>
      </c>
      <c r="AF109" s="83">
        <f t="shared" si="56"/>
        <v>0</v>
      </c>
      <c r="AG109" s="83">
        <f t="shared" si="57"/>
        <v>0</v>
      </c>
      <c r="AH109" s="83">
        <f t="shared" si="58"/>
        <v>0</v>
      </c>
      <c r="AI109" s="128">
        <f t="shared" si="70"/>
        <v>0</v>
      </c>
      <c r="AK109" s="121">
        <v>104</v>
      </c>
      <c r="AL109" s="83">
        <f t="shared" si="49"/>
        <v>0</v>
      </c>
      <c r="AM109" s="83">
        <f t="shared" si="50"/>
        <v>0</v>
      </c>
      <c r="AN109" s="83">
        <f t="shared" si="51"/>
        <v>0</v>
      </c>
      <c r="AO109" s="83">
        <f t="shared" si="52"/>
        <v>0</v>
      </c>
      <c r="AP109" s="83">
        <f t="shared" si="53"/>
        <v>0</v>
      </c>
      <c r="AQ109" s="227">
        <f t="shared" si="77"/>
        <v>0</v>
      </c>
      <c r="AR109" s="227">
        <f t="shared" si="77"/>
        <v>0</v>
      </c>
      <c r="AS109" s="227">
        <f t="shared" si="77"/>
        <v>0</v>
      </c>
      <c r="AT109" s="227">
        <f t="shared" si="76"/>
        <v>0</v>
      </c>
      <c r="AU109" s="83">
        <f t="shared" si="59"/>
        <v>0</v>
      </c>
      <c r="AV109" s="83">
        <f t="shared" si="60"/>
        <v>0</v>
      </c>
      <c r="AW109" s="83">
        <f t="shared" si="61"/>
        <v>0</v>
      </c>
      <c r="AX109" s="83">
        <f t="shared" si="62"/>
        <v>0</v>
      </c>
      <c r="AY109" s="128">
        <f t="shared" si="63"/>
        <v>0</v>
      </c>
    </row>
    <row r="110" spans="2:51" x14ac:dyDescent="0.25">
      <c r="I110" s="105">
        <v>105</v>
      </c>
      <c r="J110" s="83">
        <f t="shared" si="64"/>
        <v>0</v>
      </c>
      <c r="K110" s="83">
        <f t="shared" si="65"/>
        <v>0</v>
      </c>
      <c r="L110" s="83">
        <f t="shared" si="66"/>
        <v>0</v>
      </c>
      <c r="M110" s="83">
        <f t="shared" si="67"/>
        <v>0</v>
      </c>
      <c r="N110" s="83">
        <f t="shared" si="39"/>
        <v>0</v>
      </c>
      <c r="O110" s="84">
        <f t="shared" si="40"/>
        <v>0</v>
      </c>
      <c r="P110" s="105">
        <v>105</v>
      </c>
      <c r="Q110" s="83">
        <f t="shared" si="54"/>
        <v>0</v>
      </c>
      <c r="R110" s="83">
        <f t="shared" si="68"/>
        <v>0</v>
      </c>
      <c r="S110" s="83">
        <f t="shared" si="69"/>
        <v>0</v>
      </c>
      <c r="T110" s="83">
        <f t="shared" si="41"/>
        <v>0</v>
      </c>
      <c r="U110" s="83">
        <f t="shared" si="55"/>
        <v>0</v>
      </c>
      <c r="V110" s="83">
        <f t="shared" si="42"/>
        <v>0</v>
      </c>
      <c r="W110" s="83">
        <v>0</v>
      </c>
      <c r="X110" s="83">
        <f t="shared" si="43"/>
        <v>0</v>
      </c>
      <c r="Y110" s="88">
        <f t="shared" si="44"/>
        <v>0</v>
      </c>
      <c r="AA110" s="121">
        <v>105</v>
      </c>
      <c r="AB110" s="83">
        <f t="shared" si="45"/>
        <v>0</v>
      </c>
      <c r="AC110" s="154">
        <f t="shared" si="46"/>
        <v>0</v>
      </c>
      <c r="AD110" s="154">
        <f t="shared" si="47"/>
        <v>0</v>
      </c>
      <c r="AE110" s="154">
        <f t="shared" si="48"/>
        <v>0</v>
      </c>
      <c r="AF110" s="83">
        <f t="shared" si="56"/>
        <v>0</v>
      </c>
      <c r="AG110" s="83">
        <f t="shared" si="57"/>
        <v>0</v>
      </c>
      <c r="AH110" s="83">
        <f t="shared" si="58"/>
        <v>0</v>
      </c>
      <c r="AI110" s="128">
        <f t="shared" si="70"/>
        <v>0</v>
      </c>
      <c r="AK110" s="121">
        <v>105</v>
      </c>
      <c r="AL110" s="83">
        <f t="shared" si="49"/>
        <v>0</v>
      </c>
      <c r="AM110" s="83">
        <f t="shared" si="50"/>
        <v>0</v>
      </c>
      <c r="AN110" s="83">
        <f t="shared" si="51"/>
        <v>0</v>
      </c>
      <c r="AO110" s="83">
        <f t="shared" si="52"/>
        <v>0</v>
      </c>
      <c r="AP110" s="83">
        <f t="shared" si="53"/>
        <v>0</v>
      </c>
      <c r="AQ110" s="227">
        <f t="shared" si="77"/>
        <v>0</v>
      </c>
      <c r="AR110" s="227">
        <f t="shared" si="77"/>
        <v>0</v>
      </c>
      <c r="AS110" s="227">
        <f t="shared" si="77"/>
        <v>0</v>
      </c>
      <c r="AT110" s="227">
        <f t="shared" si="76"/>
        <v>0</v>
      </c>
      <c r="AU110" s="83">
        <f t="shared" si="59"/>
        <v>0</v>
      </c>
      <c r="AV110" s="83">
        <f t="shared" si="60"/>
        <v>0</v>
      </c>
      <c r="AW110" s="83">
        <f t="shared" si="61"/>
        <v>0</v>
      </c>
      <c r="AX110" s="83">
        <f t="shared" si="62"/>
        <v>0</v>
      </c>
      <c r="AY110" s="128">
        <f t="shared" si="63"/>
        <v>0</v>
      </c>
    </row>
    <row r="111" spans="2:51" x14ac:dyDescent="0.25">
      <c r="C111" s="198" t="s">
        <v>177</v>
      </c>
      <c r="D111" s="198"/>
      <c r="E111" s="198"/>
      <c r="I111" s="105">
        <v>106</v>
      </c>
      <c r="J111" s="83">
        <f t="shared" si="64"/>
        <v>0</v>
      </c>
      <c r="K111" s="83">
        <f t="shared" si="65"/>
        <v>0</v>
      </c>
      <c r="L111" s="83">
        <f t="shared" si="66"/>
        <v>0</v>
      </c>
      <c r="M111" s="83">
        <f t="shared" si="67"/>
        <v>0</v>
      </c>
      <c r="N111" s="83">
        <f t="shared" si="39"/>
        <v>0</v>
      </c>
      <c r="O111" s="84">
        <f t="shared" si="40"/>
        <v>0</v>
      </c>
      <c r="P111" s="105">
        <v>106</v>
      </c>
      <c r="Q111" s="83">
        <f t="shared" si="54"/>
        <v>0</v>
      </c>
      <c r="R111" s="83">
        <f t="shared" si="68"/>
        <v>0</v>
      </c>
      <c r="S111" s="83">
        <f t="shared" si="69"/>
        <v>0</v>
      </c>
      <c r="T111" s="83">
        <f t="shared" si="41"/>
        <v>0</v>
      </c>
      <c r="U111" s="83">
        <f t="shared" si="55"/>
        <v>0</v>
      </c>
      <c r="V111" s="83">
        <f t="shared" si="42"/>
        <v>0</v>
      </c>
      <c r="W111" s="83">
        <v>0</v>
      </c>
      <c r="X111" s="83">
        <f t="shared" si="43"/>
        <v>0</v>
      </c>
      <c r="Y111" s="88">
        <f t="shared" si="44"/>
        <v>0</v>
      </c>
      <c r="AA111" s="121">
        <v>106</v>
      </c>
      <c r="AB111" s="83">
        <f t="shared" si="45"/>
        <v>0</v>
      </c>
      <c r="AC111" s="154">
        <f t="shared" si="46"/>
        <v>0</v>
      </c>
      <c r="AD111" s="154">
        <f t="shared" si="47"/>
        <v>0</v>
      </c>
      <c r="AE111" s="154">
        <f t="shared" si="48"/>
        <v>0</v>
      </c>
      <c r="AF111" s="83">
        <f t="shared" si="56"/>
        <v>0</v>
      </c>
      <c r="AG111" s="83">
        <f t="shared" si="57"/>
        <v>0</v>
      </c>
      <c r="AH111" s="83">
        <f t="shared" si="58"/>
        <v>0</v>
      </c>
      <c r="AI111" s="128">
        <f t="shared" si="70"/>
        <v>0</v>
      </c>
      <c r="AK111" s="121">
        <v>106</v>
      </c>
      <c r="AL111" s="83">
        <f t="shared" si="49"/>
        <v>0</v>
      </c>
      <c r="AM111" s="83">
        <f t="shared" si="50"/>
        <v>0</v>
      </c>
      <c r="AN111" s="83">
        <f t="shared" si="51"/>
        <v>0</v>
      </c>
      <c r="AO111" s="83">
        <f t="shared" si="52"/>
        <v>0</v>
      </c>
      <c r="AP111" s="83">
        <f t="shared" si="53"/>
        <v>0</v>
      </c>
      <c r="AQ111" s="227">
        <f t="shared" si="77"/>
        <v>0</v>
      </c>
      <c r="AR111" s="227">
        <f t="shared" si="77"/>
        <v>0</v>
      </c>
      <c r="AS111" s="227">
        <f t="shared" si="77"/>
        <v>0</v>
      </c>
      <c r="AT111" s="227">
        <f t="shared" si="76"/>
        <v>0</v>
      </c>
      <c r="AU111" s="83">
        <f t="shared" si="59"/>
        <v>0</v>
      </c>
      <c r="AV111" s="83">
        <f t="shared" si="60"/>
        <v>0</v>
      </c>
      <c r="AW111" s="83">
        <f t="shared" si="61"/>
        <v>0</v>
      </c>
      <c r="AX111" s="83">
        <f t="shared" si="62"/>
        <v>0</v>
      </c>
      <c r="AY111" s="128">
        <f t="shared" si="63"/>
        <v>0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64"/>
        <v>0</v>
      </c>
      <c r="K112" s="83">
        <f t="shared" si="65"/>
        <v>0</v>
      </c>
      <c r="L112" s="83">
        <f t="shared" si="66"/>
        <v>0</v>
      </c>
      <c r="M112" s="83">
        <f t="shared" si="67"/>
        <v>0</v>
      </c>
      <c r="N112" s="83">
        <f t="shared" si="39"/>
        <v>0</v>
      </c>
      <c r="O112" s="84">
        <f t="shared" si="40"/>
        <v>0</v>
      </c>
      <c r="P112" s="105">
        <v>107</v>
      </c>
      <c r="Q112" s="83">
        <f t="shared" si="54"/>
        <v>0</v>
      </c>
      <c r="R112" s="83">
        <f t="shared" si="68"/>
        <v>0</v>
      </c>
      <c r="S112" s="83">
        <f t="shared" si="69"/>
        <v>0</v>
      </c>
      <c r="T112" s="83">
        <f t="shared" si="41"/>
        <v>0</v>
      </c>
      <c r="U112" s="83">
        <f t="shared" si="55"/>
        <v>0</v>
      </c>
      <c r="V112" s="83">
        <f t="shared" si="42"/>
        <v>0</v>
      </c>
      <c r="W112" s="83">
        <v>0</v>
      </c>
      <c r="X112" s="83">
        <f t="shared" si="43"/>
        <v>0</v>
      </c>
      <c r="Y112" s="88">
        <f t="shared" si="44"/>
        <v>0</v>
      </c>
      <c r="AA112" s="121">
        <v>107</v>
      </c>
      <c r="AB112" s="83">
        <f t="shared" si="45"/>
        <v>0</v>
      </c>
      <c r="AC112" s="154">
        <f t="shared" si="46"/>
        <v>0</v>
      </c>
      <c r="AD112" s="154">
        <f t="shared" si="47"/>
        <v>0</v>
      </c>
      <c r="AE112" s="154">
        <f t="shared" si="48"/>
        <v>0</v>
      </c>
      <c r="AF112" s="83">
        <f t="shared" si="56"/>
        <v>0</v>
      </c>
      <c r="AG112" s="83">
        <f t="shared" si="57"/>
        <v>0</v>
      </c>
      <c r="AH112" s="83">
        <f t="shared" si="58"/>
        <v>0</v>
      </c>
      <c r="AI112" s="128">
        <f t="shared" si="70"/>
        <v>0</v>
      </c>
      <c r="AK112" s="121">
        <v>107</v>
      </c>
      <c r="AL112" s="83">
        <f t="shared" si="49"/>
        <v>0</v>
      </c>
      <c r="AM112" s="83">
        <f t="shared" si="50"/>
        <v>0</v>
      </c>
      <c r="AN112" s="83">
        <f t="shared" si="51"/>
        <v>0</v>
      </c>
      <c r="AO112" s="83">
        <f t="shared" si="52"/>
        <v>0</v>
      </c>
      <c r="AP112" s="83">
        <f t="shared" si="53"/>
        <v>0</v>
      </c>
      <c r="AQ112" s="227">
        <f t="shared" si="77"/>
        <v>0</v>
      </c>
      <c r="AR112" s="227">
        <f t="shared" si="77"/>
        <v>0</v>
      </c>
      <c r="AS112" s="227">
        <f t="shared" si="77"/>
        <v>0</v>
      </c>
      <c r="AT112" s="227">
        <f t="shared" si="76"/>
        <v>0</v>
      </c>
      <c r="AU112" s="83">
        <f t="shared" si="59"/>
        <v>0</v>
      </c>
      <c r="AV112" s="83">
        <f t="shared" si="60"/>
        <v>0</v>
      </c>
      <c r="AW112" s="83">
        <f t="shared" si="61"/>
        <v>0</v>
      </c>
      <c r="AX112" s="83">
        <f t="shared" si="62"/>
        <v>0</v>
      </c>
      <c r="AY112" s="128">
        <f t="shared" si="63"/>
        <v>0</v>
      </c>
    </row>
    <row r="113" spans="2:51" x14ac:dyDescent="0.25">
      <c r="B113" s="117" t="s">
        <v>175</v>
      </c>
      <c r="C113" s="132">
        <f>1/$F$18*SUM(X6:X205)</f>
        <v>644.52102169519401</v>
      </c>
      <c r="D113" s="132">
        <f>1/$F$10*SUM(O6:O205)</f>
        <v>311.99995230515253</v>
      </c>
      <c r="E113" s="131">
        <f>C113-D113</f>
        <v>332.52106939004148</v>
      </c>
      <c r="I113" s="105">
        <v>108</v>
      </c>
      <c r="J113" s="83">
        <f t="shared" si="64"/>
        <v>0</v>
      </c>
      <c r="K113" s="83">
        <f t="shared" si="65"/>
        <v>0</v>
      </c>
      <c r="L113" s="83">
        <f t="shared" si="66"/>
        <v>0</v>
      </c>
      <c r="M113" s="83">
        <f t="shared" si="67"/>
        <v>0</v>
      </c>
      <c r="N113" s="83">
        <f t="shared" si="39"/>
        <v>0</v>
      </c>
      <c r="O113" s="84">
        <f t="shared" si="40"/>
        <v>0</v>
      </c>
      <c r="P113" s="105">
        <v>108</v>
      </c>
      <c r="Q113" s="83">
        <f t="shared" si="54"/>
        <v>0</v>
      </c>
      <c r="R113" s="83">
        <f t="shared" si="68"/>
        <v>0</v>
      </c>
      <c r="S113" s="83">
        <f t="shared" si="69"/>
        <v>0</v>
      </c>
      <c r="T113" s="83">
        <f t="shared" si="41"/>
        <v>0</v>
      </c>
      <c r="U113" s="83">
        <f t="shared" si="55"/>
        <v>0</v>
      </c>
      <c r="V113" s="83">
        <f t="shared" si="42"/>
        <v>0</v>
      </c>
      <c r="W113" s="83">
        <v>0</v>
      </c>
      <c r="X113" s="83">
        <f t="shared" si="43"/>
        <v>0</v>
      </c>
      <c r="Y113" s="88">
        <f t="shared" si="44"/>
        <v>0</v>
      </c>
      <c r="AA113" s="121">
        <v>108</v>
      </c>
      <c r="AB113" s="83">
        <f t="shared" si="45"/>
        <v>0</v>
      </c>
      <c r="AC113" s="154">
        <f t="shared" si="46"/>
        <v>0</v>
      </c>
      <c r="AD113" s="154">
        <f t="shared" si="47"/>
        <v>0</v>
      </c>
      <c r="AE113" s="154">
        <f t="shared" si="48"/>
        <v>0</v>
      </c>
      <c r="AF113" s="83">
        <f t="shared" si="56"/>
        <v>0</v>
      </c>
      <c r="AG113" s="83">
        <f t="shared" si="57"/>
        <v>0</v>
      </c>
      <c r="AH113" s="83">
        <f t="shared" si="58"/>
        <v>0</v>
      </c>
      <c r="AI113" s="128">
        <f t="shared" si="70"/>
        <v>0</v>
      </c>
      <c r="AK113" s="121">
        <v>108</v>
      </c>
      <c r="AL113" s="83">
        <f t="shared" si="49"/>
        <v>0</v>
      </c>
      <c r="AM113" s="83">
        <f t="shared" si="50"/>
        <v>0</v>
      </c>
      <c r="AN113" s="83">
        <f t="shared" si="51"/>
        <v>0</v>
      </c>
      <c r="AO113" s="83">
        <f t="shared" si="52"/>
        <v>0</v>
      </c>
      <c r="AP113" s="83">
        <f t="shared" si="53"/>
        <v>0</v>
      </c>
      <c r="AQ113" s="227">
        <f t="shared" si="77"/>
        <v>0</v>
      </c>
      <c r="AR113" s="227">
        <f t="shared" si="77"/>
        <v>0</v>
      </c>
      <c r="AS113" s="227">
        <f t="shared" si="77"/>
        <v>0</v>
      </c>
      <c r="AT113" s="227">
        <f t="shared" si="76"/>
        <v>0</v>
      </c>
      <c r="AU113" s="83">
        <f t="shared" si="59"/>
        <v>0</v>
      </c>
      <c r="AV113" s="83">
        <f t="shared" si="60"/>
        <v>0</v>
      </c>
      <c r="AW113" s="83">
        <f t="shared" si="61"/>
        <v>0</v>
      </c>
      <c r="AX113" s="83">
        <f t="shared" si="62"/>
        <v>0</v>
      </c>
      <c r="AY113" s="128">
        <f t="shared" si="63"/>
        <v>0</v>
      </c>
    </row>
    <row r="114" spans="2:51" x14ac:dyDescent="0.25">
      <c r="B114" s="117" t="s">
        <v>176</v>
      </c>
      <c r="C114" s="132">
        <f>X35</f>
        <v>825.72602974752692</v>
      </c>
      <c r="D114" s="132">
        <f>O35</f>
        <v>332.97845714169233</v>
      </c>
      <c r="E114" s="131">
        <f>VLOOKUP(30,I5:Y205,17,FALSE)</f>
        <v>492.74757260583459</v>
      </c>
      <c r="I114" s="105">
        <v>109</v>
      </c>
      <c r="J114" s="83">
        <f t="shared" si="64"/>
        <v>0</v>
      </c>
      <c r="K114" s="83">
        <f t="shared" si="65"/>
        <v>0</v>
      </c>
      <c r="L114" s="83">
        <f t="shared" si="66"/>
        <v>0</v>
      </c>
      <c r="M114" s="83">
        <f t="shared" si="67"/>
        <v>0</v>
      </c>
      <c r="N114" s="83">
        <f t="shared" si="39"/>
        <v>0</v>
      </c>
      <c r="O114" s="84">
        <f t="shared" si="40"/>
        <v>0</v>
      </c>
      <c r="P114" s="105">
        <v>109</v>
      </c>
      <c r="Q114" s="83">
        <f t="shared" si="54"/>
        <v>0</v>
      </c>
      <c r="R114" s="83">
        <f t="shared" si="68"/>
        <v>0</v>
      </c>
      <c r="S114" s="83">
        <f t="shared" si="69"/>
        <v>0</v>
      </c>
      <c r="T114" s="83">
        <f t="shared" si="41"/>
        <v>0</v>
      </c>
      <c r="U114" s="83">
        <f t="shared" si="55"/>
        <v>0</v>
      </c>
      <c r="V114" s="83">
        <f t="shared" si="42"/>
        <v>0</v>
      </c>
      <c r="W114" s="83">
        <v>0</v>
      </c>
      <c r="X114" s="83">
        <f t="shared" si="43"/>
        <v>0</v>
      </c>
      <c r="Y114" s="88">
        <f t="shared" si="44"/>
        <v>0</v>
      </c>
      <c r="AA114" s="121">
        <v>109</v>
      </c>
      <c r="AB114" s="83">
        <f t="shared" si="45"/>
        <v>0</v>
      </c>
      <c r="AC114" s="154">
        <f t="shared" si="46"/>
        <v>0</v>
      </c>
      <c r="AD114" s="154">
        <f t="shared" si="47"/>
        <v>0</v>
      </c>
      <c r="AE114" s="154">
        <f t="shared" si="48"/>
        <v>0</v>
      </c>
      <c r="AF114" s="83">
        <f t="shared" si="56"/>
        <v>0</v>
      </c>
      <c r="AG114" s="83">
        <f t="shared" si="57"/>
        <v>0</v>
      </c>
      <c r="AH114" s="83">
        <f t="shared" si="58"/>
        <v>0</v>
      </c>
      <c r="AI114" s="128">
        <f t="shared" si="70"/>
        <v>0</v>
      </c>
      <c r="AK114" s="121">
        <v>109</v>
      </c>
      <c r="AL114" s="83">
        <f t="shared" si="49"/>
        <v>0</v>
      </c>
      <c r="AM114" s="83">
        <f t="shared" si="50"/>
        <v>0</v>
      </c>
      <c r="AN114" s="83">
        <f t="shared" si="51"/>
        <v>0</v>
      </c>
      <c r="AO114" s="83">
        <f t="shared" si="52"/>
        <v>0</v>
      </c>
      <c r="AP114" s="83">
        <f t="shared" si="53"/>
        <v>0</v>
      </c>
      <c r="AQ114" s="227">
        <f t="shared" si="77"/>
        <v>0</v>
      </c>
      <c r="AR114" s="227">
        <f t="shared" si="77"/>
        <v>0</v>
      </c>
      <c r="AS114" s="227">
        <f t="shared" si="77"/>
        <v>0</v>
      </c>
      <c r="AT114" s="227">
        <f t="shared" si="76"/>
        <v>0</v>
      </c>
      <c r="AU114" s="83">
        <f t="shared" si="59"/>
        <v>0</v>
      </c>
      <c r="AV114" s="83">
        <f t="shared" si="60"/>
        <v>0</v>
      </c>
      <c r="AW114" s="83">
        <f t="shared" si="61"/>
        <v>0</v>
      </c>
      <c r="AX114" s="83">
        <f t="shared" si="62"/>
        <v>0</v>
      </c>
      <c r="AY114" s="128">
        <f t="shared" si="63"/>
        <v>0</v>
      </c>
    </row>
    <row r="115" spans="2:51" x14ac:dyDescent="0.25">
      <c r="C115" s="133"/>
      <c r="D115" s="133"/>
      <c r="E115" s="133"/>
      <c r="I115" s="105">
        <v>110</v>
      </c>
      <c r="J115" s="83">
        <f t="shared" si="64"/>
        <v>0</v>
      </c>
      <c r="K115" s="83">
        <f t="shared" si="65"/>
        <v>0</v>
      </c>
      <c r="L115" s="83">
        <f t="shared" si="66"/>
        <v>0</v>
      </c>
      <c r="M115" s="83">
        <f t="shared" si="67"/>
        <v>0</v>
      </c>
      <c r="N115" s="83">
        <f t="shared" si="39"/>
        <v>0</v>
      </c>
      <c r="O115" s="84">
        <f t="shared" si="40"/>
        <v>0</v>
      </c>
      <c r="P115" s="105">
        <v>110</v>
      </c>
      <c r="Q115" s="83">
        <f t="shared" si="54"/>
        <v>0</v>
      </c>
      <c r="R115" s="83">
        <f t="shared" si="68"/>
        <v>0</v>
      </c>
      <c r="S115" s="83">
        <f t="shared" si="69"/>
        <v>0</v>
      </c>
      <c r="T115" s="83">
        <f t="shared" si="41"/>
        <v>0</v>
      </c>
      <c r="U115" s="83">
        <f t="shared" si="55"/>
        <v>0</v>
      </c>
      <c r="V115" s="83">
        <f t="shared" si="42"/>
        <v>0</v>
      </c>
      <c r="W115" s="83">
        <v>0</v>
      </c>
      <c r="X115" s="83">
        <f t="shared" si="43"/>
        <v>0</v>
      </c>
      <c r="Y115" s="88">
        <f t="shared" si="44"/>
        <v>0</v>
      </c>
      <c r="AA115" s="121">
        <v>110</v>
      </c>
      <c r="AB115" s="83">
        <f t="shared" si="45"/>
        <v>0</v>
      </c>
      <c r="AC115" s="154">
        <f t="shared" si="46"/>
        <v>0</v>
      </c>
      <c r="AD115" s="154">
        <f t="shared" si="47"/>
        <v>0</v>
      </c>
      <c r="AE115" s="154">
        <f t="shared" si="48"/>
        <v>0</v>
      </c>
      <c r="AF115" s="83">
        <f t="shared" si="56"/>
        <v>0</v>
      </c>
      <c r="AG115" s="83">
        <f t="shared" si="57"/>
        <v>0</v>
      </c>
      <c r="AH115" s="83">
        <f t="shared" si="58"/>
        <v>0</v>
      </c>
      <c r="AI115" s="128">
        <f t="shared" si="70"/>
        <v>0</v>
      </c>
      <c r="AK115" s="121">
        <v>110</v>
      </c>
      <c r="AL115" s="83">
        <f t="shared" si="49"/>
        <v>0</v>
      </c>
      <c r="AM115" s="83">
        <f t="shared" si="50"/>
        <v>0</v>
      </c>
      <c r="AN115" s="83">
        <f t="shared" si="51"/>
        <v>0</v>
      </c>
      <c r="AO115" s="83">
        <f t="shared" si="52"/>
        <v>0</v>
      </c>
      <c r="AP115" s="83">
        <f t="shared" si="53"/>
        <v>0</v>
      </c>
      <c r="AQ115" s="227">
        <f t="shared" si="77"/>
        <v>0</v>
      </c>
      <c r="AR115" s="227">
        <f t="shared" si="77"/>
        <v>0</v>
      </c>
      <c r="AS115" s="227">
        <f t="shared" si="77"/>
        <v>0</v>
      </c>
      <c r="AT115" s="227">
        <f t="shared" si="76"/>
        <v>0</v>
      </c>
      <c r="AU115" s="83">
        <f t="shared" si="59"/>
        <v>0</v>
      </c>
      <c r="AV115" s="83">
        <f t="shared" si="60"/>
        <v>0</v>
      </c>
      <c r="AW115" s="83">
        <f t="shared" si="61"/>
        <v>0</v>
      </c>
      <c r="AX115" s="83">
        <f t="shared" si="62"/>
        <v>0</v>
      </c>
      <c r="AY115" s="128">
        <f t="shared" si="63"/>
        <v>0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64"/>
        <v>0</v>
      </c>
      <c r="K116" s="83">
        <f t="shared" si="65"/>
        <v>0</v>
      </c>
      <c r="L116" s="83">
        <f t="shared" si="66"/>
        <v>0</v>
      </c>
      <c r="M116" s="83">
        <f t="shared" si="67"/>
        <v>0</v>
      </c>
      <c r="N116" s="83">
        <f t="shared" si="39"/>
        <v>0</v>
      </c>
      <c r="O116" s="84">
        <f t="shared" si="40"/>
        <v>0</v>
      </c>
      <c r="P116" s="105">
        <v>111</v>
      </c>
      <c r="Q116" s="83">
        <f t="shared" si="54"/>
        <v>0</v>
      </c>
      <c r="R116" s="83">
        <f t="shared" si="68"/>
        <v>0</v>
      </c>
      <c r="S116" s="83">
        <f t="shared" si="69"/>
        <v>0</v>
      </c>
      <c r="T116" s="83">
        <f t="shared" si="41"/>
        <v>0</v>
      </c>
      <c r="U116" s="83">
        <f t="shared" si="55"/>
        <v>0</v>
      </c>
      <c r="V116" s="83">
        <f t="shared" si="42"/>
        <v>0</v>
      </c>
      <c r="W116" s="83">
        <v>0</v>
      </c>
      <c r="X116" s="83">
        <f t="shared" si="43"/>
        <v>0</v>
      </c>
      <c r="Y116" s="88">
        <f t="shared" si="44"/>
        <v>0</v>
      </c>
      <c r="AA116" s="121">
        <v>111</v>
      </c>
      <c r="AB116" s="83">
        <f t="shared" si="45"/>
        <v>0</v>
      </c>
      <c r="AC116" s="154">
        <f t="shared" si="46"/>
        <v>0</v>
      </c>
      <c r="AD116" s="154">
        <f t="shared" si="47"/>
        <v>0</v>
      </c>
      <c r="AE116" s="154">
        <f t="shared" si="48"/>
        <v>0</v>
      </c>
      <c r="AF116" s="83">
        <f t="shared" si="56"/>
        <v>0</v>
      </c>
      <c r="AG116" s="83">
        <f t="shared" si="57"/>
        <v>0</v>
      </c>
      <c r="AH116" s="83">
        <f t="shared" si="58"/>
        <v>0</v>
      </c>
      <c r="AI116" s="128">
        <f t="shared" si="70"/>
        <v>0</v>
      </c>
      <c r="AK116" s="121">
        <v>111</v>
      </c>
      <c r="AL116" s="83">
        <f t="shared" si="49"/>
        <v>0</v>
      </c>
      <c r="AM116" s="83">
        <f t="shared" si="50"/>
        <v>0</v>
      </c>
      <c r="AN116" s="83">
        <f t="shared" si="51"/>
        <v>0</v>
      </c>
      <c r="AO116" s="83">
        <f t="shared" si="52"/>
        <v>0</v>
      </c>
      <c r="AP116" s="83">
        <f t="shared" si="53"/>
        <v>0</v>
      </c>
      <c r="AQ116" s="227">
        <f t="shared" si="77"/>
        <v>0</v>
      </c>
      <c r="AR116" s="227">
        <f t="shared" si="77"/>
        <v>0</v>
      </c>
      <c r="AS116" s="227">
        <f t="shared" si="77"/>
        <v>0</v>
      </c>
      <c r="AT116" s="227">
        <f t="shared" si="76"/>
        <v>0</v>
      </c>
      <c r="AU116" s="83">
        <f t="shared" si="59"/>
        <v>0</v>
      </c>
      <c r="AV116" s="83">
        <f t="shared" si="60"/>
        <v>0</v>
      </c>
      <c r="AW116" s="83">
        <f t="shared" si="61"/>
        <v>0</v>
      </c>
      <c r="AX116" s="83">
        <f t="shared" si="62"/>
        <v>0</v>
      </c>
      <c r="AY116" s="128">
        <f t="shared" si="63"/>
        <v>0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64"/>
        <v>0</v>
      </c>
      <c r="K117" s="83">
        <f t="shared" si="65"/>
        <v>0</v>
      </c>
      <c r="L117" s="83">
        <f t="shared" si="66"/>
        <v>0</v>
      </c>
      <c r="M117" s="83">
        <f t="shared" si="67"/>
        <v>0</v>
      </c>
      <c r="N117" s="83">
        <f t="shared" si="39"/>
        <v>0</v>
      </c>
      <c r="O117" s="84">
        <f t="shared" si="40"/>
        <v>0</v>
      </c>
      <c r="P117" s="105">
        <v>112</v>
      </c>
      <c r="Q117" s="83">
        <f t="shared" si="54"/>
        <v>0</v>
      </c>
      <c r="R117" s="83">
        <f t="shared" si="68"/>
        <v>0</v>
      </c>
      <c r="S117" s="83">
        <f t="shared" si="69"/>
        <v>0</v>
      </c>
      <c r="T117" s="83">
        <f t="shared" si="41"/>
        <v>0</v>
      </c>
      <c r="U117" s="83">
        <f t="shared" si="55"/>
        <v>0</v>
      </c>
      <c r="V117" s="83">
        <f t="shared" si="42"/>
        <v>0</v>
      </c>
      <c r="W117" s="83">
        <v>0</v>
      </c>
      <c r="X117" s="83">
        <f t="shared" si="43"/>
        <v>0</v>
      </c>
      <c r="Y117" s="88">
        <f t="shared" si="44"/>
        <v>0</v>
      </c>
      <c r="AA117" s="121">
        <v>112</v>
      </c>
      <c r="AB117" s="83">
        <f t="shared" si="45"/>
        <v>0</v>
      </c>
      <c r="AC117" s="154">
        <f t="shared" si="46"/>
        <v>0</v>
      </c>
      <c r="AD117" s="154">
        <f t="shared" si="47"/>
        <v>0</v>
      </c>
      <c r="AE117" s="154">
        <f t="shared" si="48"/>
        <v>0</v>
      </c>
      <c r="AF117" s="83">
        <f t="shared" si="56"/>
        <v>0</v>
      </c>
      <c r="AG117" s="83">
        <f t="shared" si="57"/>
        <v>0</v>
      </c>
      <c r="AH117" s="83">
        <f t="shared" si="58"/>
        <v>0</v>
      </c>
      <c r="AI117" s="128">
        <f t="shared" si="70"/>
        <v>0</v>
      </c>
      <c r="AK117" s="121">
        <v>112</v>
      </c>
      <c r="AL117" s="83">
        <f t="shared" si="49"/>
        <v>0</v>
      </c>
      <c r="AM117" s="83">
        <f t="shared" si="50"/>
        <v>0</v>
      </c>
      <c r="AN117" s="83">
        <f t="shared" si="51"/>
        <v>0</v>
      </c>
      <c r="AO117" s="83">
        <f t="shared" si="52"/>
        <v>0</v>
      </c>
      <c r="AP117" s="83">
        <f t="shared" si="53"/>
        <v>0</v>
      </c>
      <c r="AQ117" s="227">
        <f t="shared" si="77"/>
        <v>0</v>
      </c>
      <c r="AR117" s="227">
        <f t="shared" si="77"/>
        <v>0</v>
      </c>
      <c r="AS117" s="227">
        <f t="shared" si="77"/>
        <v>0</v>
      </c>
      <c r="AT117" s="227">
        <f t="shared" si="76"/>
        <v>0</v>
      </c>
      <c r="AU117" s="83">
        <f t="shared" si="59"/>
        <v>0</v>
      </c>
      <c r="AV117" s="83">
        <f t="shared" si="60"/>
        <v>0</v>
      </c>
      <c r="AW117" s="83">
        <f t="shared" si="61"/>
        <v>0</v>
      </c>
      <c r="AX117" s="83">
        <f t="shared" si="62"/>
        <v>0</v>
      </c>
      <c r="AY117" s="128">
        <f t="shared" si="63"/>
        <v>0</v>
      </c>
    </row>
    <row r="118" spans="2:51" x14ac:dyDescent="0.25">
      <c r="B118" s="117" t="s">
        <v>175</v>
      </c>
      <c r="C118" s="135">
        <f>1/$F$18*SUM(AI6:AI205)</f>
        <v>42.868224982211835</v>
      </c>
      <c r="D118" s="132">
        <v>0</v>
      </c>
      <c r="E118" s="131">
        <f>C118-D118</f>
        <v>42.868224982211835</v>
      </c>
      <c r="I118" s="105">
        <v>113</v>
      </c>
      <c r="J118" s="83">
        <f t="shared" si="64"/>
        <v>0</v>
      </c>
      <c r="K118" s="83">
        <f t="shared" si="65"/>
        <v>0</v>
      </c>
      <c r="L118" s="83">
        <f t="shared" si="66"/>
        <v>0</v>
      </c>
      <c r="M118" s="83">
        <f t="shared" si="67"/>
        <v>0</v>
      </c>
      <c r="N118" s="83">
        <f t="shared" si="39"/>
        <v>0</v>
      </c>
      <c r="O118" s="84">
        <f t="shared" si="40"/>
        <v>0</v>
      </c>
      <c r="P118" s="105">
        <v>113</v>
      </c>
      <c r="Q118" s="83">
        <f t="shared" si="54"/>
        <v>0</v>
      </c>
      <c r="R118" s="83">
        <f t="shared" si="68"/>
        <v>0</v>
      </c>
      <c r="S118" s="83">
        <f t="shared" si="69"/>
        <v>0</v>
      </c>
      <c r="T118" s="83">
        <f t="shared" si="41"/>
        <v>0</v>
      </c>
      <c r="U118" s="83">
        <f t="shared" si="55"/>
        <v>0</v>
      </c>
      <c r="V118" s="83">
        <f t="shared" si="42"/>
        <v>0</v>
      </c>
      <c r="W118" s="83">
        <v>0</v>
      </c>
      <c r="X118" s="83">
        <f t="shared" si="43"/>
        <v>0</v>
      </c>
      <c r="Y118" s="88">
        <f t="shared" si="44"/>
        <v>0</v>
      </c>
      <c r="AA118" s="121">
        <v>113</v>
      </c>
      <c r="AB118" s="83">
        <f t="shared" si="45"/>
        <v>0</v>
      </c>
      <c r="AC118" s="154">
        <f t="shared" si="46"/>
        <v>0</v>
      </c>
      <c r="AD118" s="154">
        <f t="shared" si="47"/>
        <v>0</v>
      </c>
      <c r="AE118" s="154">
        <f t="shared" si="48"/>
        <v>0</v>
      </c>
      <c r="AF118" s="83">
        <f t="shared" si="56"/>
        <v>0</v>
      </c>
      <c r="AG118" s="83">
        <f t="shared" si="57"/>
        <v>0</v>
      </c>
      <c r="AH118" s="83">
        <f t="shared" si="58"/>
        <v>0</v>
      </c>
      <c r="AI118" s="128">
        <f t="shared" si="70"/>
        <v>0</v>
      </c>
      <c r="AK118" s="121">
        <v>113</v>
      </c>
      <c r="AL118" s="83">
        <f t="shared" si="49"/>
        <v>0</v>
      </c>
      <c r="AM118" s="83">
        <f t="shared" si="50"/>
        <v>0</v>
      </c>
      <c r="AN118" s="83">
        <f t="shared" si="51"/>
        <v>0</v>
      </c>
      <c r="AO118" s="83">
        <f t="shared" si="52"/>
        <v>0</v>
      </c>
      <c r="AP118" s="83">
        <f t="shared" si="53"/>
        <v>0</v>
      </c>
      <c r="AQ118" s="227">
        <f t="shared" si="77"/>
        <v>0</v>
      </c>
      <c r="AR118" s="227">
        <f t="shared" si="77"/>
        <v>0</v>
      </c>
      <c r="AS118" s="227">
        <f t="shared" si="77"/>
        <v>0</v>
      </c>
      <c r="AT118" s="227">
        <f t="shared" si="76"/>
        <v>0</v>
      </c>
      <c r="AU118" s="83">
        <f t="shared" si="59"/>
        <v>0</v>
      </c>
      <c r="AV118" s="83">
        <f t="shared" si="60"/>
        <v>0</v>
      </c>
      <c r="AW118" s="83">
        <f t="shared" si="61"/>
        <v>0</v>
      </c>
      <c r="AX118" s="83">
        <f t="shared" si="62"/>
        <v>0</v>
      </c>
      <c r="AY118" s="128">
        <f t="shared" si="63"/>
        <v>0</v>
      </c>
    </row>
    <row r="119" spans="2:51" x14ac:dyDescent="0.25">
      <c r="B119" s="117" t="s">
        <v>176</v>
      </c>
      <c r="C119" s="135">
        <f>AI35</f>
        <v>52.758971480553583</v>
      </c>
      <c r="D119" s="132">
        <v>0</v>
      </c>
      <c r="E119" s="131">
        <f>C119-D119</f>
        <v>52.758971480553583</v>
      </c>
      <c r="I119" s="105">
        <v>114</v>
      </c>
      <c r="J119" s="83">
        <f t="shared" si="64"/>
        <v>0</v>
      </c>
      <c r="K119" s="83">
        <f t="shared" si="65"/>
        <v>0</v>
      </c>
      <c r="L119" s="83">
        <f t="shared" si="66"/>
        <v>0</v>
      </c>
      <c r="M119" s="83">
        <f t="shared" si="67"/>
        <v>0</v>
      </c>
      <c r="N119" s="83">
        <f t="shared" si="39"/>
        <v>0</v>
      </c>
      <c r="O119" s="84">
        <f t="shared" si="40"/>
        <v>0</v>
      </c>
      <c r="P119" s="105">
        <v>114</v>
      </c>
      <c r="Q119" s="83">
        <f t="shared" si="54"/>
        <v>0</v>
      </c>
      <c r="R119" s="83">
        <f t="shared" si="68"/>
        <v>0</v>
      </c>
      <c r="S119" s="83">
        <f t="shared" si="69"/>
        <v>0</v>
      </c>
      <c r="T119" s="83">
        <f t="shared" si="41"/>
        <v>0</v>
      </c>
      <c r="U119" s="83">
        <f t="shared" si="55"/>
        <v>0</v>
      </c>
      <c r="V119" s="83">
        <f t="shared" si="42"/>
        <v>0</v>
      </c>
      <c r="W119" s="83">
        <v>0</v>
      </c>
      <c r="X119" s="83">
        <f t="shared" si="43"/>
        <v>0</v>
      </c>
      <c r="Y119" s="88">
        <f t="shared" si="44"/>
        <v>0</v>
      </c>
      <c r="AA119" s="121">
        <v>114</v>
      </c>
      <c r="AB119" s="83">
        <f t="shared" si="45"/>
        <v>0</v>
      </c>
      <c r="AC119" s="154">
        <f t="shared" si="46"/>
        <v>0</v>
      </c>
      <c r="AD119" s="154">
        <f t="shared" si="47"/>
        <v>0</v>
      </c>
      <c r="AE119" s="154">
        <f t="shared" si="48"/>
        <v>0</v>
      </c>
      <c r="AF119" s="83">
        <f t="shared" si="56"/>
        <v>0</v>
      </c>
      <c r="AG119" s="83">
        <f t="shared" si="57"/>
        <v>0</v>
      </c>
      <c r="AH119" s="83">
        <f t="shared" si="58"/>
        <v>0</v>
      </c>
      <c r="AI119" s="128">
        <f t="shared" si="70"/>
        <v>0</v>
      </c>
      <c r="AK119" s="121">
        <v>114</v>
      </c>
      <c r="AL119" s="83">
        <f t="shared" si="49"/>
        <v>0</v>
      </c>
      <c r="AM119" s="83">
        <f t="shared" si="50"/>
        <v>0</v>
      </c>
      <c r="AN119" s="83">
        <f t="shared" si="51"/>
        <v>0</v>
      </c>
      <c r="AO119" s="83">
        <f t="shared" si="52"/>
        <v>0</v>
      </c>
      <c r="AP119" s="83">
        <f t="shared" si="53"/>
        <v>0</v>
      </c>
      <c r="AQ119" s="227">
        <f t="shared" si="77"/>
        <v>0</v>
      </c>
      <c r="AR119" s="227">
        <f t="shared" si="77"/>
        <v>0</v>
      </c>
      <c r="AS119" s="227">
        <f t="shared" si="77"/>
        <v>0</v>
      </c>
      <c r="AT119" s="227">
        <f t="shared" si="76"/>
        <v>0</v>
      </c>
      <c r="AU119" s="83">
        <f t="shared" si="59"/>
        <v>0</v>
      </c>
      <c r="AV119" s="83">
        <f t="shared" si="60"/>
        <v>0</v>
      </c>
      <c r="AW119" s="83">
        <f t="shared" si="61"/>
        <v>0</v>
      </c>
      <c r="AX119" s="83">
        <f t="shared" si="62"/>
        <v>0</v>
      </c>
      <c r="AY119" s="128">
        <f t="shared" si="63"/>
        <v>0</v>
      </c>
    </row>
    <row r="120" spans="2:51" x14ac:dyDescent="0.25">
      <c r="C120" s="133"/>
      <c r="D120" s="133"/>
      <c r="E120" s="136"/>
      <c r="I120" s="105">
        <v>115</v>
      </c>
      <c r="J120" s="83">
        <f t="shared" si="64"/>
        <v>0</v>
      </c>
      <c r="K120" s="83">
        <f t="shared" si="65"/>
        <v>0</v>
      </c>
      <c r="L120" s="83">
        <f t="shared" si="66"/>
        <v>0</v>
      </c>
      <c r="M120" s="83">
        <f t="shared" si="67"/>
        <v>0</v>
      </c>
      <c r="N120" s="83">
        <f t="shared" si="39"/>
        <v>0</v>
      </c>
      <c r="O120" s="84">
        <f t="shared" si="40"/>
        <v>0</v>
      </c>
      <c r="P120" s="105">
        <v>115</v>
      </c>
      <c r="Q120" s="83">
        <f t="shared" si="54"/>
        <v>0</v>
      </c>
      <c r="R120" s="83">
        <f t="shared" si="68"/>
        <v>0</v>
      </c>
      <c r="S120" s="83">
        <f t="shared" si="69"/>
        <v>0</v>
      </c>
      <c r="T120" s="83">
        <f t="shared" si="41"/>
        <v>0</v>
      </c>
      <c r="U120" s="83">
        <f t="shared" si="55"/>
        <v>0</v>
      </c>
      <c r="V120" s="83">
        <f t="shared" si="42"/>
        <v>0</v>
      </c>
      <c r="W120" s="83">
        <v>0</v>
      </c>
      <c r="X120" s="83">
        <f t="shared" si="43"/>
        <v>0</v>
      </c>
      <c r="Y120" s="88">
        <f t="shared" si="44"/>
        <v>0</v>
      </c>
      <c r="AA120" s="121">
        <v>115</v>
      </c>
      <c r="AB120" s="83">
        <f t="shared" si="45"/>
        <v>0</v>
      </c>
      <c r="AC120" s="154">
        <f t="shared" si="46"/>
        <v>0</v>
      </c>
      <c r="AD120" s="154">
        <f t="shared" si="47"/>
        <v>0</v>
      </c>
      <c r="AE120" s="154">
        <f t="shared" si="48"/>
        <v>0</v>
      </c>
      <c r="AF120" s="83">
        <f t="shared" si="56"/>
        <v>0</v>
      </c>
      <c r="AG120" s="83">
        <f t="shared" si="57"/>
        <v>0</v>
      </c>
      <c r="AH120" s="83">
        <f t="shared" si="58"/>
        <v>0</v>
      </c>
      <c r="AI120" s="128">
        <f t="shared" si="70"/>
        <v>0</v>
      </c>
      <c r="AK120" s="121">
        <v>115</v>
      </c>
      <c r="AL120" s="83">
        <f t="shared" si="49"/>
        <v>0</v>
      </c>
      <c r="AM120" s="83">
        <f t="shared" si="50"/>
        <v>0</v>
      </c>
      <c r="AN120" s="83">
        <f t="shared" si="51"/>
        <v>0</v>
      </c>
      <c r="AO120" s="83">
        <f t="shared" si="52"/>
        <v>0</v>
      </c>
      <c r="AP120" s="83">
        <f t="shared" si="53"/>
        <v>0</v>
      </c>
      <c r="AQ120" s="227">
        <f t="shared" si="77"/>
        <v>0</v>
      </c>
      <c r="AR120" s="227">
        <f t="shared" si="77"/>
        <v>0</v>
      </c>
      <c r="AS120" s="227">
        <f t="shared" si="77"/>
        <v>0</v>
      </c>
      <c r="AT120" s="227">
        <f t="shared" si="76"/>
        <v>0</v>
      </c>
      <c r="AU120" s="83">
        <f t="shared" si="59"/>
        <v>0</v>
      </c>
      <c r="AV120" s="83">
        <f t="shared" si="60"/>
        <v>0</v>
      </c>
      <c r="AW120" s="83">
        <f t="shared" si="61"/>
        <v>0</v>
      </c>
      <c r="AX120" s="83">
        <f t="shared" si="62"/>
        <v>0</v>
      </c>
      <c r="AY120" s="128">
        <f t="shared" si="63"/>
        <v>0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64"/>
        <v>0</v>
      </c>
      <c r="K121" s="83">
        <f t="shared" si="65"/>
        <v>0</v>
      </c>
      <c r="L121" s="83">
        <f t="shared" si="66"/>
        <v>0</v>
      </c>
      <c r="M121" s="83">
        <f t="shared" si="67"/>
        <v>0</v>
      </c>
      <c r="N121" s="83">
        <f t="shared" si="39"/>
        <v>0</v>
      </c>
      <c r="O121" s="84">
        <f t="shared" si="40"/>
        <v>0</v>
      </c>
      <c r="P121" s="105">
        <v>116</v>
      </c>
      <c r="Q121" s="83">
        <f t="shared" si="54"/>
        <v>0</v>
      </c>
      <c r="R121" s="83">
        <f t="shared" si="68"/>
        <v>0</v>
      </c>
      <c r="S121" s="83">
        <f t="shared" si="69"/>
        <v>0</v>
      </c>
      <c r="T121" s="83">
        <f t="shared" si="41"/>
        <v>0</v>
      </c>
      <c r="U121" s="83">
        <f t="shared" si="55"/>
        <v>0</v>
      </c>
      <c r="V121" s="83">
        <f t="shared" si="42"/>
        <v>0</v>
      </c>
      <c r="W121" s="83">
        <v>0</v>
      </c>
      <c r="X121" s="83">
        <f t="shared" si="43"/>
        <v>0</v>
      </c>
      <c r="Y121" s="88">
        <f t="shared" si="44"/>
        <v>0</v>
      </c>
      <c r="AA121" s="121">
        <v>116</v>
      </c>
      <c r="AB121" s="83">
        <f t="shared" si="45"/>
        <v>0</v>
      </c>
      <c r="AC121" s="154">
        <f t="shared" si="46"/>
        <v>0</v>
      </c>
      <c r="AD121" s="154">
        <f t="shared" si="47"/>
        <v>0</v>
      </c>
      <c r="AE121" s="154">
        <f t="shared" si="48"/>
        <v>0</v>
      </c>
      <c r="AF121" s="83">
        <f t="shared" si="56"/>
        <v>0</v>
      </c>
      <c r="AG121" s="83">
        <f t="shared" si="57"/>
        <v>0</v>
      </c>
      <c r="AH121" s="83">
        <f t="shared" si="58"/>
        <v>0</v>
      </c>
      <c r="AI121" s="128">
        <f t="shared" si="70"/>
        <v>0</v>
      </c>
      <c r="AK121" s="121">
        <v>116</v>
      </c>
      <c r="AL121" s="83">
        <f t="shared" si="49"/>
        <v>0</v>
      </c>
      <c r="AM121" s="83">
        <f t="shared" si="50"/>
        <v>0</v>
      </c>
      <c r="AN121" s="83">
        <f t="shared" si="51"/>
        <v>0</v>
      </c>
      <c r="AO121" s="83">
        <f t="shared" si="52"/>
        <v>0</v>
      </c>
      <c r="AP121" s="83">
        <f t="shared" si="53"/>
        <v>0</v>
      </c>
      <c r="AQ121" s="227">
        <f t="shared" si="77"/>
        <v>0</v>
      </c>
      <c r="AR121" s="227">
        <f t="shared" si="77"/>
        <v>0</v>
      </c>
      <c r="AS121" s="227">
        <f t="shared" si="77"/>
        <v>0</v>
      </c>
      <c r="AT121" s="227">
        <f t="shared" si="76"/>
        <v>0</v>
      </c>
      <c r="AU121" s="83">
        <f t="shared" si="59"/>
        <v>0</v>
      </c>
      <c r="AV121" s="83">
        <f t="shared" si="60"/>
        <v>0</v>
      </c>
      <c r="AW121" s="83">
        <f t="shared" si="61"/>
        <v>0</v>
      </c>
      <c r="AX121" s="83">
        <f t="shared" si="62"/>
        <v>0</v>
      </c>
      <c r="AY121" s="128">
        <f t="shared" si="63"/>
        <v>0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64"/>
        <v>0</v>
      </c>
      <c r="K122" s="83">
        <f t="shared" si="65"/>
        <v>0</v>
      </c>
      <c r="L122" s="83">
        <f t="shared" si="66"/>
        <v>0</v>
      </c>
      <c r="M122" s="83">
        <f t="shared" si="67"/>
        <v>0</v>
      </c>
      <c r="N122" s="83">
        <f t="shared" si="39"/>
        <v>0</v>
      </c>
      <c r="O122" s="84">
        <f t="shared" si="40"/>
        <v>0</v>
      </c>
      <c r="P122" s="105">
        <v>117</v>
      </c>
      <c r="Q122" s="83">
        <f t="shared" si="54"/>
        <v>0</v>
      </c>
      <c r="R122" s="83">
        <f t="shared" si="68"/>
        <v>0</v>
      </c>
      <c r="S122" s="83">
        <f t="shared" si="69"/>
        <v>0</v>
      </c>
      <c r="T122" s="83">
        <f t="shared" si="41"/>
        <v>0</v>
      </c>
      <c r="U122" s="83">
        <f t="shared" si="55"/>
        <v>0</v>
      </c>
      <c r="V122" s="83">
        <f t="shared" si="42"/>
        <v>0</v>
      </c>
      <c r="W122" s="83">
        <v>0</v>
      </c>
      <c r="X122" s="83">
        <f t="shared" si="43"/>
        <v>0</v>
      </c>
      <c r="Y122" s="88">
        <f t="shared" si="44"/>
        <v>0</v>
      </c>
      <c r="AA122" s="121">
        <v>117</v>
      </c>
      <c r="AB122" s="83">
        <f t="shared" si="45"/>
        <v>0</v>
      </c>
      <c r="AC122" s="154">
        <f t="shared" si="46"/>
        <v>0</v>
      </c>
      <c r="AD122" s="154">
        <f t="shared" si="47"/>
        <v>0</v>
      </c>
      <c r="AE122" s="154">
        <f t="shared" si="48"/>
        <v>0</v>
      </c>
      <c r="AF122" s="83">
        <f t="shared" si="56"/>
        <v>0</v>
      </c>
      <c r="AG122" s="83">
        <f t="shared" si="57"/>
        <v>0</v>
      </c>
      <c r="AH122" s="83">
        <f t="shared" si="58"/>
        <v>0</v>
      </c>
      <c r="AI122" s="128">
        <f t="shared" si="70"/>
        <v>0</v>
      </c>
      <c r="AK122" s="121">
        <v>117</v>
      </c>
      <c r="AL122" s="83">
        <f t="shared" si="49"/>
        <v>0</v>
      </c>
      <c r="AM122" s="83">
        <f t="shared" si="50"/>
        <v>0</v>
      </c>
      <c r="AN122" s="83">
        <f t="shared" si="51"/>
        <v>0</v>
      </c>
      <c r="AO122" s="83">
        <f t="shared" si="52"/>
        <v>0</v>
      </c>
      <c r="AP122" s="83">
        <f t="shared" si="53"/>
        <v>0</v>
      </c>
      <c r="AQ122" s="227">
        <f t="shared" si="77"/>
        <v>0</v>
      </c>
      <c r="AR122" s="227">
        <f t="shared" si="77"/>
        <v>0</v>
      </c>
      <c r="AS122" s="227">
        <f t="shared" si="77"/>
        <v>0</v>
      </c>
      <c r="AT122" s="227">
        <f t="shared" si="76"/>
        <v>0</v>
      </c>
      <c r="AU122" s="83">
        <f t="shared" si="59"/>
        <v>0</v>
      </c>
      <c r="AV122" s="83">
        <f t="shared" si="60"/>
        <v>0</v>
      </c>
      <c r="AW122" s="83">
        <f t="shared" si="61"/>
        <v>0</v>
      </c>
      <c r="AX122" s="83">
        <f t="shared" si="62"/>
        <v>0</v>
      </c>
      <c r="AY122" s="128">
        <f t="shared" si="63"/>
        <v>0</v>
      </c>
    </row>
    <row r="123" spans="2:51" x14ac:dyDescent="0.25">
      <c r="B123" s="117" t="s">
        <v>176</v>
      </c>
      <c r="C123" s="135">
        <f>AY35</f>
        <v>51.744000000000007</v>
      </c>
      <c r="D123" s="132">
        <v>0</v>
      </c>
      <c r="E123" s="131">
        <f>C123-D123</f>
        <v>51.744000000000007</v>
      </c>
      <c r="I123" s="105">
        <v>118</v>
      </c>
      <c r="J123" s="83">
        <f t="shared" si="64"/>
        <v>0</v>
      </c>
      <c r="K123" s="83">
        <f t="shared" si="65"/>
        <v>0</v>
      </c>
      <c r="L123" s="83">
        <f t="shared" si="66"/>
        <v>0</v>
      </c>
      <c r="M123" s="83">
        <f t="shared" si="67"/>
        <v>0</v>
      </c>
      <c r="N123" s="83">
        <f t="shared" si="39"/>
        <v>0</v>
      </c>
      <c r="O123" s="84">
        <f t="shared" si="40"/>
        <v>0</v>
      </c>
      <c r="P123" s="105">
        <v>118</v>
      </c>
      <c r="Q123" s="83">
        <f t="shared" si="54"/>
        <v>0</v>
      </c>
      <c r="R123" s="83">
        <f t="shared" si="68"/>
        <v>0</v>
      </c>
      <c r="S123" s="83">
        <f t="shared" si="69"/>
        <v>0</v>
      </c>
      <c r="T123" s="83">
        <f t="shared" si="41"/>
        <v>0</v>
      </c>
      <c r="U123" s="83">
        <f t="shared" si="55"/>
        <v>0</v>
      </c>
      <c r="V123" s="83">
        <f t="shared" si="42"/>
        <v>0</v>
      </c>
      <c r="W123" s="83">
        <v>0</v>
      </c>
      <c r="X123" s="83">
        <f t="shared" si="43"/>
        <v>0</v>
      </c>
      <c r="Y123" s="88">
        <f t="shared" si="44"/>
        <v>0</v>
      </c>
      <c r="AA123" s="121">
        <v>118</v>
      </c>
      <c r="AB123" s="83">
        <f t="shared" si="45"/>
        <v>0</v>
      </c>
      <c r="AC123" s="154">
        <f t="shared" si="46"/>
        <v>0</v>
      </c>
      <c r="AD123" s="154">
        <f t="shared" si="47"/>
        <v>0</v>
      </c>
      <c r="AE123" s="154">
        <f t="shared" si="48"/>
        <v>0</v>
      </c>
      <c r="AF123" s="83">
        <f t="shared" si="56"/>
        <v>0</v>
      </c>
      <c r="AG123" s="83">
        <f t="shared" si="57"/>
        <v>0</v>
      </c>
      <c r="AH123" s="83">
        <f t="shared" si="58"/>
        <v>0</v>
      </c>
      <c r="AI123" s="128">
        <f t="shared" si="70"/>
        <v>0</v>
      </c>
      <c r="AK123" s="121">
        <v>118</v>
      </c>
      <c r="AL123" s="83">
        <f t="shared" si="49"/>
        <v>0</v>
      </c>
      <c r="AM123" s="83">
        <f t="shared" si="50"/>
        <v>0</v>
      </c>
      <c r="AN123" s="83">
        <f t="shared" si="51"/>
        <v>0</v>
      </c>
      <c r="AO123" s="83">
        <f t="shared" si="52"/>
        <v>0</v>
      </c>
      <c r="AP123" s="83">
        <f t="shared" si="53"/>
        <v>0</v>
      </c>
      <c r="AQ123" s="227">
        <f t="shared" si="77"/>
        <v>0</v>
      </c>
      <c r="AR123" s="227">
        <f t="shared" si="77"/>
        <v>0</v>
      </c>
      <c r="AS123" s="227">
        <f t="shared" si="77"/>
        <v>0</v>
      </c>
      <c r="AT123" s="227">
        <f t="shared" si="76"/>
        <v>0</v>
      </c>
      <c r="AU123" s="83">
        <f t="shared" si="59"/>
        <v>0</v>
      </c>
      <c r="AV123" s="83">
        <f t="shared" si="60"/>
        <v>0</v>
      </c>
      <c r="AW123" s="83">
        <f t="shared" si="61"/>
        <v>0</v>
      </c>
      <c r="AX123" s="83">
        <f t="shared" si="62"/>
        <v>0</v>
      </c>
      <c r="AY123" s="128">
        <f t="shared" si="63"/>
        <v>0</v>
      </c>
    </row>
    <row r="124" spans="2:51" x14ac:dyDescent="0.25">
      <c r="I124" s="105">
        <v>119</v>
      </c>
      <c r="J124" s="83">
        <f t="shared" si="64"/>
        <v>0</v>
      </c>
      <c r="K124" s="83">
        <f t="shared" si="65"/>
        <v>0</v>
      </c>
      <c r="L124" s="83">
        <f t="shared" si="66"/>
        <v>0</v>
      </c>
      <c r="M124" s="83">
        <f t="shared" si="67"/>
        <v>0</v>
      </c>
      <c r="N124" s="83">
        <f t="shared" si="39"/>
        <v>0</v>
      </c>
      <c r="O124" s="84">
        <f t="shared" si="40"/>
        <v>0</v>
      </c>
      <c r="P124" s="105">
        <v>119</v>
      </c>
      <c r="Q124" s="83">
        <f t="shared" si="54"/>
        <v>0</v>
      </c>
      <c r="R124" s="83">
        <f t="shared" si="68"/>
        <v>0</v>
      </c>
      <c r="S124" s="83">
        <f t="shared" si="69"/>
        <v>0</v>
      </c>
      <c r="T124" s="83">
        <f t="shared" si="41"/>
        <v>0</v>
      </c>
      <c r="U124" s="83">
        <f t="shared" si="55"/>
        <v>0</v>
      </c>
      <c r="V124" s="83">
        <f t="shared" si="42"/>
        <v>0</v>
      </c>
      <c r="W124" s="83">
        <v>0</v>
      </c>
      <c r="X124" s="83">
        <f t="shared" si="43"/>
        <v>0</v>
      </c>
      <c r="Y124" s="88">
        <f t="shared" si="44"/>
        <v>0</v>
      </c>
      <c r="AA124" s="121">
        <v>119</v>
      </c>
      <c r="AB124" s="83">
        <f t="shared" si="45"/>
        <v>0</v>
      </c>
      <c r="AC124" s="154">
        <f t="shared" si="46"/>
        <v>0</v>
      </c>
      <c r="AD124" s="154">
        <f t="shared" si="47"/>
        <v>0</v>
      </c>
      <c r="AE124" s="154">
        <f t="shared" si="48"/>
        <v>0</v>
      </c>
      <c r="AF124" s="83">
        <f t="shared" si="56"/>
        <v>0</v>
      </c>
      <c r="AG124" s="83">
        <f t="shared" si="57"/>
        <v>0</v>
      </c>
      <c r="AH124" s="83">
        <f t="shared" si="58"/>
        <v>0</v>
      </c>
      <c r="AI124" s="128">
        <f t="shared" si="70"/>
        <v>0</v>
      </c>
      <c r="AK124" s="121">
        <v>119</v>
      </c>
      <c r="AL124" s="83">
        <f t="shared" si="49"/>
        <v>0</v>
      </c>
      <c r="AM124" s="83">
        <f t="shared" si="50"/>
        <v>0</v>
      </c>
      <c r="AN124" s="83">
        <f t="shared" si="51"/>
        <v>0</v>
      </c>
      <c r="AO124" s="83">
        <f t="shared" si="52"/>
        <v>0</v>
      </c>
      <c r="AP124" s="83">
        <f t="shared" si="53"/>
        <v>0</v>
      </c>
      <c r="AQ124" s="227">
        <f t="shared" si="77"/>
        <v>0</v>
      </c>
      <c r="AR124" s="227">
        <f t="shared" si="77"/>
        <v>0</v>
      </c>
      <c r="AS124" s="227">
        <f t="shared" si="77"/>
        <v>0</v>
      </c>
      <c r="AT124" s="227">
        <f t="shared" si="76"/>
        <v>0</v>
      </c>
      <c r="AU124" s="83">
        <f t="shared" si="59"/>
        <v>0</v>
      </c>
      <c r="AV124" s="83">
        <f t="shared" si="60"/>
        <v>0</v>
      </c>
      <c r="AW124" s="83">
        <f t="shared" si="61"/>
        <v>0</v>
      </c>
      <c r="AX124" s="83">
        <f t="shared" si="62"/>
        <v>0</v>
      </c>
      <c r="AY124" s="128">
        <f t="shared" si="63"/>
        <v>0</v>
      </c>
    </row>
    <row r="125" spans="2:51" x14ac:dyDescent="0.25">
      <c r="C125" s="133"/>
      <c r="D125" s="133"/>
      <c r="E125" s="136"/>
      <c r="I125" s="105">
        <v>120</v>
      </c>
      <c r="J125" s="83">
        <f t="shared" si="64"/>
        <v>0</v>
      </c>
      <c r="K125" s="83">
        <f t="shared" si="65"/>
        <v>0</v>
      </c>
      <c r="L125" s="83">
        <f t="shared" si="66"/>
        <v>0</v>
      </c>
      <c r="M125" s="83">
        <f t="shared" si="67"/>
        <v>0</v>
      </c>
      <c r="N125" s="83">
        <f t="shared" si="39"/>
        <v>0</v>
      </c>
      <c r="O125" s="84">
        <f t="shared" si="40"/>
        <v>0</v>
      </c>
      <c r="P125" s="105">
        <v>120</v>
      </c>
      <c r="Q125" s="83">
        <f t="shared" si="54"/>
        <v>0</v>
      </c>
      <c r="R125" s="83">
        <f t="shared" si="68"/>
        <v>0</v>
      </c>
      <c r="S125" s="83">
        <f t="shared" si="69"/>
        <v>0</v>
      </c>
      <c r="T125" s="83">
        <f t="shared" si="41"/>
        <v>0</v>
      </c>
      <c r="U125" s="83">
        <f t="shared" si="55"/>
        <v>0</v>
      </c>
      <c r="V125" s="83">
        <f t="shared" si="42"/>
        <v>0</v>
      </c>
      <c r="W125" s="83">
        <v>0</v>
      </c>
      <c r="X125" s="83">
        <f t="shared" si="43"/>
        <v>0</v>
      </c>
      <c r="Y125" s="88">
        <f t="shared" si="44"/>
        <v>0</v>
      </c>
      <c r="AA125" s="121">
        <v>120</v>
      </c>
      <c r="AB125" s="83">
        <f t="shared" si="45"/>
        <v>0</v>
      </c>
      <c r="AC125" s="154">
        <f t="shared" si="46"/>
        <v>0</v>
      </c>
      <c r="AD125" s="154">
        <f t="shared" si="47"/>
        <v>0</v>
      </c>
      <c r="AE125" s="154">
        <f t="shared" si="48"/>
        <v>0</v>
      </c>
      <c r="AF125" s="83">
        <f t="shared" si="56"/>
        <v>0</v>
      </c>
      <c r="AG125" s="83">
        <f t="shared" si="57"/>
        <v>0</v>
      </c>
      <c r="AH125" s="83">
        <f t="shared" si="58"/>
        <v>0</v>
      </c>
      <c r="AI125" s="128">
        <f t="shared" si="70"/>
        <v>0</v>
      </c>
      <c r="AK125" s="121">
        <v>120</v>
      </c>
      <c r="AL125" s="83">
        <f t="shared" si="49"/>
        <v>0</v>
      </c>
      <c r="AM125" s="83">
        <f t="shared" si="50"/>
        <v>0</v>
      </c>
      <c r="AN125" s="83">
        <f t="shared" si="51"/>
        <v>0</v>
      </c>
      <c r="AO125" s="83">
        <f t="shared" si="52"/>
        <v>0</v>
      </c>
      <c r="AP125" s="83">
        <f t="shared" si="53"/>
        <v>0</v>
      </c>
      <c r="AQ125" s="227">
        <f t="shared" si="77"/>
        <v>0</v>
      </c>
      <c r="AR125" s="227">
        <f t="shared" si="77"/>
        <v>0</v>
      </c>
      <c r="AS125" s="227">
        <f t="shared" si="77"/>
        <v>0</v>
      </c>
      <c r="AT125" s="227">
        <f t="shared" si="76"/>
        <v>0</v>
      </c>
      <c r="AU125" s="83">
        <f t="shared" si="59"/>
        <v>0</v>
      </c>
      <c r="AV125" s="83">
        <f t="shared" si="60"/>
        <v>0</v>
      </c>
      <c r="AW125" s="83">
        <f t="shared" si="61"/>
        <v>0</v>
      </c>
      <c r="AX125" s="83">
        <f t="shared" si="62"/>
        <v>0</v>
      </c>
      <c r="AY125" s="128">
        <f t="shared" si="63"/>
        <v>0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198" t="s">
        <v>178</v>
      </c>
      <c r="I126" s="105">
        <v>121</v>
      </c>
      <c r="J126" s="83">
        <f t="shared" si="64"/>
        <v>0</v>
      </c>
      <c r="K126" s="83">
        <f t="shared" si="65"/>
        <v>0</v>
      </c>
      <c r="L126" s="83">
        <f t="shared" si="66"/>
        <v>0</v>
      </c>
      <c r="M126" s="83">
        <f t="shared" si="67"/>
        <v>0</v>
      </c>
      <c r="N126" s="83">
        <f t="shared" si="39"/>
        <v>0</v>
      </c>
      <c r="O126" s="84">
        <f t="shared" si="40"/>
        <v>0</v>
      </c>
      <c r="P126" s="105">
        <v>121</v>
      </c>
      <c r="Q126" s="83">
        <f t="shared" si="54"/>
        <v>0</v>
      </c>
      <c r="R126" s="83">
        <f t="shared" si="68"/>
        <v>0</v>
      </c>
      <c r="S126" s="83">
        <f t="shared" si="69"/>
        <v>0</v>
      </c>
      <c r="T126" s="83">
        <f t="shared" si="41"/>
        <v>0</v>
      </c>
      <c r="U126" s="83">
        <f t="shared" si="55"/>
        <v>0</v>
      </c>
      <c r="V126" s="83">
        <f t="shared" si="42"/>
        <v>0</v>
      </c>
      <c r="W126" s="83">
        <v>0</v>
      </c>
      <c r="X126" s="83">
        <f t="shared" si="43"/>
        <v>0</v>
      </c>
      <c r="Y126" s="88">
        <f t="shared" si="44"/>
        <v>0</v>
      </c>
      <c r="AA126" s="121">
        <v>121</v>
      </c>
      <c r="AB126" s="83">
        <f t="shared" si="45"/>
        <v>0</v>
      </c>
      <c r="AC126" s="154">
        <f t="shared" si="46"/>
        <v>0</v>
      </c>
      <c r="AD126" s="154">
        <f t="shared" si="47"/>
        <v>0</v>
      </c>
      <c r="AE126" s="154">
        <f t="shared" si="48"/>
        <v>0</v>
      </c>
      <c r="AF126" s="83">
        <f t="shared" si="56"/>
        <v>0</v>
      </c>
      <c r="AG126" s="83">
        <f t="shared" si="57"/>
        <v>0</v>
      </c>
      <c r="AH126" s="83">
        <f t="shared" si="58"/>
        <v>0</v>
      </c>
      <c r="AI126" s="128">
        <f t="shared" si="70"/>
        <v>0</v>
      </c>
      <c r="AK126" s="121">
        <v>121</v>
      </c>
      <c r="AL126" s="83">
        <f t="shared" si="49"/>
        <v>0</v>
      </c>
      <c r="AM126" s="83">
        <f t="shared" si="50"/>
        <v>0</v>
      </c>
      <c r="AN126" s="83">
        <f t="shared" si="51"/>
        <v>0</v>
      </c>
      <c r="AO126" s="83">
        <f t="shared" si="52"/>
        <v>0</v>
      </c>
      <c r="AP126" s="83">
        <f t="shared" si="53"/>
        <v>0</v>
      </c>
      <c r="AQ126" s="227">
        <f t="shared" si="77"/>
        <v>0</v>
      </c>
      <c r="AR126" s="227">
        <f t="shared" si="77"/>
        <v>0</v>
      </c>
      <c r="AS126" s="227">
        <f t="shared" si="77"/>
        <v>0</v>
      </c>
      <c r="AT126" s="227">
        <f t="shared" si="76"/>
        <v>0</v>
      </c>
      <c r="AU126" s="83">
        <f t="shared" si="59"/>
        <v>0</v>
      </c>
      <c r="AV126" s="83">
        <f t="shared" si="60"/>
        <v>0</v>
      </c>
      <c r="AW126" s="83">
        <f t="shared" si="61"/>
        <v>0</v>
      </c>
      <c r="AX126" s="83">
        <f t="shared" si="62"/>
        <v>0</v>
      </c>
      <c r="AY126" s="128">
        <f t="shared" si="63"/>
        <v>0</v>
      </c>
    </row>
    <row r="127" spans="2:51" x14ac:dyDescent="0.25">
      <c r="C127" s="138">
        <f>MIN(E113:E114)</f>
        <v>332.52106939004148</v>
      </c>
      <c r="D127" s="135">
        <f>MIN(E118:E119)</f>
        <v>42.868224982211835</v>
      </c>
      <c r="E127" s="138">
        <f>E123</f>
        <v>51.744000000000007</v>
      </c>
      <c r="F127" s="139">
        <f>SUM(C127:E127)</f>
        <v>427.13329437225332</v>
      </c>
      <c r="I127" s="105">
        <v>122</v>
      </c>
      <c r="J127" s="83">
        <f t="shared" si="64"/>
        <v>0</v>
      </c>
      <c r="K127" s="83">
        <f t="shared" si="65"/>
        <v>0</v>
      </c>
      <c r="L127" s="83">
        <f t="shared" si="66"/>
        <v>0</v>
      </c>
      <c r="M127" s="83">
        <f t="shared" si="67"/>
        <v>0</v>
      </c>
      <c r="N127" s="83">
        <f t="shared" si="39"/>
        <v>0</v>
      </c>
      <c r="O127" s="84">
        <f t="shared" si="40"/>
        <v>0</v>
      </c>
      <c r="P127" s="105">
        <v>122</v>
      </c>
      <c r="Q127" s="83">
        <f t="shared" si="54"/>
        <v>0</v>
      </c>
      <c r="R127" s="83">
        <f t="shared" si="68"/>
        <v>0</v>
      </c>
      <c r="S127" s="83">
        <f t="shared" si="69"/>
        <v>0</v>
      </c>
      <c r="T127" s="83">
        <f t="shared" si="41"/>
        <v>0</v>
      </c>
      <c r="U127" s="83">
        <f t="shared" si="55"/>
        <v>0</v>
      </c>
      <c r="V127" s="83">
        <f t="shared" si="42"/>
        <v>0</v>
      </c>
      <c r="W127" s="83">
        <v>0</v>
      </c>
      <c r="X127" s="83">
        <f t="shared" si="43"/>
        <v>0</v>
      </c>
      <c r="Y127" s="88">
        <f t="shared" si="44"/>
        <v>0</v>
      </c>
      <c r="AA127" s="121">
        <v>122</v>
      </c>
      <c r="AB127" s="83">
        <f t="shared" si="45"/>
        <v>0</v>
      </c>
      <c r="AC127" s="154">
        <f t="shared" si="46"/>
        <v>0</v>
      </c>
      <c r="AD127" s="154">
        <f t="shared" si="47"/>
        <v>0</v>
      </c>
      <c r="AE127" s="154">
        <f t="shared" si="48"/>
        <v>0</v>
      </c>
      <c r="AF127" s="83">
        <f t="shared" si="56"/>
        <v>0</v>
      </c>
      <c r="AG127" s="83">
        <f t="shared" si="57"/>
        <v>0</v>
      </c>
      <c r="AH127" s="83">
        <f t="shared" si="58"/>
        <v>0</v>
      </c>
      <c r="AI127" s="128">
        <f t="shared" si="70"/>
        <v>0</v>
      </c>
      <c r="AK127" s="121">
        <v>122</v>
      </c>
      <c r="AL127" s="83">
        <f t="shared" si="49"/>
        <v>0</v>
      </c>
      <c r="AM127" s="83">
        <f t="shared" si="50"/>
        <v>0</v>
      </c>
      <c r="AN127" s="83">
        <f t="shared" si="51"/>
        <v>0</v>
      </c>
      <c r="AO127" s="83">
        <f t="shared" si="52"/>
        <v>0</v>
      </c>
      <c r="AP127" s="83">
        <f t="shared" si="53"/>
        <v>0</v>
      </c>
      <c r="AQ127" s="227">
        <f t="shared" si="77"/>
        <v>0</v>
      </c>
      <c r="AR127" s="227">
        <f t="shared" si="77"/>
        <v>0</v>
      </c>
      <c r="AS127" s="227">
        <f t="shared" si="77"/>
        <v>0</v>
      </c>
      <c r="AT127" s="227">
        <f t="shared" si="76"/>
        <v>0</v>
      </c>
      <c r="AU127" s="83">
        <f t="shared" si="59"/>
        <v>0</v>
      </c>
      <c r="AV127" s="83">
        <f t="shared" si="60"/>
        <v>0</v>
      </c>
      <c r="AW127" s="83">
        <f t="shared" si="61"/>
        <v>0</v>
      </c>
      <c r="AX127" s="83">
        <f t="shared" si="62"/>
        <v>0</v>
      </c>
      <c r="AY127" s="128">
        <f t="shared" si="63"/>
        <v>0</v>
      </c>
    </row>
    <row r="128" spans="2:51" x14ac:dyDescent="0.25">
      <c r="E128" s="69"/>
      <c r="I128" s="105">
        <v>123</v>
      </c>
      <c r="J128" s="83">
        <f t="shared" si="64"/>
        <v>0</v>
      </c>
      <c r="K128" s="83">
        <f t="shared" si="65"/>
        <v>0</v>
      </c>
      <c r="L128" s="83">
        <f t="shared" si="66"/>
        <v>0</v>
      </c>
      <c r="M128" s="83">
        <f t="shared" si="67"/>
        <v>0</v>
      </c>
      <c r="N128" s="83">
        <f t="shared" si="39"/>
        <v>0</v>
      </c>
      <c r="O128" s="84">
        <f t="shared" si="40"/>
        <v>0</v>
      </c>
      <c r="P128" s="105">
        <v>123</v>
      </c>
      <c r="Q128" s="83">
        <f t="shared" si="54"/>
        <v>0</v>
      </c>
      <c r="R128" s="83">
        <f t="shared" si="68"/>
        <v>0</v>
      </c>
      <c r="S128" s="83">
        <f t="shared" si="69"/>
        <v>0</v>
      </c>
      <c r="T128" s="83">
        <f t="shared" si="41"/>
        <v>0</v>
      </c>
      <c r="U128" s="83">
        <f t="shared" si="55"/>
        <v>0</v>
      </c>
      <c r="V128" s="83">
        <f t="shared" si="42"/>
        <v>0</v>
      </c>
      <c r="W128" s="83">
        <v>0</v>
      </c>
      <c r="X128" s="83">
        <f t="shared" si="43"/>
        <v>0</v>
      </c>
      <c r="Y128" s="88">
        <f t="shared" si="44"/>
        <v>0</v>
      </c>
      <c r="AA128" s="121">
        <v>123</v>
      </c>
      <c r="AB128" s="83">
        <f t="shared" si="45"/>
        <v>0</v>
      </c>
      <c r="AC128" s="154">
        <f t="shared" si="46"/>
        <v>0</v>
      </c>
      <c r="AD128" s="154">
        <f t="shared" si="47"/>
        <v>0</v>
      </c>
      <c r="AE128" s="154">
        <f t="shared" si="48"/>
        <v>0</v>
      </c>
      <c r="AF128" s="83">
        <f t="shared" si="56"/>
        <v>0</v>
      </c>
      <c r="AG128" s="83">
        <f t="shared" si="57"/>
        <v>0</v>
      </c>
      <c r="AH128" s="83">
        <f t="shared" si="58"/>
        <v>0</v>
      </c>
      <c r="AI128" s="128">
        <f t="shared" si="70"/>
        <v>0</v>
      </c>
      <c r="AK128" s="121">
        <v>123</v>
      </c>
      <c r="AL128" s="83">
        <f t="shared" si="49"/>
        <v>0</v>
      </c>
      <c r="AM128" s="83">
        <f t="shared" si="50"/>
        <v>0</v>
      </c>
      <c r="AN128" s="83">
        <f t="shared" si="51"/>
        <v>0</v>
      </c>
      <c r="AO128" s="83">
        <f t="shared" si="52"/>
        <v>0</v>
      </c>
      <c r="AP128" s="83">
        <f t="shared" si="53"/>
        <v>0</v>
      </c>
      <c r="AQ128" s="227">
        <f t="shared" si="77"/>
        <v>0</v>
      </c>
      <c r="AR128" s="227">
        <f t="shared" si="77"/>
        <v>0</v>
      </c>
      <c r="AS128" s="227">
        <f t="shared" si="77"/>
        <v>0</v>
      </c>
      <c r="AT128" s="227">
        <f t="shared" si="76"/>
        <v>0</v>
      </c>
      <c r="AU128" s="83">
        <f t="shared" si="59"/>
        <v>0</v>
      </c>
      <c r="AV128" s="83">
        <f t="shared" si="60"/>
        <v>0</v>
      </c>
      <c r="AW128" s="83">
        <f t="shared" si="61"/>
        <v>0</v>
      </c>
      <c r="AX128" s="83">
        <f t="shared" si="62"/>
        <v>0</v>
      </c>
      <c r="AY128" s="128">
        <f t="shared" si="63"/>
        <v>0</v>
      </c>
    </row>
    <row r="129" spans="3:51" x14ac:dyDescent="0.25">
      <c r="E129" s="69"/>
      <c r="I129" s="105">
        <v>124</v>
      </c>
      <c r="J129" s="83">
        <f t="shared" si="64"/>
        <v>0</v>
      </c>
      <c r="K129" s="83">
        <f t="shared" si="65"/>
        <v>0</v>
      </c>
      <c r="L129" s="83">
        <f t="shared" si="66"/>
        <v>0</v>
      </c>
      <c r="M129" s="83">
        <f t="shared" si="67"/>
        <v>0</v>
      </c>
      <c r="N129" s="83">
        <f t="shared" si="39"/>
        <v>0</v>
      </c>
      <c r="O129" s="84">
        <f t="shared" si="40"/>
        <v>0</v>
      </c>
      <c r="P129" s="105">
        <v>124</v>
      </c>
      <c r="Q129" s="83">
        <f t="shared" si="54"/>
        <v>0</v>
      </c>
      <c r="R129" s="83">
        <f t="shared" si="68"/>
        <v>0</v>
      </c>
      <c r="S129" s="83">
        <f t="shared" si="69"/>
        <v>0</v>
      </c>
      <c r="T129" s="83">
        <f t="shared" si="41"/>
        <v>0</v>
      </c>
      <c r="U129" s="83">
        <f t="shared" si="55"/>
        <v>0</v>
      </c>
      <c r="V129" s="83">
        <f t="shared" si="42"/>
        <v>0</v>
      </c>
      <c r="W129" s="83">
        <v>0</v>
      </c>
      <c r="X129" s="83">
        <f t="shared" si="43"/>
        <v>0</v>
      </c>
      <c r="Y129" s="88">
        <f t="shared" si="44"/>
        <v>0</v>
      </c>
      <c r="AA129" s="121">
        <v>124</v>
      </c>
      <c r="AB129" s="83">
        <f t="shared" si="45"/>
        <v>0</v>
      </c>
      <c r="AC129" s="154">
        <f t="shared" si="46"/>
        <v>0</v>
      </c>
      <c r="AD129" s="154">
        <f t="shared" si="47"/>
        <v>0</v>
      </c>
      <c r="AE129" s="154">
        <f t="shared" si="48"/>
        <v>0</v>
      </c>
      <c r="AF129" s="83">
        <f t="shared" si="56"/>
        <v>0</v>
      </c>
      <c r="AG129" s="83">
        <f t="shared" si="57"/>
        <v>0</v>
      </c>
      <c r="AH129" s="83">
        <f t="shared" si="58"/>
        <v>0</v>
      </c>
      <c r="AI129" s="128">
        <f t="shared" si="70"/>
        <v>0</v>
      </c>
      <c r="AK129" s="121">
        <v>124</v>
      </c>
      <c r="AL129" s="83">
        <f t="shared" si="49"/>
        <v>0</v>
      </c>
      <c r="AM129" s="83">
        <f t="shared" si="50"/>
        <v>0</v>
      </c>
      <c r="AN129" s="83">
        <f t="shared" si="51"/>
        <v>0</v>
      </c>
      <c r="AO129" s="83">
        <f t="shared" si="52"/>
        <v>0</v>
      </c>
      <c r="AP129" s="83">
        <f t="shared" si="53"/>
        <v>0</v>
      </c>
      <c r="AQ129" s="227">
        <f t="shared" si="77"/>
        <v>0</v>
      </c>
      <c r="AR129" s="227">
        <f t="shared" si="77"/>
        <v>0</v>
      </c>
      <c r="AS129" s="227">
        <f t="shared" si="77"/>
        <v>0</v>
      </c>
      <c r="AT129" s="227">
        <f t="shared" si="76"/>
        <v>0</v>
      </c>
      <c r="AU129" s="83">
        <f t="shared" si="59"/>
        <v>0</v>
      </c>
      <c r="AV129" s="83">
        <f t="shared" si="60"/>
        <v>0</v>
      </c>
      <c r="AW129" s="83">
        <f t="shared" si="61"/>
        <v>0</v>
      </c>
      <c r="AX129" s="83">
        <f t="shared" si="62"/>
        <v>0</v>
      </c>
      <c r="AY129" s="128">
        <f t="shared" si="63"/>
        <v>0</v>
      </c>
    </row>
    <row r="130" spans="3:51" ht="28.5" x14ac:dyDescent="0.25">
      <c r="C130" s="3" t="s">
        <v>5</v>
      </c>
      <c r="D130" s="3" t="s">
        <v>6</v>
      </c>
      <c r="E130" s="261" t="s">
        <v>221</v>
      </c>
      <c r="I130" s="105">
        <v>125</v>
      </c>
      <c r="J130" s="83">
        <f t="shared" si="64"/>
        <v>0</v>
      </c>
      <c r="K130" s="83">
        <f t="shared" si="65"/>
        <v>0</v>
      </c>
      <c r="L130" s="83">
        <f t="shared" si="66"/>
        <v>0</v>
      </c>
      <c r="M130" s="83">
        <f t="shared" si="67"/>
        <v>0</v>
      </c>
      <c r="N130" s="83">
        <f t="shared" si="39"/>
        <v>0</v>
      </c>
      <c r="O130" s="84">
        <f t="shared" si="40"/>
        <v>0</v>
      </c>
      <c r="P130" s="105">
        <v>125</v>
      </c>
      <c r="Q130" s="83">
        <f t="shared" si="54"/>
        <v>0</v>
      </c>
      <c r="R130" s="83">
        <f t="shared" si="68"/>
        <v>0</v>
      </c>
      <c r="S130" s="83">
        <f t="shared" si="69"/>
        <v>0</v>
      </c>
      <c r="T130" s="83">
        <f t="shared" si="41"/>
        <v>0</v>
      </c>
      <c r="U130" s="83">
        <f t="shared" si="55"/>
        <v>0</v>
      </c>
      <c r="V130" s="83">
        <f t="shared" si="42"/>
        <v>0</v>
      </c>
      <c r="W130" s="83">
        <v>0</v>
      </c>
      <c r="X130" s="83">
        <f t="shared" si="43"/>
        <v>0</v>
      </c>
      <c r="Y130" s="88">
        <f t="shared" si="44"/>
        <v>0</v>
      </c>
      <c r="AA130" s="121">
        <v>125</v>
      </c>
      <c r="AB130" s="83">
        <f t="shared" si="45"/>
        <v>0</v>
      </c>
      <c r="AC130" s="154">
        <f t="shared" si="46"/>
        <v>0</v>
      </c>
      <c r="AD130" s="154">
        <f t="shared" si="47"/>
        <v>0</v>
      </c>
      <c r="AE130" s="154">
        <f t="shared" si="48"/>
        <v>0</v>
      </c>
      <c r="AF130" s="83">
        <f t="shared" si="56"/>
        <v>0</v>
      </c>
      <c r="AG130" s="83">
        <f t="shared" si="57"/>
        <v>0</v>
      </c>
      <c r="AH130" s="83">
        <f t="shared" si="58"/>
        <v>0</v>
      </c>
      <c r="AI130" s="128">
        <f t="shared" si="70"/>
        <v>0</v>
      </c>
      <c r="AK130" s="121">
        <v>125</v>
      </c>
      <c r="AL130" s="83">
        <f t="shared" si="49"/>
        <v>0</v>
      </c>
      <c r="AM130" s="83">
        <f t="shared" si="50"/>
        <v>0</v>
      </c>
      <c r="AN130" s="83">
        <f t="shared" si="51"/>
        <v>0</v>
      </c>
      <c r="AO130" s="83">
        <f t="shared" si="52"/>
        <v>0</v>
      </c>
      <c r="AP130" s="83">
        <f t="shared" si="53"/>
        <v>0</v>
      </c>
      <c r="AQ130" s="227">
        <f t="shared" si="77"/>
        <v>0</v>
      </c>
      <c r="AR130" s="227">
        <f t="shared" si="77"/>
        <v>0</v>
      </c>
      <c r="AS130" s="227">
        <f t="shared" si="77"/>
        <v>0</v>
      </c>
      <c r="AT130" s="227">
        <f t="shared" si="76"/>
        <v>0</v>
      </c>
      <c r="AU130" s="83">
        <f t="shared" si="59"/>
        <v>0</v>
      </c>
      <c r="AV130" s="83">
        <f t="shared" si="60"/>
        <v>0</v>
      </c>
      <c r="AW130" s="83">
        <f t="shared" si="61"/>
        <v>0</v>
      </c>
      <c r="AX130" s="83">
        <f t="shared" si="62"/>
        <v>0</v>
      </c>
      <c r="AY130" s="128">
        <f t="shared" si="63"/>
        <v>0</v>
      </c>
    </row>
    <row r="131" spans="3:51" x14ac:dyDescent="0.25">
      <c r="C131" s="244" t="s">
        <v>7</v>
      </c>
      <c r="D131" s="4">
        <v>0.62</v>
      </c>
      <c r="E131" s="261" t="s">
        <v>222</v>
      </c>
      <c r="I131" s="105">
        <v>126</v>
      </c>
      <c r="J131" s="83">
        <f t="shared" si="64"/>
        <v>0</v>
      </c>
      <c r="K131" s="83">
        <f t="shared" si="65"/>
        <v>0</v>
      </c>
      <c r="L131" s="83">
        <f t="shared" si="66"/>
        <v>0</v>
      </c>
      <c r="M131" s="83">
        <f t="shared" si="67"/>
        <v>0</v>
      </c>
      <c r="N131" s="83">
        <f t="shared" si="39"/>
        <v>0</v>
      </c>
      <c r="O131" s="84">
        <f t="shared" si="40"/>
        <v>0</v>
      </c>
      <c r="P131" s="105">
        <v>126</v>
      </c>
      <c r="Q131" s="83">
        <f t="shared" si="54"/>
        <v>0</v>
      </c>
      <c r="R131" s="83">
        <f t="shared" si="68"/>
        <v>0</v>
      </c>
      <c r="S131" s="83">
        <f t="shared" si="69"/>
        <v>0</v>
      </c>
      <c r="T131" s="83">
        <f t="shared" si="41"/>
        <v>0</v>
      </c>
      <c r="U131" s="83">
        <f t="shared" si="55"/>
        <v>0</v>
      </c>
      <c r="V131" s="83">
        <f t="shared" si="42"/>
        <v>0</v>
      </c>
      <c r="W131" s="83">
        <v>0</v>
      </c>
      <c r="X131" s="83">
        <f t="shared" si="43"/>
        <v>0</v>
      </c>
      <c r="Y131" s="88">
        <f t="shared" si="44"/>
        <v>0</v>
      </c>
      <c r="AA131" s="121">
        <v>126</v>
      </c>
      <c r="AB131" s="83">
        <f t="shared" si="45"/>
        <v>0</v>
      </c>
      <c r="AC131" s="154">
        <f t="shared" si="46"/>
        <v>0</v>
      </c>
      <c r="AD131" s="154">
        <f t="shared" si="47"/>
        <v>0</v>
      </c>
      <c r="AE131" s="154">
        <f t="shared" si="48"/>
        <v>0</v>
      </c>
      <c r="AF131" s="83">
        <f t="shared" si="56"/>
        <v>0</v>
      </c>
      <c r="AG131" s="83">
        <f t="shared" si="57"/>
        <v>0</v>
      </c>
      <c r="AH131" s="83">
        <f t="shared" si="58"/>
        <v>0</v>
      </c>
      <c r="AI131" s="128">
        <f t="shared" si="70"/>
        <v>0</v>
      </c>
      <c r="AK131" s="121">
        <v>126</v>
      </c>
      <c r="AL131" s="83">
        <f t="shared" si="49"/>
        <v>0</v>
      </c>
      <c r="AM131" s="83">
        <f t="shared" si="50"/>
        <v>0</v>
      </c>
      <c r="AN131" s="83">
        <f t="shared" si="51"/>
        <v>0</v>
      </c>
      <c r="AO131" s="83">
        <f t="shared" si="52"/>
        <v>0</v>
      </c>
      <c r="AP131" s="83">
        <f t="shared" si="53"/>
        <v>0</v>
      </c>
      <c r="AQ131" s="227">
        <f t="shared" si="77"/>
        <v>0</v>
      </c>
      <c r="AR131" s="227">
        <f t="shared" si="77"/>
        <v>0</v>
      </c>
      <c r="AS131" s="227">
        <f t="shared" si="77"/>
        <v>0</v>
      </c>
      <c r="AT131" s="227">
        <f t="shared" si="76"/>
        <v>0</v>
      </c>
      <c r="AU131" s="83">
        <f t="shared" si="59"/>
        <v>0</v>
      </c>
      <c r="AV131" s="83">
        <f t="shared" si="60"/>
        <v>0</v>
      </c>
      <c r="AW131" s="83">
        <f t="shared" si="61"/>
        <v>0</v>
      </c>
      <c r="AX131" s="83">
        <f t="shared" si="62"/>
        <v>0</v>
      </c>
      <c r="AY131" s="128">
        <f t="shared" si="63"/>
        <v>0</v>
      </c>
    </row>
    <row r="132" spans="3:51" x14ac:dyDescent="0.25">
      <c r="C132" s="244" t="s">
        <v>4</v>
      </c>
      <c r="D132" s="4">
        <v>0.64</v>
      </c>
      <c r="E132" s="261" t="s">
        <v>222</v>
      </c>
      <c r="I132" s="105">
        <v>127</v>
      </c>
      <c r="J132" s="83">
        <f t="shared" si="64"/>
        <v>0</v>
      </c>
      <c r="K132" s="83">
        <f t="shared" si="65"/>
        <v>0</v>
      </c>
      <c r="L132" s="83">
        <f t="shared" si="66"/>
        <v>0</v>
      </c>
      <c r="M132" s="83">
        <f t="shared" si="67"/>
        <v>0</v>
      </c>
      <c r="N132" s="83">
        <f t="shared" si="39"/>
        <v>0</v>
      </c>
      <c r="O132" s="84">
        <f t="shared" si="40"/>
        <v>0</v>
      </c>
      <c r="P132" s="105">
        <v>127</v>
      </c>
      <c r="Q132" s="83">
        <f t="shared" si="54"/>
        <v>0</v>
      </c>
      <c r="R132" s="83">
        <f t="shared" si="68"/>
        <v>0</v>
      </c>
      <c r="S132" s="83">
        <f t="shared" si="69"/>
        <v>0</v>
      </c>
      <c r="T132" s="83">
        <f t="shared" si="41"/>
        <v>0</v>
      </c>
      <c r="U132" s="83">
        <f t="shared" si="55"/>
        <v>0</v>
      </c>
      <c r="V132" s="83">
        <f t="shared" si="42"/>
        <v>0</v>
      </c>
      <c r="W132" s="83">
        <v>0</v>
      </c>
      <c r="X132" s="83">
        <f t="shared" si="43"/>
        <v>0</v>
      </c>
      <c r="Y132" s="88">
        <f t="shared" si="44"/>
        <v>0</v>
      </c>
      <c r="AA132" s="121">
        <v>127</v>
      </c>
      <c r="AB132" s="83">
        <f t="shared" si="45"/>
        <v>0</v>
      </c>
      <c r="AC132" s="154">
        <f t="shared" si="46"/>
        <v>0</v>
      </c>
      <c r="AD132" s="154">
        <f t="shared" si="47"/>
        <v>0</v>
      </c>
      <c r="AE132" s="154">
        <f t="shared" si="48"/>
        <v>0</v>
      </c>
      <c r="AF132" s="83">
        <f t="shared" si="56"/>
        <v>0</v>
      </c>
      <c r="AG132" s="83">
        <f t="shared" si="57"/>
        <v>0</v>
      </c>
      <c r="AH132" s="83">
        <f t="shared" si="58"/>
        <v>0</v>
      </c>
      <c r="AI132" s="128">
        <f t="shared" si="70"/>
        <v>0</v>
      </c>
      <c r="AK132" s="121">
        <v>127</v>
      </c>
      <c r="AL132" s="83">
        <f t="shared" si="49"/>
        <v>0</v>
      </c>
      <c r="AM132" s="83">
        <f t="shared" si="50"/>
        <v>0</v>
      </c>
      <c r="AN132" s="83">
        <f t="shared" si="51"/>
        <v>0</v>
      </c>
      <c r="AO132" s="83">
        <f t="shared" si="52"/>
        <v>0</v>
      </c>
      <c r="AP132" s="83">
        <f t="shared" si="53"/>
        <v>0</v>
      </c>
      <c r="AQ132" s="227">
        <f t="shared" si="77"/>
        <v>0</v>
      </c>
      <c r="AR132" s="227">
        <f t="shared" si="77"/>
        <v>0</v>
      </c>
      <c r="AS132" s="227">
        <f t="shared" si="77"/>
        <v>0</v>
      </c>
      <c r="AT132" s="227">
        <f t="shared" si="76"/>
        <v>0</v>
      </c>
      <c r="AU132" s="83">
        <f t="shared" si="59"/>
        <v>0</v>
      </c>
      <c r="AV132" s="83">
        <f t="shared" si="60"/>
        <v>0</v>
      </c>
      <c r="AW132" s="83">
        <f t="shared" si="61"/>
        <v>0</v>
      </c>
      <c r="AX132" s="83">
        <f t="shared" si="62"/>
        <v>0</v>
      </c>
      <c r="AY132" s="128">
        <f t="shared" si="63"/>
        <v>0</v>
      </c>
    </row>
    <row r="133" spans="3:51" x14ac:dyDescent="0.25">
      <c r="C133" s="244" t="s">
        <v>8</v>
      </c>
      <c r="D133" s="4">
        <v>0.42</v>
      </c>
      <c r="E133" s="261" t="s">
        <v>222</v>
      </c>
      <c r="I133" s="105">
        <v>128</v>
      </c>
      <c r="J133" s="83">
        <f t="shared" si="64"/>
        <v>0</v>
      </c>
      <c r="K133" s="83">
        <f t="shared" si="65"/>
        <v>0</v>
      </c>
      <c r="L133" s="83">
        <f t="shared" si="66"/>
        <v>0</v>
      </c>
      <c r="M133" s="83">
        <f t="shared" si="67"/>
        <v>0</v>
      </c>
      <c r="N133" s="83">
        <f t="shared" ref="N133:N196" si="78">IF(P134&lt;=$F$18,0,)</f>
        <v>0</v>
      </c>
      <c r="O133" s="84">
        <f t="shared" ref="O133:O196" si="79">((J133+K133)*0.475+L133+M133+N133)*44/12</f>
        <v>0</v>
      </c>
      <c r="P133" s="105">
        <v>128</v>
      </c>
      <c r="Q133" s="83">
        <f t="shared" si="54"/>
        <v>0</v>
      </c>
      <c r="R133" s="83">
        <f t="shared" si="68"/>
        <v>0</v>
      </c>
      <c r="S133" s="83">
        <f t="shared" si="69"/>
        <v>0</v>
      </c>
      <c r="T133" s="83">
        <f t="shared" ref="T133:T196" si="80">IF(S133=0,0,EXP(-1.0587+0.8836*LN(S133)+0.284))</f>
        <v>0</v>
      </c>
      <c r="U133" s="83">
        <f t="shared" si="55"/>
        <v>0</v>
      </c>
      <c r="V133" s="83">
        <f t="shared" ref="V133:V196" si="81">IF(P133&lt;=$F$18,IF(P133&lt;=30,P133*($F$16-$F$6)/30,$F$16-$F$6),)</f>
        <v>0</v>
      </c>
      <c r="W133" s="83">
        <v>0</v>
      </c>
      <c r="X133" s="83">
        <f t="shared" ref="X133:X196" si="82">((S133+T133)*0.475+U133+V133+W133)*44/12</f>
        <v>0</v>
      </c>
      <c r="Y133" s="88">
        <f t="shared" ref="Y133:Y196" si="83">IF(P133&lt;=$F$18,X133-O133,)</f>
        <v>0</v>
      </c>
      <c r="AA133" s="121">
        <v>128</v>
      </c>
      <c r="AB133" s="83">
        <f t="shared" ref="AB133:AB196" si="84">IF(AA133&lt;=$F$18,IFERROR(VLOOKUP($AA133,$B$82:$G$94,2,FALSE),0),)</f>
        <v>0</v>
      </c>
      <c r="AC133" s="154">
        <f t="shared" ref="AC133:AC196" si="85">IF(AA133&lt;=$F$18,IFERROR(VLOOKUP($AA133,$B$82:$G$94,3,FALSE),0),)</f>
        <v>0</v>
      </c>
      <c r="AD133" s="154">
        <f t="shared" ref="AD133:AD196" si="86">IF(AA133&lt;=$F$18,IFERROR(VLOOKUP($AA133,$B$82:$G$94,4,FALSE),0),)</f>
        <v>0</v>
      </c>
      <c r="AE133" s="154">
        <f t="shared" ref="AE133:AE196" si="87">IF(AA133&lt;=$F$18,IFERROR(VLOOKUP($AA133,$B$82:$G$94,5,FALSE),0),)</f>
        <v>0</v>
      </c>
      <c r="AF133" s="83">
        <f t="shared" si="56"/>
        <v>0</v>
      </c>
      <c r="AG133" s="83">
        <f t="shared" si="57"/>
        <v>0</v>
      </c>
      <c r="AH133" s="83">
        <f t="shared" si="58"/>
        <v>0</v>
      </c>
      <c r="AI133" s="128">
        <f t="shared" si="70"/>
        <v>0</v>
      </c>
      <c r="AK133" s="121">
        <v>128</v>
      </c>
      <c r="AL133" s="83">
        <f t="shared" ref="AL133:AL196" si="88">IF(AK133&lt;=$F$18,IFERROR(VLOOKUP($AA133,$B$82:$G$94,2,FALSE),0),)</f>
        <v>0</v>
      </c>
      <c r="AM133" s="83">
        <f t="shared" ref="AM133:AM196" si="89">IF(AK133&lt;=$F$18,IFERROR(VLOOKUP($AA133,$B$82:$G$94,3,FALSE),0),)</f>
        <v>0</v>
      </c>
      <c r="AN133" s="83">
        <f t="shared" ref="AN133:AN196" si="90">IF(AK133&lt;=$F$18,IFERROR(VLOOKUP($AA133,$B$82:$G$94,4,FALSE),0),)</f>
        <v>0</v>
      </c>
      <c r="AO133" s="83">
        <f t="shared" ref="AO133:AO196" si="91">IF(AK133&lt;=$F$18,IFERROR(VLOOKUP($AA133,$B$82:$G$94,5,FALSE),0),)</f>
        <v>0</v>
      </c>
      <c r="AP133" s="83">
        <f t="shared" ref="AP133:AP196" si="92">IF(AK133&lt;=$F$18,IFERROR(VLOOKUP($AA133,$B$82:$G$94,6,FALSE),0),)</f>
        <v>0</v>
      </c>
      <c r="AQ133" s="227">
        <f t="shared" si="77"/>
        <v>0</v>
      </c>
      <c r="AR133" s="227">
        <f t="shared" si="77"/>
        <v>0</v>
      </c>
      <c r="AS133" s="227">
        <f t="shared" si="77"/>
        <v>0</v>
      </c>
      <c r="AT133" s="227">
        <f t="shared" si="76"/>
        <v>0</v>
      </c>
      <c r="AU133" s="83">
        <f t="shared" si="59"/>
        <v>0</v>
      </c>
      <c r="AV133" s="83">
        <f t="shared" si="60"/>
        <v>0</v>
      </c>
      <c r="AW133" s="83">
        <f t="shared" si="61"/>
        <v>0</v>
      </c>
      <c r="AX133" s="83">
        <f t="shared" si="62"/>
        <v>0</v>
      </c>
      <c r="AY133" s="128">
        <f t="shared" si="63"/>
        <v>0</v>
      </c>
    </row>
    <row r="134" spans="3:51" x14ac:dyDescent="0.25">
      <c r="C134" s="244" t="s">
        <v>9</v>
      </c>
      <c r="D134" s="4">
        <v>0.42</v>
      </c>
      <c r="E134" s="261" t="s">
        <v>222</v>
      </c>
      <c r="I134" s="105">
        <v>129</v>
      </c>
      <c r="J134" s="83">
        <f t="shared" si="64"/>
        <v>0</v>
      </c>
      <c r="K134" s="83">
        <f t="shared" si="65"/>
        <v>0</v>
      </c>
      <c r="L134" s="83">
        <f t="shared" si="66"/>
        <v>0</v>
      </c>
      <c r="M134" s="83">
        <f t="shared" si="67"/>
        <v>0</v>
      </c>
      <c r="N134" s="83">
        <f t="shared" si="78"/>
        <v>0</v>
      </c>
      <c r="O134" s="84">
        <f t="shared" si="79"/>
        <v>0</v>
      </c>
      <c r="P134" s="105">
        <v>129</v>
      </c>
      <c r="Q134" s="83">
        <f t="shared" ref="Q134:Q197" si="93">IF(P134&lt;=$F$18,LOOKUP(P134-1,$B$25:$B$78,$G$25:$G$78),)</f>
        <v>0</v>
      </c>
      <c r="R134" s="83">
        <f t="shared" si="68"/>
        <v>0</v>
      </c>
      <c r="S134" s="83">
        <f t="shared" si="69"/>
        <v>0</v>
      </c>
      <c r="T134" s="83">
        <f t="shared" si="80"/>
        <v>0</v>
      </c>
      <c r="U134" s="83">
        <f t="shared" ref="U134:U197" si="94">IF(P134&lt;=$F$18,$F$5+($F$15-$F$5)*(1-EXP(-0.0175*P134)),)</f>
        <v>0</v>
      </c>
      <c r="V134" s="83">
        <f t="shared" si="81"/>
        <v>0</v>
      </c>
      <c r="W134" s="83">
        <v>0</v>
      </c>
      <c r="X134" s="83">
        <f t="shared" si="82"/>
        <v>0</v>
      </c>
      <c r="Y134" s="88">
        <f t="shared" si="83"/>
        <v>0</v>
      </c>
      <c r="AA134" s="121">
        <v>129</v>
      </c>
      <c r="AB134" s="83">
        <f t="shared" si="84"/>
        <v>0</v>
      </c>
      <c r="AC134" s="154">
        <f t="shared" si="85"/>
        <v>0</v>
      </c>
      <c r="AD134" s="154">
        <f t="shared" si="86"/>
        <v>0</v>
      </c>
      <c r="AE134" s="154">
        <f t="shared" si="87"/>
        <v>0</v>
      </c>
      <c r="AF134" s="83">
        <f t="shared" ref="AF134:AF197" si="95">IF(AA134&lt;=$F$18,EXP(-LN(2)/$D$104)*AF133+((1-EXP(-LN(2)/$D$104))/(LN(2)/$D$104))*$AB134*AC134*0.475*$F$19*44/12,)</f>
        <v>0</v>
      </c>
      <c r="AG134" s="83">
        <f t="shared" ref="AG134:AG197" si="96">IF(AA134&lt;=$F$18,EXP(-LN(2)/$D$106)*AG133+((1-EXP(-LN(2)/$D$106))/(LN(2)/$D$106))*$AB134*AD134*0.475*$F$19*44/12,)</f>
        <v>0</v>
      </c>
      <c r="AH134" s="83">
        <f t="shared" ref="AH134:AH197" si="97">IF(AA134&lt;=$F$18,EXP(-LN(2)/$D$105)*AH133+((1-EXP(-LN(2)/$D$105))/(LN(2)/$D$105))*$AB134*AE134*0.475*$F$19*44/12,)</f>
        <v>0</v>
      </c>
      <c r="AI134" s="128">
        <f t="shared" si="70"/>
        <v>0</v>
      </c>
      <c r="AK134" s="121">
        <v>129</v>
      </c>
      <c r="AL134" s="83">
        <f t="shared" si="88"/>
        <v>0</v>
      </c>
      <c r="AM134" s="83">
        <f t="shared" si="89"/>
        <v>0</v>
      </c>
      <c r="AN134" s="83">
        <f t="shared" si="90"/>
        <v>0</v>
      </c>
      <c r="AO134" s="83">
        <f t="shared" si="91"/>
        <v>0</v>
      </c>
      <c r="AP134" s="83">
        <f t="shared" si="92"/>
        <v>0</v>
      </c>
      <c r="AQ134" s="227">
        <f t="shared" si="77"/>
        <v>0</v>
      </c>
      <c r="AR134" s="227">
        <f t="shared" si="77"/>
        <v>0</v>
      </c>
      <c r="AS134" s="227">
        <f t="shared" si="77"/>
        <v>0</v>
      </c>
      <c r="AT134" s="227">
        <f t="shared" si="76"/>
        <v>0</v>
      </c>
      <c r="AU134" s="83">
        <f t="shared" ref="AU134:AU197" si="98">IF($AK134&lt;=$F$18,$C$104*$AL134*AM134,)</f>
        <v>0</v>
      </c>
      <c r="AV134" s="83">
        <f t="shared" ref="AV134:AV197" si="99">IF($AK134&lt;=$F$18,$C$106*$AL134*AN134,)</f>
        <v>0</v>
      </c>
      <c r="AW134" s="83">
        <f t="shared" ref="AW134:AW197" si="100">IF($AK134&lt;=$F$18,$C$105*$AL134*AO134,)</f>
        <v>0</v>
      </c>
      <c r="AX134" s="83">
        <f t="shared" ref="AX134:AX197" si="101">IF($AK134&lt;=$F$18,$C$108*$AL134*AP134,)</f>
        <v>0</v>
      </c>
      <c r="AY134" s="128">
        <f t="shared" ref="AY134:AY197" si="102">IF(AK134&lt;=$F$18,SUM(AU134:AX134)+AY133,)</f>
        <v>0</v>
      </c>
    </row>
    <row r="135" spans="3:51" x14ac:dyDescent="0.25">
      <c r="C135" s="244" t="s">
        <v>10</v>
      </c>
      <c r="D135" s="4">
        <v>0.52</v>
      </c>
      <c r="E135" s="261" t="s">
        <v>222</v>
      </c>
      <c r="I135" s="105">
        <v>130</v>
      </c>
      <c r="J135" s="83">
        <f t="shared" ref="J135:J198" si="103">IF($I135&lt;=$F$10,$F$11*$F$13+J134,)</f>
        <v>0</v>
      </c>
      <c r="K135" s="83">
        <f t="shared" ref="K135:K198" si="104">IF(J135=0,0,EXP(-1.0587+0.8836*LN(J135)+0.284))</f>
        <v>0</v>
      </c>
      <c r="L135" s="83">
        <f t="shared" ref="L135:L198" si="105">IF(I135&lt;=$F$10,$F$5+($F$8-$F$5)*(1-EXP(-0.0175*I135)),)</f>
        <v>0</v>
      </c>
      <c r="M135" s="83">
        <f t="shared" ref="M135:M198" si="106">IF(I135&lt;=$F$10,IF(I135&lt;=30,I135*($F$9-$F$6)/30,$F$9-$F$6),)</f>
        <v>0</v>
      </c>
      <c r="N135" s="83">
        <f t="shared" si="78"/>
        <v>0</v>
      </c>
      <c r="O135" s="84">
        <f t="shared" si="79"/>
        <v>0</v>
      </c>
      <c r="P135" s="105">
        <v>130</v>
      </c>
      <c r="Q135" s="83">
        <f t="shared" si="93"/>
        <v>0</v>
      </c>
      <c r="R135" s="83">
        <f t="shared" ref="R135:R198" si="107">IF(P135&lt;=$F$18,Q135+R134,)</f>
        <v>0</v>
      </c>
      <c r="S135" s="83">
        <f t="shared" ref="S135:S198" si="108">$F$19*R135</f>
        <v>0</v>
      </c>
      <c r="T135" s="83">
        <f t="shared" si="80"/>
        <v>0</v>
      </c>
      <c r="U135" s="83">
        <f t="shared" si="94"/>
        <v>0</v>
      </c>
      <c r="V135" s="83">
        <f t="shared" si="81"/>
        <v>0</v>
      </c>
      <c r="W135" s="83">
        <v>0</v>
      </c>
      <c r="X135" s="83">
        <f t="shared" si="82"/>
        <v>0</v>
      </c>
      <c r="Y135" s="88">
        <f t="shared" si="83"/>
        <v>0</v>
      </c>
      <c r="AA135" s="121">
        <v>130</v>
      </c>
      <c r="AB135" s="83">
        <f t="shared" si="84"/>
        <v>0</v>
      </c>
      <c r="AC135" s="154">
        <f t="shared" si="85"/>
        <v>0</v>
      </c>
      <c r="AD135" s="154">
        <f t="shared" si="86"/>
        <v>0</v>
      </c>
      <c r="AE135" s="154">
        <f t="shared" si="87"/>
        <v>0</v>
      </c>
      <c r="AF135" s="83">
        <f t="shared" si="95"/>
        <v>0</v>
      </c>
      <c r="AG135" s="83">
        <f t="shared" si="96"/>
        <v>0</v>
      </c>
      <c r="AH135" s="83">
        <f t="shared" si="97"/>
        <v>0</v>
      </c>
      <c r="AI135" s="128">
        <f t="shared" ref="AI135:AI198" si="109">IF(AA135&lt;=$F$18,SUM(AF135:AH135),)</f>
        <v>0</v>
      </c>
      <c r="AK135" s="121">
        <v>130</v>
      </c>
      <c r="AL135" s="83">
        <f t="shared" si="88"/>
        <v>0</v>
      </c>
      <c r="AM135" s="83">
        <f t="shared" si="89"/>
        <v>0</v>
      </c>
      <c r="AN135" s="83">
        <f t="shared" si="90"/>
        <v>0</v>
      </c>
      <c r="AO135" s="83">
        <f t="shared" si="91"/>
        <v>0</v>
      </c>
      <c r="AP135" s="83">
        <f t="shared" si="92"/>
        <v>0</v>
      </c>
      <c r="AQ135" s="227">
        <f t="shared" si="77"/>
        <v>0</v>
      </c>
      <c r="AR135" s="227">
        <f t="shared" si="77"/>
        <v>0</v>
      </c>
      <c r="AS135" s="227">
        <f t="shared" si="77"/>
        <v>0</v>
      </c>
      <c r="AT135" s="227">
        <f t="shared" si="76"/>
        <v>0</v>
      </c>
      <c r="AU135" s="83">
        <f t="shared" si="98"/>
        <v>0</v>
      </c>
      <c r="AV135" s="83">
        <f t="shared" si="99"/>
        <v>0</v>
      </c>
      <c r="AW135" s="83">
        <f t="shared" si="100"/>
        <v>0</v>
      </c>
      <c r="AX135" s="83">
        <f t="shared" si="101"/>
        <v>0</v>
      </c>
      <c r="AY135" s="128">
        <f t="shared" si="102"/>
        <v>0</v>
      </c>
    </row>
    <row r="136" spans="3:51" x14ac:dyDescent="0.25">
      <c r="C136" s="244" t="s">
        <v>11</v>
      </c>
      <c r="D136" s="4">
        <v>0.36</v>
      </c>
      <c r="E136" s="261" t="s">
        <v>223</v>
      </c>
      <c r="I136" s="105">
        <v>131</v>
      </c>
      <c r="J136" s="83">
        <f t="shared" si="103"/>
        <v>0</v>
      </c>
      <c r="K136" s="83">
        <f t="shared" si="104"/>
        <v>0</v>
      </c>
      <c r="L136" s="83">
        <f t="shared" si="105"/>
        <v>0</v>
      </c>
      <c r="M136" s="83">
        <f t="shared" si="106"/>
        <v>0</v>
      </c>
      <c r="N136" s="83">
        <f t="shared" si="78"/>
        <v>0</v>
      </c>
      <c r="O136" s="84">
        <f t="shared" si="79"/>
        <v>0</v>
      </c>
      <c r="P136" s="105">
        <v>131</v>
      </c>
      <c r="Q136" s="83">
        <f t="shared" si="93"/>
        <v>0</v>
      </c>
      <c r="R136" s="83">
        <f t="shared" si="107"/>
        <v>0</v>
      </c>
      <c r="S136" s="83">
        <f t="shared" si="108"/>
        <v>0</v>
      </c>
      <c r="T136" s="83">
        <f t="shared" si="80"/>
        <v>0</v>
      </c>
      <c r="U136" s="83">
        <f t="shared" si="94"/>
        <v>0</v>
      </c>
      <c r="V136" s="83">
        <f t="shared" si="81"/>
        <v>0</v>
      </c>
      <c r="W136" s="83">
        <v>0</v>
      </c>
      <c r="X136" s="83">
        <f t="shared" si="82"/>
        <v>0</v>
      </c>
      <c r="Y136" s="88">
        <f t="shared" si="83"/>
        <v>0</v>
      </c>
      <c r="AA136" s="121">
        <v>131</v>
      </c>
      <c r="AB136" s="83">
        <f t="shared" si="84"/>
        <v>0</v>
      </c>
      <c r="AC136" s="154">
        <f t="shared" si="85"/>
        <v>0</v>
      </c>
      <c r="AD136" s="154">
        <f t="shared" si="86"/>
        <v>0</v>
      </c>
      <c r="AE136" s="154">
        <f t="shared" si="87"/>
        <v>0</v>
      </c>
      <c r="AF136" s="83">
        <f t="shared" si="95"/>
        <v>0</v>
      </c>
      <c r="AG136" s="83">
        <f t="shared" si="96"/>
        <v>0</v>
      </c>
      <c r="AH136" s="83">
        <f t="shared" si="97"/>
        <v>0</v>
      </c>
      <c r="AI136" s="128">
        <f t="shared" si="109"/>
        <v>0</v>
      </c>
      <c r="AK136" s="121">
        <v>131</v>
      </c>
      <c r="AL136" s="83">
        <f t="shared" si="88"/>
        <v>0</v>
      </c>
      <c r="AM136" s="83">
        <f t="shared" si="89"/>
        <v>0</v>
      </c>
      <c r="AN136" s="83">
        <f t="shared" si="90"/>
        <v>0</v>
      </c>
      <c r="AO136" s="83">
        <f t="shared" si="91"/>
        <v>0</v>
      </c>
      <c r="AP136" s="83">
        <f t="shared" si="92"/>
        <v>0</v>
      </c>
      <c r="AQ136" s="227">
        <f t="shared" si="77"/>
        <v>0</v>
      </c>
      <c r="AR136" s="227">
        <f t="shared" si="77"/>
        <v>0</v>
      </c>
      <c r="AS136" s="227">
        <f t="shared" si="77"/>
        <v>0</v>
      </c>
      <c r="AT136" s="227">
        <f t="shared" si="76"/>
        <v>0</v>
      </c>
      <c r="AU136" s="83">
        <f t="shared" si="98"/>
        <v>0</v>
      </c>
      <c r="AV136" s="83">
        <f t="shared" si="99"/>
        <v>0</v>
      </c>
      <c r="AW136" s="83">
        <f t="shared" si="100"/>
        <v>0</v>
      </c>
      <c r="AX136" s="83">
        <f t="shared" si="101"/>
        <v>0</v>
      </c>
      <c r="AY136" s="128">
        <f t="shared" si="102"/>
        <v>0</v>
      </c>
    </row>
    <row r="137" spans="3:51" x14ac:dyDescent="0.25">
      <c r="C137" s="244" t="s">
        <v>12</v>
      </c>
      <c r="D137" s="4">
        <v>0.61</v>
      </c>
      <c r="E137" s="261" t="s">
        <v>222</v>
      </c>
      <c r="I137" s="105">
        <v>132</v>
      </c>
      <c r="J137" s="83">
        <f t="shared" si="103"/>
        <v>0</v>
      </c>
      <c r="K137" s="83">
        <f t="shared" si="104"/>
        <v>0</v>
      </c>
      <c r="L137" s="83">
        <f t="shared" si="105"/>
        <v>0</v>
      </c>
      <c r="M137" s="83">
        <f t="shared" si="106"/>
        <v>0</v>
      </c>
      <c r="N137" s="83">
        <f t="shared" si="78"/>
        <v>0</v>
      </c>
      <c r="O137" s="84">
        <f t="shared" si="79"/>
        <v>0</v>
      </c>
      <c r="P137" s="105">
        <v>132</v>
      </c>
      <c r="Q137" s="83">
        <f t="shared" si="93"/>
        <v>0</v>
      </c>
      <c r="R137" s="83">
        <f t="shared" si="107"/>
        <v>0</v>
      </c>
      <c r="S137" s="83">
        <f t="shared" si="108"/>
        <v>0</v>
      </c>
      <c r="T137" s="83">
        <f t="shared" si="80"/>
        <v>0</v>
      </c>
      <c r="U137" s="83">
        <f t="shared" si="94"/>
        <v>0</v>
      </c>
      <c r="V137" s="83">
        <f t="shared" si="81"/>
        <v>0</v>
      </c>
      <c r="W137" s="83">
        <v>0</v>
      </c>
      <c r="X137" s="83">
        <f t="shared" si="82"/>
        <v>0</v>
      </c>
      <c r="Y137" s="88">
        <f t="shared" si="83"/>
        <v>0</v>
      </c>
      <c r="AA137" s="121">
        <v>132</v>
      </c>
      <c r="AB137" s="83">
        <f t="shared" si="84"/>
        <v>0</v>
      </c>
      <c r="AC137" s="154">
        <f t="shared" si="85"/>
        <v>0</v>
      </c>
      <c r="AD137" s="154">
        <f t="shared" si="86"/>
        <v>0</v>
      </c>
      <c r="AE137" s="154">
        <f t="shared" si="87"/>
        <v>0</v>
      </c>
      <c r="AF137" s="83">
        <f t="shared" si="95"/>
        <v>0</v>
      </c>
      <c r="AG137" s="83">
        <f t="shared" si="96"/>
        <v>0</v>
      </c>
      <c r="AH137" s="83">
        <f t="shared" si="97"/>
        <v>0</v>
      </c>
      <c r="AI137" s="128">
        <f t="shared" si="109"/>
        <v>0</v>
      </c>
      <c r="AK137" s="121">
        <v>132</v>
      </c>
      <c r="AL137" s="83">
        <f t="shared" si="88"/>
        <v>0</v>
      </c>
      <c r="AM137" s="83">
        <f t="shared" si="89"/>
        <v>0</v>
      </c>
      <c r="AN137" s="83">
        <f t="shared" si="90"/>
        <v>0</v>
      </c>
      <c r="AO137" s="83">
        <f t="shared" si="91"/>
        <v>0</v>
      </c>
      <c r="AP137" s="83">
        <f t="shared" si="92"/>
        <v>0</v>
      </c>
      <c r="AQ137" s="227">
        <f t="shared" si="77"/>
        <v>0</v>
      </c>
      <c r="AR137" s="227">
        <f t="shared" si="77"/>
        <v>0</v>
      </c>
      <c r="AS137" s="227">
        <f t="shared" si="77"/>
        <v>0</v>
      </c>
      <c r="AT137" s="227">
        <f t="shared" si="76"/>
        <v>0</v>
      </c>
      <c r="AU137" s="83">
        <f t="shared" si="98"/>
        <v>0</v>
      </c>
      <c r="AV137" s="83">
        <f t="shared" si="99"/>
        <v>0</v>
      </c>
      <c r="AW137" s="83">
        <f t="shared" si="100"/>
        <v>0</v>
      </c>
      <c r="AX137" s="83">
        <f t="shared" si="101"/>
        <v>0</v>
      </c>
      <c r="AY137" s="128">
        <f t="shared" si="102"/>
        <v>0</v>
      </c>
    </row>
    <row r="138" spans="3:51" x14ac:dyDescent="0.25">
      <c r="C138" s="244" t="s">
        <v>13</v>
      </c>
      <c r="D138" s="4">
        <v>0.66</v>
      </c>
      <c r="E138" s="261" t="s">
        <v>222</v>
      </c>
      <c r="I138" s="105">
        <v>133</v>
      </c>
      <c r="J138" s="83">
        <f t="shared" si="103"/>
        <v>0</v>
      </c>
      <c r="K138" s="83">
        <f t="shared" si="104"/>
        <v>0</v>
      </c>
      <c r="L138" s="83">
        <f t="shared" si="105"/>
        <v>0</v>
      </c>
      <c r="M138" s="83">
        <f t="shared" si="106"/>
        <v>0</v>
      </c>
      <c r="N138" s="83">
        <f t="shared" si="78"/>
        <v>0</v>
      </c>
      <c r="O138" s="84">
        <f t="shared" si="79"/>
        <v>0</v>
      </c>
      <c r="P138" s="105">
        <v>133</v>
      </c>
      <c r="Q138" s="83">
        <f t="shared" si="93"/>
        <v>0</v>
      </c>
      <c r="R138" s="83">
        <f t="shared" si="107"/>
        <v>0</v>
      </c>
      <c r="S138" s="83">
        <f t="shared" si="108"/>
        <v>0</v>
      </c>
      <c r="T138" s="83">
        <f t="shared" si="80"/>
        <v>0</v>
      </c>
      <c r="U138" s="83">
        <f t="shared" si="94"/>
        <v>0</v>
      </c>
      <c r="V138" s="83">
        <f t="shared" si="81"/>
        <v>0</v>
      </c>
      <c r="W138" s="83">
        <v>0</v>
      </c>
      <c r="X138" s="83">
        <f t="shared" si="82"/>
        <v>0</v>
      </c>
      <c r="Y138" s="88">
        <f t="shared" si="83"/>
        <v>0</v>
      </c>
      <c r="AA138" s="121">
        <v>133</v>
      </c>
      <c r="AB138" s="83">
        <f t="shared" si="84"/>
        <v>0</v>
      </c>
      <c r="AC138" s="154">
        <f t="shared" si="85"/>
        <v>0</v>
      </c>
      <c r="AD138" s="154">
        <f t="shared" si="86"/>
        <v>0</v>
      </c>
      <c r="AE138" s="154">
        <f t="shared" si="87"/>
        <v>0</v>
      </c>
      <c r="AF138" s="83">
        <f t="shared" si="95"/>
        <v>0</v>
      </c>
      <c r="AG138" s="83">
        <f t="shared" si="96"/>
        <v>0</v>
      </c>
      <c r="AH138" s="83">
        <f t="shared" si="97"/>
        <v>0</v>
      </c>
      <c r="AI138" s="128">
        <f t="shared" si="109"/>
        <v>0</v>
      </c>
      <c r="AK138" s="121">
        <v>133</v>
      </c>
      <c r="AL138" s="83">
        <f t="shared" si="88"/>
        <v>0</v>
      </c>
      <c r="AM138" s="83">
        <f t="shared" si="89"/>
        <v>0</v>
      </c>
      <c r="AN138" s="83">
        <f t="shared" si="90"/>
        <v>0</v>
      </c>
      <c r="AO138" s="83">
        <f t="shared" si="91"/>
        <v>0</v>
      </c>
      <c r="AP138" s="83">
        <f t="shared" si="92"/>
        <v>0</v>
      </c>
      <c r="AQ138" s="227">
        <f t="shared" si="77"/>
        <v>0</v>
      </c>
      <c r="AR138" s="227">
        <f t="shared" si="77"/>
        <v>0</v>
      </c>
      <c r="AS138" s="227">
        <f t="shared" si="77"/>
        <v>0</v>
      </c>
      <c r="AT138" s="227">
        <f t="shared" si="76"/>
        <v>0</v>
      </c>
      <c r="AU138" s="83">
        <f t="shared" si="98"/>
        <v>0</v>
      </c>
      <c r="AV138" s="83">
        <f t="shared" si="99"/>
        <v>0</v>
      </c>
      <c r="AW138" s="83">
        <f t="shared" si="100"/>
        <v>0</v>
      </c>
      <c r="AX138" s="83">
        <f t="shared" si="101"/>
        <v>0</v>
      </c>
      <c r="AY138" s="128">
        <f t="shared" si="102"/>
        <v>0</v>
      </c>
    </row>
    <row r="139" spans="3:51" x14ac:dyDescent="0.25">
      <c r="C139" s="245" t="s">
        <v>14</v>
      </c>
      <c r="D139" s="192">
        <v>0.47</v>
      </c>
      <c r="E139" s="261" t="s">
        <v>222</v>
      </c>
      <c r="I139" s="105">
        <v>134</v>
      </c>
      <c r="J139" s="83">
        <f t="shared" si="103"/>
        <v>0</v>
      </c>
      <c r="K139" s="83">
        <f t="shared" si="104"/>
        <v>0</v>
      </c>
      <c r="L139" s="83">
        <f t="shared" si="105"/>
        <v>0</v>
      </c>
      <c r="M139" s="83">
        <f t="shared" si="106"/>
        <v>0</v>
      </c>
      <c r="N139" s="83">
        <f t="shared" si="78"/>
        <v>0</v>
      </c>
      <c r="O139" s="84">
        <f t="shared" si="79"/>
        <v>0</v>
      </c>
      <c r="P139" s="105">
        <v>134</v>
      </c>
      <c r="Q139" s="83">
        <f t="shared" si="93"/>
        <v>0</v>
      </c>
      <c r="R139" s="83">
        <f t="shared" si="107"/>
        <v>0</v>
      </c>
      <c r="S139" s="83">
        <f t="shared" si="108"/>
        <v>0</v>
      </c>
      <c r="T139" s="83">
        <f t="shared" si="80"/>
        <v>0</v>
      </c>
      <c r="U139" s="83">
        <f t="shared" si="94"/>
        <v>0</v>
      </c>
      <c r="V139" s="83">
        <f t="shared" si="81"/>
        <v>0</v>
      </c>
      <c r="W139" s="83">
        <v>0</v>
      </c>
      <c r="X139" s="83">
        <f t="shared" si="82"/>
        <v>0</v>
      </c>
      <c r="Y139" s="88">
        <f t="shared" si="83"/>
        <v>0</v>
      </c>
      <c r="AA139" s="121">
        <v>134</v>
      </c>
      <c r="AB139" s="83">
        <f t="shared" si="84"/>
        <v>0</v>
      </c>
      <c r="AC139" s="154">
        <f t="shared" si="85"/>
        <v>0</v>
      </c>
      <c r="AD139" s="154">
        <f t="shared" si="86"/>
        <v>0</v>
      </c>
      <c r="AE139" s="154">
        <f t="shared" si="87"/>
        <v>0</v>
      </c>
      <c r="AF139" s="83">
        <f t="shared" si="95"/>
        <v>0</v>
      </c>
      <c r="AG139" s="83">
        <f t="shared" si="96"/>
        <v>0</v>
      </c>
      <c r="AH139" s="83">
        <f t="shared" si="97"/>
        <v>0</v>
      </c>
      <c r="AI139" s="128">
        <f t="shared" si="109"/>
        <v>0</v>
      </c>
      <c r="AK139" s="121">
        <v>134</v>
      </c>
      <c r="AL139" s="83">
        <f t="shared" si="88"/>
        <v>0</v>
      </c>
      <c r="AM139" s="83">
        <f t="shared" si="89"/>
        <v>0</v>
      </c>
      <c r="AN139" s="83">
        <f t="shared" si="90"/>
        <v>0</v>
      </c>
      <c r="AO139" s="83">
        <f t="shared" si="91"/>
        <v>0</v>
      </c>
      <c r="AP139" s="83">
        <f t="shared" si="92"/>
        <v>0</v>
      </c>
      <c r="AQ139" s="227">
        <f t="shared" si="77"/>
        <v>0</v>
      </c>
      <c r="AR139" s="227">
        <f t="shared" si="77"/>
        <v>0</v>
      </c>
      <c r="AS139" s="227">
        <f t="shared" si="77"/>
        <v>0</v>
      </c>
      <c r="AT139" s="227">
        <f t="shared" si="76"/>
        <v>0</v>
      </c>
      <c r="AU139" s="83">
        <f t="shared" si="98"/>
        <v>0</v>
      </c>
      <c r="AV139" s="83">
        <f t="shared" si="99"/>
        <v>0</v>
      </c>
      <c r="AW139" s="83">
        <f t="shared" si="100"/>
        <v>0</v>
      </c>
      <c r="AX139" s="83">
        <f t="shared" si="101"/>
        <v>0</v>
      </c>
      <c r="AY139" s="128">
        <f t="shared" si="102"/>
        <v>0</v>
      </c>
    </row>
    <row r="140" spans="3:51" x14ac:dyDescent="0.25">
      <c r="C140" s="244" t="s">
        <v>15</v>
      </c>
      <c r="D140" s="4">
        <v>0.67</v>
      </c>
      <c r="E140" s="261" t="s">
        <v>222</v>
      </c>
      <c r="I140" s="105">
        <v>135</v>
      </c>
      <c r="J140" s="83">
        <f t="shared" si="103"/>
        <v>0</v>
      </c>
      <c r="K140" s="83">
        <f t="shared" si="104"/>
        <v>0</v>
      </c>
      <c r="L140" s="83">
        <f t="shared" si="105"/>
        <v>0</v>
      </c>
      <c r="M140" s="83">
        <f t="shared" si="106"/>
        <v>0</v>
      </c>
      <c r="N140" s="83">
        <f t="shared" si="78"/>
        <v>0</v>
      </c>
      <c r="O140" s="84">
        <f t="shared" si="79"/>
        <v>0</v>
      </c>
      <c r="P140" s="105">
        <v>135</v>
      </c>
      <c r="Q140" s="83">
        <f t="shared" si="93"/>
        <v>0</v>
      </c>
      <c r="R140" s="83">
        <f t="shared" si="107"/>
        <v>0</v>
      </c>
      <c r="S140" s="83">
        <f t="shared" si="108"/>
        <v>0</v>
      </c>
      <c r="T140" s="83">
        <f t="shared" si="80"/>
        <v>0</v>
      </c>
      <c r="U140" s="83">
        <f t="shared" si="94"/>
        <v>0</v>
      </c>
      <c r="V140" s="83">
        <f t="shared" si="81"/>
        <v>0</v>
      </c>
      <c r="W140" s="83">
        <v>0</v>
      </c>
      <c r="X140" s="83">
        <f t="shared" si="82"/>
        <v>0</v>
      </c>
      <c r="Y140" s="88">
        <f t="shared" si="83"/>
        <v>0</v>
      </c>
      <c r="AA140" s="121">
        <v>135</v>
      </c>
      <c r="AB140" s="83">
        <f t="shared" si="84"/>
        <v>0</v>
      </c>
      <c r="AC140" s="154">
        <f t="shared" si="85"/>
        <v>0</v>
      </c>
      <c r="AD140" s="154">
        <f t="shared" si="86"/>
        <v>0</v>
      </c>
      <c r="AE140" s="154">
        <f t="shared" si="87"/>
        <v>0</v>
      </c>
      <c r="AF140" s="83">
        <f t="shared" si="95"/>
        <v>0</v>
      </c>
      <c r="AG140" s="83">
        <f t="shared" si="96"/>
        <v>0</v>
      </c>
      <c r="AH140" s="83">
        <f t="shared" si="97"/>
        <v>0</v>
      </c>
      <c r="AI140" s="128">
        <f t="shared" si="109"/>
        <v>0</v>
      </c>
      <c r="AK140" s="121">
        <v>135</v>
      </c>
      <c r="AL140" s="83">
        <f t="shared" si="88"/>
        <v>0</v>
      </c>
      <c r="AM140" s="83">
        <f t="shared" si="89"/>
        <v>0</v>
      </c>
      <c r="AN140" s="83">
        <f t="shared" si="90"/>
        <v>0</v>
      </c>
      <c r="AO140" s="83">
        <f t="shared" si="91"/>
        <v>0</v>
      </c>
      <c r="AP140" s="83">
        <f t="shared" si="92"/>
        <v>0</v>
      </c>
      <c r="AQ140" s="227">
        <f t="shared" si="77"/>
        <v>0</v>
      </c>
      <c r="AR140" s="227">
        <f t="shared" si="77"/>
        <v>0</v>
      </c>
      <c r="AS140" s="227">
        <f t="shared" si="77"/>
        <v>0</v>
      </c>
      <c r="AT140" s="227">
        <f t="shared" si="76"/>
        <v>0</v>
      </c>
      <c r="AU140" s="83">
        <f t="shared" si="98"/>
        <v>0</v>
      </c>
      <c r="AV140" s="83">
        <f t="shared" si="99"/>
        <v>0</v>
      </c>
      <c r="AW140" s="83">
        <f t="shared" si="100"/>
        <v>0</v>
      </c>
      <c r="AX140" s="83">
        <f t="shared" si="101"/>
        <v>0</v>
      </c>
      <c r="AY140" s="128">
        <f t="shared" si="102"/>
        <v>0</v>
      </c>
    </row>
    <row r="141" spans="3:51" x14ac:dyDescent="0.25">
      <c r="C141" s="244" t="s">
        <v>16</v>
      </c>
      <c r="D141" s="4">
        <v>0.7</v>
      </c>
      <c r="E141" s="261" t="s">
        <v>222</v>
      </c>
      <c r="I141" s="105">
        <v>136</v>
      </c>
      <c r="J141" s="83">
        <f t="shared" si="103"/>
        <v>0</v>
      </c>
      <c r="K141" s="83">
        <f t="shared" si="104"/>
        <v>0</v>
      </c>
      <c r="L141" s="83">
        <f t="shared" si="105"/>
        <v>0</v>
      </c>
      <c r="M141" s="83">
        <f t="shared" si="106"/>
        <v>0</v>
      </c>
      <c r="N141" s="83">
        <f t="shared" si="78"/>
        <v>0</v>
      </c>
      <c r="O141" s="84">
        <f t="shared" si="79"/>
        <v>0</v>
      </c>
      <c r="P141" s="105">
        <v>136</v>
      </c>
      <c r="Q141" s="83">
        <f t="shared" si="93"/>
        <v>0</v>
      </c>
      <c r="R141" s="83">
        <f t="shared" si="107"/>
        <v>0</v>
      </c>
      <c r="S141" s="83">
        <f t="shared" si="108"/>
        <v>0</v>
      </c>
      <c r="T141" s="83">
        <f t="shared" si="80"/>
        <v>0</v>
      </c>
      <c r="U141" s="83">
        <f t="shared" si="94"/>
        <v>0</v>
      </c>
      <c r="V141" s="83">
        <f t="shared" si="81"/>
        <v>0</v>
      </c>
      <c r="W141" s="83">
        <v>0</v>
      </c>
      <c r="X141" s="83">
        <f t="shared" si="82"/>
        <v>0</v>
      </c>
      <c r="Y141" s="88">
        <f t="shared" si="83"/>
        <v>0</v>
      </c>
      <c r="AA141" s="121">
        <v>136</v>
      </c>
      <c r="AB141" s="83">
        <f t="shared" si="84"/>
        <v>0</v>
      </c>
      <c r="AC141" s="154">
        <f t="shared" si="85"/>
        <v>0</v>
      </c>
      <c r="AD141" s="154">
        <f t="shared" si="86"/>
        <v>0</v>
      </c>
      <c r="AE141" s="154">
        <f t="shared" si="87"/>
        <v>0</v>
      </c>
      <c r="AF141" s="83">
        <f t="shared" si="95"/>
        <v>0</v>
      </c>
      <c r="AG141" s="83">
        <f t="shared" si="96"/>
        <v>0</v>
      </c>
      <c r="AH141" s="83">
        <f t="shared" si="97"/>
        <v>0</v>
      </c>
      <c r="AI141" s="128">
        <f t="shared" si="109"/>
        <v>0</v>
      </c>
      <c r="AK141" s="121">
        <v>136</v>
      </c>
      <c r="AL141" s="83">
        <f t="shared" si="88"/>
        <v>0</v>
      </c>
      <c r="AM141" s="83">
        <f t="shared" si="89"/>
        <v>0</v>
      </c>
      <c r="AN141" s="83">
        <f t="shared" si="90"/>
        <v>0</v>
      </c>
      <c r="AO141" s="83">
        <f t="shared" si="91"/>
        <v>0</v>
      </c>
      <c r="AP141" s="83">
        <f t="shared" si="92"/>
        <v>0</v>
      </c>
      <c r="AQ141" s="227">
        <f t="shared" si="77"/>
        <v>0</v>
      </c>
      <c r="AR141" s="227">
        <f t="shared" si="77"/>
        <v>0</v>
      </c>
      <c r="AS141" s="227">
        <f t="shared" si="77"/>
        <v>0</v>
      </c>
      <c r="AT141" s="227">
        <f t="shared" si="76"/>
        <v>0</v>
      </c>
      <c r="AU141" s="83">
        <f t="shared" si="98"/>
        <v>0</v>
      </c>
      <c r="AV141" s="83">
        <f t="shared" si="99"/>
        <v>0</v>
      </c>
      <c r="AW141" s="83">
        <f t="shared" si="100"/>
        <v>0</v>
      </c>
      <c r="AX141" s="83">
        <f t="shared" si="101"/>
        <v>0</v>
      </c>
      <c r="AY141" s="128">
        <f t="shared" si="102"/>
        <v>0</v>
      </c>
    </row>
    <row r="142" spans="3:51" x14ac:dyDescent="0.25">
      <c r="C142" s="244" t="s">
        <v>17</v>
      </c>
      <c r="D142" s="4">
        <v>0.54</v>
      </c>
      <c r="E142" s="261" t="s">
        <v>222</v>
      </c>
      <c r="I142" s="105">
        <v>137</v>
      </c>
      <c r="J142" s="83">
        <f t="shared" si="103"/>
        <v>0</v>
      </c>
      <c r="K142" s="83">
        <f t="shared" si="104"/>
        <v>0</v>
      </c>
      <c r="L142" s="83">
        <f t="shared" si="105"/>
        <v>0</v>
      </c>
      <c r="M142" s="83">
        <f t="shared" si="106"/>
        <v>0</v>
      </c>
      <c r="N142" s="83">
        <f t="shared" si="78"/>
        <v>0</v>
      </c>
      <c r="O142" s="84">
        <f t="shared" si="79"/>
        <v>0</v>
      </c>
      <c r="P142" s="105">
        <v>137</v>
      </c>
      <c r="Q142" s="83">
        <f t="shared" si="93"/>
        <v>0</v>
      </c>
      <c r="R142" s="83">
        <f t="shared" si="107"/>
        <v>0</v>
      </c>
      <c r="S142" s="83">
        <f t="shared" si="108"/>
        <v>0</v>
      </c>
      <c r="T142" s="83">
        <f t="shared" si="80"/>
        <v>0</v>
      </c>
      <c r="U142" s="83">
        <f t="shared" si="94"/>
        <v>0</v>
      </c>
      <c r="V142" s="83">
        <f t="shared" si="81"/>
        <v>0</v>
      </c>
      <c r="W142" s="83">
        <v>0</v>
      </c>
      <c r="X142" s="83">
        <f t="shared" si="82"/>
        <v>0</v>
      </c>
      <c r="Y142" s="88">
        <f t="shared" si="83"/>
        <v>0</v>
      </c>
      <c r="AA142" s="121">
        <v>137</v>
      </c>
      <c r="AB142" s="83">
        <f t="shared" si="84"/>
        <v>0</v>
      </c>
      <c r="AC142" s="154">
        <f t="shared" si="85"/>
        <v>0</v>
      </c>
      <c r="AD142" s="154">
        <f t="shared" si="86"/>
        <v>0</v>
      </c>
      <c r="AE142" s="154">
        <f t="shared" si="87"/>
        <v>0</v>
      </c>
      <c r="AF142" s="83">
        <f t="shared" si="95"/>
        <v>0</v>
      </c>
      <c r="AG142" s="83">
        <f t="shared" si="96"/>
        <v>0</v>
      </c>
      <c r="AH142" s="83">
        <f t="shared" si="97"/>
        <v>0</v>
      </c>
      <c r="AI142" s="128">
        <f t="shared" si="109"/>
        <v>0</v>
      </c>
      <c r="AK142" s="121">
        <v>137</v>
      </c>
      <c r="AL142" s="83">
        <f t="shared" si="88"/>
        <v>0</v>
      </c>
      <c r="AM142" s="83">
        <f t="shared" si="89"/>
        <v>0</v>
      </c>
      <c r="AN142" s="83">
        <f t="shared" si="90"/>
        <v>0</v>
      </c>
      <c r="AO142" s="83">
        <f t="shared" si="91"/>
        <v>0</v>
      </c>
      <c r="AP142" s="83">
        <f t="shared" si="92"/>
        <v>0</v>
      </c>
      <c r="AQ142" s="227">
        <f t="shared" si="77"/>
        <v>0</v>
      </c>
      <c r="AR142" s="227">
        <f t="shared" si="77"/>
        <v>0</v>
      </c>
      <c r="AS142" s="227">
        <f t="shared" si="77"/>
        <v>0</v>
      </c>
      <c r="AT142" s="227">
        <f t="shared" si="76"/>
        <v>0</v>
      </c>
      <c r="AU142" s="83">
        <f t="shared" si="98"/>
        <v>0</v>
      </c>
      <c r="AV142" s="83">
        <f t="shared" si="99"/>
        <v>0</v>
      </c>
      <c r="AW142" s="83">
        <f t="shared" si="100"/>
        <v>0</v>
      </c>
      <c r="AX142" s="83">
        <f t="shared" si="101"/>
        <v>0</v>
      </c>
      <c r="AY142" s="128">
        <f t="shared" si="102"/>
        <v>0</v>
      </c>
    </row>
    <row r="143" spans="3:51" x14ac:dyDescent="0.25">
      <c r="C143" s="244" t="s">
        <v>18</v>
      </c>
      <c r="D143" s="4">
        <v>0.65</v>
      </c>
      <c r="E143" s="261" t="s">
        <v>222</v>
      </c>
      <c r="I143" s="105">
        <v>138</v>
      </c>
      <c r="J143" s="83">
        <f t="shared" si="103"/>
        <v>0</v>
      </c>
      <c r="K143" s="83">
        <f t="shared" si="104"/>
        <v>0</v>
      </c>
      <c r="L143" s="83">
        <f t="shared" si="105"/>
        <v>0</v>
      </c>
      <c r="M143" s="83">
        <f t="shared" si="106"/>
        <v>0</v>
      </c>
      <c r="N143" s="83">
        <f t="shared" si="78"/>
        <v>0</v>
      </c>
      <c r="O143" s="84">
        <f t="shared" si="79"/>
        <v>0</v>
      </c>
      <c r="P143" s="105">
        <v>138</v>
      </c>
      <c r="Q143" s="83">
        <f t="shared" si="93"/>
        <v>0</v>
      </c>
      <c r="R143" s="83">
        <f t="shared" si="107"/>
        <v>0</v>
      </c>
      <c r="S143" s="83">
        <f t="shared" si="108"/>
        <v>0</v>
      </c>
      <c r="T143" s="83">
        <f t="shared" si="80"/>
        <v>0</v>
      </c>
      <c r="U143" s="83">
        <f t="shared" si="94"/>
        <v>0</v>
      </c>
      <c r="V143" s="83">
        <f t="shared" si="81"/>
        <v>0</v>
      </c>
      <c r="W143" s="83">
        <v>0</v>
      </c>
      <c r="X143" s="83">
        <f t="shared" si="82"/>
        <v>0</v>
      </c>
      <c r="Y143" s="88">
        <f t="shared" si="83"/>
        <v>0</v>
      </c>
      <c r="AA143" s="121">
        <v>138</v>
      </c>
      <c r="AB143" s="83">
        <f t="shared" si="84"/>
        <v>0</v>
      </c>
      <c r="AC143" s="154">
        <f t="shared" si="85"/>
        <v>0</v>
      </c>
      <c r="AD143" s="154">
        <f t="shared" si="86"/>
        <v>0</v>
      </c>
      <c r="AE143" s="154">
        <f t="shared" si="87"/>
        <v>0</v>
      </c>
      <c r="AF143" s="83">
        <f t="shared" si="95"/>
        <v>0</v>
      </c>
      <c r="AG143" s="83">
        <f t="shared" si="96"/>
        <v>0</v>
      </c>
      <c r="AH143" s="83">
        <f t="shared" si="97"/>
        <v>0</v>
      </c>
      <c r="AI143" s="128">
        <f t="shared" si="109"/>
        <v>0</v>
      </c>
      <c r="AK143" s="121">
        <v>138</v>
      </c>
      <c r="AL143" s="83">
        <f t="shared" si="88"/>
        <v>0</v>
      </c>
      <c r="AM143" s="83">
        <f t="shared" si="89"/>
        <v>0</v>
      </c>
      <c r="AN143" s="83">
        <f t="shared" si="90"/>
        <v>0</v>
      </c>
      <c r="AO143" s="83">
        <f t="shared" si="91"/>
        <v>0</v>
      </c>
      <c r="AP143" s="83">
        <f t="shared" si="92"/>
        <v>0</v>
      </c>
      <c r="AQ143" s="227">
        <f t="shared" si="77"/>
        <v>0</v>
      </c>
      <c r="AR143" s="227">
        <f t="shared" si="77"/>
        <v>0</v>
      </c>
      <c r="AS143" s="227">
        <f t="shared" si="77"/>
        <v>0</v>
      </c>
      <c r="AT143" s="227">
        <f t="shared" si="76"/>
        <v>0</v>
      </c>
      <c r="AU143" s="83">
        <f t="shared" si="98"/>
        <v>0</v>
      </c>
      <c r="AV143" s="83">
        <f t="shared" si="99"/>
        <v>0</v>
      </c>
      <c r="AW143" s="83">
        <f t="shared" si="100"/>
        <v>0</v>
      </c>
      <c r="AX143" s="83">
        <f t="shared" si="101"/>
        <v>0</v>
      </c>
      <c r="AY143" s="128">
        <f t="shared" si="102"/>
        <v>0</v>
      </c>
    </row>
    <row r="144" spans="3:51" x14ac:dyDescent="0.25">
      <c r="C144" s="244" t="s">
        <v>19</v>
      </c>
      <c r="D144" s="4">
        <v>0.56000000000000005</v>
      </c>
      <c r="E144" s="261" t="s">
        <v>222</v>
      </c>
      <c r="I144" s="105">
        <v>139</v>
      </c>
      <c r="J144" s="83">
        <f t="shared" si="103"/>
        <v>0</v>
      </c>
      <c r="K144" s="83">
        <f t="shared" si="104"/>
        <v>0</v>
      </c>
      <c r="L144" s="83">
        <f t="shared" si="105"/>
        <v>0</v>
      </c>
      <c r="M144" s="83">
        <f t="shared" si="106"/>
        <v>0</v>
      </c>
      <c r="N144" s="83">
        <f t="shared" si="78"/>
        <v>0</v>
      </c>
      <c r="O144" s="84">
        <f t="shared" si="79"/>
        <v>0</v>
      </c>
      <c r="P144" s="105">
        <v>139</v>
      </c>
      <c r="Q144" s="83">
        <f t="shared" si="93"/>
        <v>0</v>
      </c>
      <c r="R144" s="83">
        <f t="shared" si="107"/>
        <v>0</v>
      </c>
      <c r="S144" s="83">
        <f t="shared" si="108"/>
        <v>0</v>
      </c>
      <c r="T144" s="83">
        <f t="shared" si="80"/>
        <v>0</v>
      </c>
      <c r="U144" s="83">
        <f t="shared" si="94"/>
        <v>0</v>
      </c>
      <c r="V144" s="83">
        <f t="shared" si="81"/>
        <v>0</v>
      </c>
      <c r="W144" s="83">
        <v>0</v>
      </c>
      <c r="X144" s="83">
        <f t="shared" si="82"/>
        <v>0</v>
      </c>
      <c r="Y144" s="88">
        <f t="shared" si="83"/>
        <v>0</v>
      </c>
      <c r="AA144" s="121">
        <v>139</v>
      </c>
      <c r="AB144" s="83">
        <f t="shared" si="84"/>
        <v>0</v>
      </c>
      <c r="AC144" s="154">
        <f t="shared" si="85"/>
        <v>0</v>
      </c>
      <c r="AD144" s="154">
        <f t="shared" si="86"/>
        <v>0</v>
      </c>
      <c r="AE144" s="154">
        <f t="shared" si="87"/>
        <v>0</v>
      </c>
      <c r="AF144" s="83">
        <f t="shared" si="95"/>
        <v>0</v>
      </c>
      <c r="AG144" s="83">
        <f t="shared" si="96"/>
        <v>0</v>
      </c>
      <c r="AH144" s="83">
        <f t="shared" si="97"/>
        <v>0</v>
      </c>
      <c r="AI144" s="128">
        <f t="shared" si="109"/>
        <v>0</v>
      </c>
      <c r="AK144" s="121">
        <v>139</v>
      </c>
      <c r="AL144" s="83">
        <f t="shared" si="88"/>
        <v>0</v>
      </c>
      <c r="AM144" s="83">
        <f t="shared" si="89"/>
        <v>0</v>
      </c>
      <c r="AN144" s="83">
        <f t="shared" si="90"/>
        <v>0</v>
      </c>
      <c r="AO144" s="83">
        <f t="shared" si="91"/>
        <v>0</v>
      </c>
      <c r="AP144" s="83">
        <f t="shared" si="92"/>
        <v>0</v>
      </c>
      <c r="AQ144" s="227">
        <f t="shared" si="77"/>
        <v>0</v>
      </c>
      <c r="AR144" s="227">
        <f t="shared" si="77"/>
        <v>0</v>
      </c>
      <c r="AS144" s="227">
        <f t="shared" si="77"/>
        <v>0</v>
      </c>
      <c r="AT144" s="227">
        <f t="shared" si="76"/>
        <v>0</v>
      </c>
      <c r="AU144" s="83">
        <f t="shared" si="98"/>
        <v>0</v>
      </c>
      <c r="AV144" s="83">
        <f t="shared" si="99"/>
        <v>0</v>
      </c>
      <c r="AW144" s="83">
        <f t="shared" si="100"/>
        <v>0</v>
      </c>
      <c r="AX144" s="83">
        <f t="shared" si="101"/>
        <v>0</v>
      </c>
      <c r="AY144" s="128">
        <f t="shared" si="102"/>
        <v>0</v>
      </c>
    </row>
    <row r="145" spans="3:51" x14ac:dyDescent="0.25">
      <c r="C145" s="244" t="s">
        <v>20</v>
      </c>
      <c r="D145" s="4">
        <v>0.57999999999999996</v>
      </c>
      <c r="E145" s="261" t="s">
        <v>222</v>
      </c>
      <c r="I145" s="105">
        <v>140</v>
      </c>
      <c r="J145" s="83">
        <f t="shared" si="103"/>
        <v>0</v>
      </c>
      <c r="K145" s="83">
        <f t="shared" si="104"/>
        <v>0</v>
      </c>
      <c r="L145" s="83">
        <f t="shared" si="105"/>
        <v>0</v>
      </c>
      <c r="M145" s="83">
        <f t="shared" si="106"/>
        <v>0</v>
      </c>
      <c r="N145" s="83">
        <f t="shared" si="78"/>
        <v>0</v>
      </c>
      <c r="O145" s="84">
        <f t="shared" si="79"/>
        <v>0</v>
      </c>
      <c r="P145" s="105">
        <v>140</v>
      </c>
      <c r="Q145" s="83">
        <f t="shared" si="93"/>
        <v>0</v>
      </c>
      <c r="R145" s="83">
        <f t="shared" si="107"/>
        <v>0</v>
      </c>
      <c r="S145" s="83">
        <f t="shared" si="108"/>
        <v>0</v>
      </c>
      <c r="T145" s="83">
        <f t="shared" si="80"/>
        <v>0</v>
      </c>
      <c r="U145" s="83">
        <f t="shared" si="94"/>
        <v>0</v>
      </c>
      <c r="V145" s="83">
        <f t="shared" si="81"/>
        <v>0</v>
      </c>
      <c r="W145" s="83">
        <v>0</v>
      </c>
      <c r="X145" s="83">
        <f t="shared" si="82"/>
        <v>0</v>
      </c>
      <c r="Y145" s="88">
        <f t="shared" si="83"/>
        <v>0</v>
      </c>
      <c r="AA145" s="121">
        <v>140</v>
      </c>
      <c r="AB145" s="83">
        <f t="shared" si="84"/>
        <v>0</v>
      </c>
      <c r="AC145" s="154">
        <f t="shared" si="85"/>
        <v>0</v>
      </c>
      <c r="AD145" s="154">
        <f t="shared" si="86"/>
        <v>0</v>
      </c>
      <c r="AE145" s="154">
        <f t="shared" si="87"/>
        <v>0</v>
      </c>
      <c r="AF145" s="83">
        <f t="shared" si="95"/>
        <v>0</v>
      </c>
      <c r="AG145" s="83">
        <f t="shared" si="96"/>
        <v>0</v>
      </c>
      <c r="AH145" s="83">
        <f t="shared" si="97"/>
        <v>0</v>
      </c>
      <c r="AI145" s="128">
        <f t="shared" si="109"/>
        <v>0</v>
      </c>
      <c r="AK145" s="121">
        <v>140</v>
      </c>
      <c r="AL145" s="83">
        <f t="shared" si="88"/>
        <v>0</v>
      </c>
      <c r="AM145" s="83">
        <f t="shared" si="89"/>
        <v>0</v>
      </c>
      <c r="AN145" s="83">
        <f t="shared" si="90"/>
        <v>0</v>
      </c>
      <c r="AO145" s="83">
        <f t="shared" si="91"/>
        <v>0</v>
      </c>
      <c r="AP145" s="83">
        <f t="shared" si="92"/>
        <v>0</v>
      </c>
      <c r="AQ145" s="227">
        <f t="shared" si="77"/>
        <v>0</v>
      </c>
      <c r="AR145" s="227">
        <f t="shared" si="77"/>
        <v>0</v>
      </c>
      <c r="AS145" s="227">
        <f t="shared" si="77"/>
        <v>0</v>
      </c>
      <c r="AT145" s="227">
        <f t="shared" si="76"/>
        <v>0</v>
      </c>
      <c r="AU145" s="83">
        <f t="shared" si="98"/>
        <v>0</v>
      </c>
      <c r="AV145" s="83">
        <f t="shared" si="99"/>
        <v>0</v>
      </c>
      <c r="AW145" s="83">
        <f t="shared" si="100"/>
        <v>0</v>
      </c>
      <c r="AX145" s="83">
        <f t="shared" si="101"/>
        <v>0</v>
      </c>
      <c r="AY145" s="128">
        <f t="shared" si="102"/>
        <v>0</v>
      </c>
    </row>
    <row r="146" spans="3:51" x14ac:dyDescent="0.25">
      <c r="C146" s="244" t="s">
        <v>21</v>
      </c>
      <c r="D146" s="4">
        <v>0.64</v>
      </c>
      <c r="E146" s="261" t="s">
        <v>222</v>
      </c>
      <c r="I146" s="105">
        <v>141</v>
      </c>
      <c r="J146" s="83">
        <f t="shared" si="103"/>
        <v>0</v>
      </c>
      <c r="K146" s="83">
        <f t="shared" si="104"/>
        <v>0</v>
      </c>
      <c r="L146" s="83">
        <f t="shared" si="105"/>
        <v>0</v>
      </c>
      <c r="M146" s="83">
        <f t="shared" si="106"/>
        <v>0</v>
      </c>
      <c r="N146" s="83">
        <f t="shared" si="78"/>
        <v>0</v>
      </c>
      <c r="O146" s="84">
        <f t="shared" si="79"/>
        <v>0</v>
      </c>
      <c r="P146" s="105">
        <v>141</v>
      </c>
      <c r="Q146" s="83">
        <f t="shared" si="93"/>
        <v>0</v>
      </c>
      <c r="R146" s="83">
        <f t="shared" si="107"/>
        <v>0</v>
      </c>
      <c r="S146" s="83">
        <f t="shared" si="108"/>
        <v>0</v>
      </c>
      <c r="T146" s="83">
        <f t="shared" si="80"/>
        <v>0</v>
      </c>
      <c r="U146" s="83">
        <f t="shared" si="94"/>
        <v>0</v>
      </c>
      <c r="V146" s="83">
        <f t="shared" si="81"/>
        <v>0</v>
      </c>
      <c r="W146" s="83">
        <v>0</v>
      </c>
      <c r="X146" s="83">
        <f t="shared" si="82"/>
        <v>0</v>
      </c>
      <c r="Y146" s="88">
        <f t="shared" si="83"/>
        <v>0</v>
      </c>
      <c r="AA146" s="121">
        <v>141</v>
      </c>
      <c r="AB146" s="83">
        <f t="shared" si="84"/>
        <v>0</v>
      </c>
      <c r="AC146" s="154">
        <f t="shared" si="85"/>
        <v>0</v>
      </c>
      <c r="AD146" s="154">
        <f t="shared" si="86"/>
        <v>0</v>
      </c>
      <c r="AE146" s="154">
        <f t="shared" si="87"/>
        <v>0</v>
      </c>
      <c r="AF146" s="83">
        <f t="shared" si="95"/>
        <v>0</v>
      </c>
      <c r="AG146" s="83">
        <f t="shared" si="96"/>
        <v>0</v>
      </c>
      <c r="AH146" s="83">
        <f t="shared" si="97"/>
        <v>0</v>
      </c>
      <c r="AI146" s="128">
        <f t="shared" si="109"/>
        <v>0</v>
      </c>
      <c r="AK146" s="121">
        <v>141</v>
      </c>
      <c r="AL146" s="83">
        <f t="shared" si="88"/>
        <v>0</v>
      </c>
      <c r="AM146" s="83">
        <f t="shared" si="89"/>
        <v>0</v>
      </c>
      <c r="AN146" s="83">
        <f t="shared" si="90"/>
        <v>0</v>
      </c>
      <c r="AO146" s="83">
        <f t="shared" si="91"/>
        <v>0</v>
      </c>
      <c r="AP146" s="83">
        <f t="shared" si="92"/>
        <v>0</v>
      </c>
      <c r="AQ146" s="227">
        <f t="shared" si="77"/>
        <v>0</v>
      </c>
      <c r="AR146" s="227">
        <f t="shared" si="77"/>
        <v>0</v>
      </c>
      <c r="AS146" s="227">
        <f t="shared" si="77"/>
        <v>0</v>
      </c>
      <c r="AT146" s="227">
        <f t="shared" si="76"/>
        <v>0</v>
      </c>
      <c r="AU146" s="83">
        <f t="shared" si="98"/>
        <v>0</v>
      </c>
      <c r="AV146" s="83">
        <f t="shared" si="99"/>
        <v>0</v>
      </c>
      <c r="AW146" s="83">
        <f t="shared" si="100"/>
        <v>0</v>
      </c>
      <c r="AX146" s="83">
        <f t="shared" si="101"/>
        <v>0</v>
      </c>
      <c r="AY146" s="128">
        <f t="shared" si="102"/>
        <v>0</v>
      </c>
    </row>
    <row r="147" spans="3:51" x14ac:dyDescent="0.25">
      <c r="C147" s="244" t="s">
        <v>22</v>
      </c>
      <c r="D147" s="4">
        <v>0.73</v>
      </c>
      <c r="E147" s="261" t="s">
        <v>222</v>
      </c>
      <c r="I147" s="105">
        <v>142</v>
      </c>
      <c r="J147" s="83">
        <f t="shared" si="103"/>
        <v>0</v>
      </c>
      <c r="K147" s="83">
        <f t="shared" si="104"/>
        <v>0</v>
      </c>
      <c r="L147" s="83">
        <f t="shared" si="105"/>
        <v>0</v>
      </c>
      <c r="M147" s="83">
        <f t="shared" si="106"/>
        <v>0</v>
      </c>
      <c r="N147" s="83">
        <f t="shared" si="78"/>
        <v>0</v>
      </c>
      <c r="O147" s="84">
        <f t="shared" si="79"/>
        <v>0</v>
      </c>
      <c r="P147" s="105">
        <v>142</v>
      </c>
      <c r="Q147" s="83">
        <f t="shared" si="93"/>
        <v>0</v>
      </c>
      <c r="R147" s="83">
        <f t="shared" si="107"/>
        <v>0</v>
      </c>
      <c r="S147" s="83">
        <f t="shared" si="108"/>
        <v>0</v>
      </c>
      <c r="T147" s="83">
        <f t="shared" si="80"/>
        <v>0</v>
      </c>
      <c r="U147" s="83">
        <f t="shared" si="94"/>
        <v>0</v>
      </c>
      <c r="V147" s="83">
        <f t="shared" si="81"/>
        <v>0</v>
      </c>
      <c r="W147" s="83">
        <v>0</v>
      </c>
      <c r="X147" s="83">
        <f t="shared" si="82"/>
        <v>0</v>
      </c>
      <c r="Y147" s="88">
        <f t="shared" si="83"/>
        <v>0</v>
      </c>
      <c r="AA147" s="121">
        <v>142</v>
      </c>
      <c r="AB147" s="83">
        <f t="shared" si="84"/>
        <v>0</v>
      </c>
      <c r="AC147" s="154">
        <f t="shared" si="85"/>
        <v>0</v>
      </c>
      <c r="AD147" s="154">
        <f t="shared" si="86"/>
        <v>0</v>
      </c>
      <c r="AE147" s="154">
        <f t="shared" si="87"/>
        <v>0</v>
      </c>
      <c r="AF147" s="83">
        <f t="shared" si="95"/>
        <v>0</v>
      </c>
      <c r="AG147" s="83">
        <f t="shared" si="96"/>
        <v>0</v>
      </c>
      <c r="AH147" s="83">
        <f t="shared" si="97"/>
        <v>0</v>
      </c>
      <c r="AI147" s="128">
        <f t="shared" si="109"/>
        <v>0</v>
      </c>
      <c r="AK147" s="121">
        <v>142</v>
      </c>
      <c r="AL147" s="83">
        <f t="shared" si="88"/>
        <v>0</v>
      </c>
      <c r="AM147" s="83">
        <f t="shared" si="89"/>
        <v>0</v>
      </c>
      <c r="AN147" s="83">
        <f t="shared" si="90"/>
        <v>0</v>
      </c>
      <c r="AO147" s="83">
        <f t="shared" si="91"/>
        <v>0</v>
      </c>
      <c r="AP147" s="83">
        <f t="shared" si="92"/>
        <v>0</v>
      </c>
      <c r="AQ147" s="227">
        <f t="shared" si="77"/>
        <v>0</v>
      </c>
      <c r="AR147" s="227">
        <f t="shared" si="77"/>
        <v>0</v>
      </c>
      <c r="AS147" s="227">
        <f t="shared" si="77"/>
        <v>0</v>
      </c>
      <c r="AT147" s="227">
        <f t="shared" si="76"/>
        <v>0</v>
      </c>
      <c r="AU147" s="83">
        <f t="shared" si="98"/>
        <v>0</v>
      </c>
      <c r="AV147" s="83">
        <f t="shared" si="99"/>
        <v>0</v>
      </c>
      <c r="AW147" s="83">
        <f t="shared" si="100"/>
        <v>0</v>
      </c>
      <c r="AX147" s="83">
        <f t="shared" si="101"/>
        <v>0</v>
      </c>
      <c r="AY147" s="128">
        <f t="shared" si="102"/>
        <v>0</v>
      </c>
    </row>
    <row r="148" spans="3:51" x14ac:dyDescent="0.25">
      <c r="C148" s="244" t="s">
        <v>23</v>
      </c>
      <c r="D148" s="4">
        <v>0.56000000000000005</v>
      </c>
      <c r="E148" s="261" t="s">
        <v>222</v>
      </c>
      <c r="I148" s="105">
        <v>143</v>
      </c>
      <c r="J148" s="83">
        <f t="shared" si="103"/>
        <v>0</v>
      </c>
      <c r="K148" s="83">
        <f t="shared" si="104"/>
        <v>0</v>
      </c>
      <c r="L148" s="83">
        <f t="shared" si="105"/>
        <v>0</v>
      </c>
      <c r="M148" s="83">
        <f t="shared" si="106"/>
        <v>0</v>
      </c>
      <c r="N148" s="83">
        <f t="shared" si="78"/>
        <v>0</v>
      </c>
      <c r="O148" s="84">
        <f t="shared" si="79"/>
        <v>0</v>
      </c>
      <c r="P148" s="105">
        <v>143</v>
      </c>
      <c r="Q148" s="83">
        <f t="shared" si="93"/>
        <v>0</v>
      </c>
      <c r="R148" s="83">
        <f t="shared" si="107"/>
        <v>0</v>
      </c>
      <c r="S148" s="83">
        <f t="shared" si="108"/>
        <v>0</v>
      </c>
      <c r="T148" s="83">
        <f t="shared" si="80"/>
        <v>0</v>
      </c>
      <c r="U148" s="83">
        <f t="shared" si="94"/>
        <v>0</v>
      </c>
      <c r="V148" s="83">
        <f t="shared" si="81"/>
        <v>0</v>
      </c>
      <c r="W148" s="83">
        <v>0</v>
      </c>
      <c r="X148" s="83">
        <f t="shared" si="82"/>
        <v>0</v>
      </c>
      <c r="Y148" s="88">
        <f t="shared" si="83"/>
        <v>0</v>
      </c>
      <c r="AA148" s="121">
        <v>143</v>
      </c>
      <c r="AB148" s="83">
        <f t="shared" si="84"/>
        <v>0</v>
      </c>
      <c r="AC148" s="154">
        <f t="shared" si="85"/>
        <v>0</v>
      </c>
      <c r="AD148" s="154">
        <f t="shared" si="86"/>
        <v>0</v>
      </c>
      <c r="AE148" s="154">
        <f t="shared" si="87"/>
        <v>0</v>
      </c>
      <c r="AF148" s="83">
        <f t="shared" si="95"/>
        <v>0</v>
      </c>
      <c r="AG148" s="83">
        <f t="shared" si="96"/>
        <v>0</v>
      </c>
      <c r="AH148" s="83">
        <f t="shared" si="97"/>
        <v>0</v>
      </c>
      <c r="AI148" s="128">
        <f t="shared" si="109"/>
        <v>0</v>
      </c>
      <c r="AK148" s="121">
        <v>143</v>
      </c>
      <c r="AL148" s="83">
        <f t="shared" si="88"/>
        <v>0</v>
      </c>
      <c r="AM148" s="83">
        <f t="shared" si="89"/>
        <v>0</v>
      </c>
      <c r="AN148" s="83">
        <f t="shared" si="90"/>
        <v>0</v>
      </c>
      <c r="AO148" s="83">
        <f t="shared" si="91"/>
        <v>0</v>
      </c>
      <c r="AP148" s="83">
        <f t="shared" si="92"/>
        <v>0</v>
      </c>
      <c r="AQ148" s="227">
        <f t="shared" si="77"/>
        <v>0</v>
      </c>
      <c r="AR148" s="227">
        <f t="shared" si="77"/>
        <v>0</v>
      </c>
      <c r="AS148" s="227">
        <f t="shared" si="77"/>
        <v>0</v>
      </c>
      <c r="AT148" s="227">
        <f t="shared" si="76"/>
        <v>0</v>
      </c>
      <c r="AU148" s="83">
        <f t="shared" si="98"/>
        <v>0</v>
      </c>
      <c r="AV148" s="83">
        <f t="shared" si="99"/>
        <v>0</v>
      </c>
      <c r="AW148" s="83">
        <f t="shared" si="100"/>
        <v>0</v>
      </c>
      <c r="AX148" s="83">
        <f t="shared" si="101"/>
        <v>0</v>
      </c>
      <c r="AY148" s="128">
        <f t="shared" si="102"/>
        <v>0</v>
      </c>
    </row>
    <row r="149" spans="3:51" x14ac:dyDescent="0.25">
      <c r="C149" s="244" t="s">
        <v>24</v>
      </c>
      <c r="D149" s="4">
        <v>0.74</v>
      </c>
      <c r="E149" s="261" t="s">
        <v>222</v>
      </c>
      <c r="I149" s="105">
        <v>144</v>
      </c>
      <c r="J149" s="83">
        <f t="shared" si="103"/>
        <v>0</v>
      </c>
      <c r="K149" s="83">
        <f t="shared" si="104"/>
        <v>0</v>
      </c>
      <c r="L149" s="83">
        <f t="shared" si="105"/>
        <v>0</v>
      </c>
      <c r="M149" s="83">
        <f t="shared" si="106"/>
        <v>0</v>
      </c>
      <c r="N149" s="83">
        <f t="shared" si="78"/>
        <v>0</v>
      </c>
      <c r="O149" s="84">
        <f t="shared" si="79"/>
        <v>0</v>
      </c>
      <c r="P149" s="105">
        <v>144</v>
      </c>
      <c r="Q149" s="83">
        <f t="shared" si="93"/>
        <v>0</v>
      </c>
      <c r="R149" s="83">
        <f t="shared" si="107"/>
        <v>0</v>
      </c>
      <c r="S149" s="83">
        <f t="shared" si="108"/>
        <v>0</v>
      </c>
      <c r="T149" s="83">
        <f t="shared" si="80"/>
        <v>0</v>
      </c>
      <c r="U149" s="83">
        <f t="shared" si="94"/>
        <v>0</v>
      </c>
      <c r="V149" s="83">
        <f t="shared" si="81"/>
        <v>0</v>
      </c>
      <c r="W149" s="83">
        <v>0</v>
      </c>
      <c r="X149" s="83">
        <f t="shared" si="82"/>
        <v>0</v>
      </c>
      <c r="Y149" s="88">
        <f t="shared" si="83"/>
        <v>0</v>
      </c>
      <c r="AA149" s="121">
        <v>144</v>
      </c>
      <c r="AB149" s="83">
        <f t="shared" si="84"/>
        <v>0</v>
      </c>
      <c r="AC149" s="154">
        <f t="shared" si="85"/>
        <v>0</v>
      </c>
      <c r="AD149" s="154">
        <f t="shared" si="86"/>
        <v>0</v>
      </c>
      <c r="AE149" s="154">
        <f t="shared" si="87"/>
        <v>0</v>
      </c>
      <c r="AF149" s="83">
        <f t="shared" si="95"/>
        <v>0</v>
      </c>
      <c r="AG149" s="83">
        <f t="shared" si="96"/>
        <v>0</v>
      </c>
      <c r="AH149" s="83">
        <f t="shared" si="97"/>
        <v>0</v>
      </c>
      <c r="AI149" s="128">
        <f t="shared" si="109"/>
        <v>0</v>
      </c>
      <c r="AK149" s="121">
        <v>144</v>
      </c>
      <c r="AL149" s="83">
        <f t="shared" si="88"/>
        <v>0</v>
      </c>
      <c r="AM149" s="83">
        <f t="shared" si="89"/>
        <v>0</v>
      </c>
      <c r="AN149" s="83">
        <f t="shared" si="90"/>
        <v>0</v>
      </c>
      <c r="AO149" s="83">
        <f t="shared" si="91"/>
        <v>0</v>
      </c>
      <c r="AP149" s="83">
        <f t="shared" si="92"/>
        <v>0</v>
      </c>
      <c r="AQ149" s="227">
        <f t="shared" si="77"/>
        <v>0</v>
      </c>
      <c r="AR149" s="227">
        <f t="shared" si="77"/>
        <v>0</v>
      </c>
      <c r="AS149" s="227">
        <f t="shared" si="77"/>
        <v>0</v>
      </c>
      <c r="AT149" s="227">
        <f t="shared" si="76"/>
        <v>0</v>
      </c>
      <c r="AU149" s="83">
        <f t="shared" si="98"/>
        <v>0</v>
      </c>
      <c r="AV149" s="83">
        <f t="shared" si="99"/>
        <v>0</v>
      </c>
      <c r="AW149" s="83">
        <f t="shared" si="100"/>
        <v>0</v>
      </c>
      <c r="AX149" s="83">
        <f t="shared" si="101"/>
        <v>0</v>
      </c>
      <c r="AY149" s="128">
        <f t="shared" si="102"/>
        <v>0</v>
      </c>
    </row>
    <row r="150" spans="3:51" x14ac:dyDescent="0.25">
      <c r="C150" s="244" t="s">
        <v>25</v>
      </c>
      <c r="D150" s="4">
        <v>0.4</v>
      </c>
      <c r="E150" s="261" t="s">
        <v>223</v>
      </c>
      <c r="I150" s="105">
        <v>145</v>
      </c>
      <c r="J150" s="83">
        <f t="shared" si="103"/>
        <v>0</v>
      </c>
      <c r="K150" s="83">
        <f t="shared" si="104"/>
        <v>0</v>
      </c>
      <c r="L150" s="83">
        <f t="shared" si="105"/>
        <v>0</v>
      </c>
      <c r="M150" s="83">
        <f t="shared" si="106"/>
        <v>0</v>
      </c>
      <c r="N150" s="83">
        <f t="shared" si="78"/>
        <v>0</v>
      </c>
      <c r="O150" s="84">
        <f t="shared" si="79"/>
        <v>0</v>
      </c>
      <c r="P150" s="105">
        <v>145</v>
      </c>
      <c r="Q150" s="83">
        <f t="shared" si="93"/>
        <v>0</v>
      </c>
      <c r="R150" s="83">
        <f t="shared" si="107"/>
        <v>0</v>
      </c>
      <c r="S150" s="83">
        <f t="shared" si="108"/>
        <v>0</v>
      </c>
      <c r="T150" s="83">
        <f t="shared" si="80"/>
        <v>0</v>
      </c>
      <c r="U150" s="83">
        <f t="shared" si="94"/>
        <v>0</v>
      </c>
      <c r="V150" s="83">
        <f t="shared" si="81"/>
        <v>0</v>
      </c>
      <c r="W150" s="83">
        <v>0</v>
      </c>
      <c r="X150" s="83">
        <f t="shared" si="82"/>
        <v>0</v>
      </c>
      <c r="Y150" s="88">
        <f t="shared" si="83"/>
        <v>0</v>
      </c>
      <c r="AA150" s="121">
        <v>145</v>
      </c>
      <c r="AB150" s="83">
        <f t="shared" si="84"/>
        <v>0</v>
      </c>
      <c r="AC150" s="154">
        <f t="shared" si="85"/>
        <v>0</v>
      </c>
      <c r="AD150" s="154">
        <f t="shared" si="86"/>
        <v>0</v>
      </c>
      <c r="AE150" s="154">
        <f t="shared" si="87"/>
        <v>0</v>
      </c>
      <c r="AF150" s="83">
        <f t="shared" si="95"/>
        <v>0</v>
      </c>
      <c r="AG150" s="83">
        <f t="shared" si="96"/>
        <v>0</v>
      </c>
      <c r="AH150" s="83">
        <f t="shared" si="97"/>
        <v>0</v>
      </c>
      <c r="AI150" s="128">
        <f t="shared" si="109"/>
        <v>0</v>
      </c>
      <c r="AK150" s="121">
        <v>145</v>
      </c>
      <c r="AL150" s="83">
        <f t="shared" si="88"/>
        <v>0</v>
      </c>
      <c r="AM150" s="83">
        <f t="shared" si="89"/>
        <v>0</v>
      </c>
      <c r="AN150" s="83">
        <f t="shared" si="90"/>
        <v>0</v>
      </c>
      <c r="AO150" s="83">
        <f t="shared" si="91"/>
        <v>0</v>
      </c>
      <c r="AP150" s="83">
        <f t="shared" si="92"/>
        <v>0</v>
      </c>
      <c r="AQ150" s="227">
        <f t="shared" si="77"/>
        <v>0</v>
      </c>
      <c r="AR150" s="227">
        <f t="shared" si="77"/>
        <v>0</v>
      </c>
      <c r="AS150" s="227">
        <f t="shared" si="77"/>
        <v>0</v>
      </c>
      <c r="AT150" s="227">
        <f t="shared" si="76"/>
        <v>0</v>
      </c>
      <c r="AU150" s="83">
        <f t="shared" si="98"/>
        <v>0</v>
      </c>
      <c r="AV150" s="83">
        <f t="shared" si="99"/>
        <v>0</v>
      </c>
      <c r="AW150" s="83">
        <f t="shared" si="100"/>
        <v>0</v>
      </c>
      <c r="AX150" s="83">
        <f t="shared" si="101"/>
        <v>0</v>
      </c>
      <c r="AY150" s="128">
        <f t="shared" si="102"/>
        <v>0</v>
      </c>
    </row>
    <row r="151" spans="3:51" x14ac:dyDescent="0.25">
      <c r="C151" s="244" t="s">
        <v>26</v>
      </c>
      <c r="D151" s="4">
        <v>0.6</v>
      </c>
      <c r="E151" s="261" t="s">
        <v>222</v>
      </c>
      <c r="I151" s="105">
        <v>146</v>
      </c>
      <c r="J151" s="83">
        <f t="shared" si="103"/>
        <v>0</v>
      </c>
      <c r="K151" s="83">
        <f t="shared" si="104"/>
        <v>0</v>
      </c>
      <c r="L151" s="83">
        <f t="shared" si="105"/>
        <v>0</v>
      </c>
      <c r="M151" s="83">
        <f t="shared" si="106"/>
        <v>0</v>
      </c>
      <c r="N151" s="83">
        <f t="shared" si="78"/>
        <v>0</v>
      </c>
      <c r="O151" s="84">
        <f t="shared" si="79"/>
        <v>0</v>
      </c>
      <c r="P151" s="105">
        <v>146</v>
      </c>
      <c r="Q151" s="83">
        <f t="shared" si="93"/>
        <v>0</v>
      </c>
      <c r="R151" s="83">
        <f t="shared" si="107"/>
        <v>0</v>
      </c>
      <c r="S151" s="83">
        <f t="shared" si="108"/>
        <v>0</v>
      </c>
      <c r="T151" s="83">
        <f t="shared" si="80"/>
        <v>0</v>
      </c>
      <c r="U151" s="83">
        <f t="shared" si="94"/>
        <v>0</v>
      </c>
      <c r="V151" s="83">
        <f t="shared" si="81"/>
        <v>0</v>
      </c>
      <c r="W151" s="83">
        <v>0</v>
      </c>
      <c r="X151" s="83">
        <f t="shared" si="82"/>
        <v>0</v>
      </c>
      <c r="Y151" s="88">
        <f t="shared" si="83"/>
        <v>0</v>
      </c>
      <c r="AA151" s="121">
        <v>146</v>
      </c>
      <c r="AB151" s="83">
        <f t="shared" si="84"/>
        <v>0</v>
      </c>
      <c r="AC151" s="154">
        <f t="shared" si="85"/>
        <v>0</v>
      </c>
      <c r="AD151" s="154">
        <f t="shared" si="86"/>
        <v>0</v>
      </c>
      <c r="AE151" s="154">
        <f t="shared" si="87"/>
        <v>0</v>
      </c>
      <c r="AF151" s="83">
        <f t="shared" si="95"/>
        <v>0</v>
      </c>
      <c r="AG151" s="83">
        <f t="shared" si="96"/>
        <v>0</v>
      </c>
      <c r="AH151" s="83">
        <f t="shared" si="97"/>
        <v>0</v>
      </c>
      <c r="AI151" s="128">
        <f t="shared" si="109"/>
        <v>0</v>
      </c>
      <c r="AK151" s="121">
        <v>146</v>
      </c>
      <c r="AL151" s="83">
        <f t="shared" si="88"/>
        <v>0</v>
      </c>
      <c r="AM151" s="83">
        <f t="shared" si="89"/>
        <v>0</v>
      </c>
      <c r="AN151" s="83">
        <f t="shared" si="90"/>
        <v>0</v>
      </c>
      <c r="AO151" s="83">
        <f t="shared" si="91"/>
        <v>0</v>
      </c>
      <c r="AP151" s="83">
        <f t="shared" si="92"/>
        <v>0</v>
      </c>
      <c r="AQ151" s="227">
        <f t="shared" si="77"/>
        <v>0</v>
      </c>
      <c r="AR151" s="227">
        <f t="shared" si="77"/>
        <v>0</v>
      </c>
      <c r="AS151" s="227">
        <f t="shared" si="77"/>
        <v>0</v>
      </c>
      <c r="AT151" s="227">
        <f t="shared" si="76"/>
        <v>0</v>
      </c>
      <c r="AU151" s="83">
        <f t="shared" si="98"/>
        <v>0</v>
      </c>
      <c r="AV151" s="83">
        <f t="shared" si="99"/>
        <v>0</v>
      </c>
      <c r="AW151" s="83">
        <f t="shared" si="100"/>
        <v>0</v>
      </c>
      <c r="AX151" s="83">
        <f t="shared" si="101"/>
        <v>0</v>
      </c>
      <c r="AY151" s="128">
        <f t="shared" si="102"/>
        <v>0</v>
      </c>
    </row>
    <row r="152" spans="3:51" x14ac:dyDescent="0.25">
      <c r="C152" s="244" t="s">
        <v>27</v>
      </c>
      <c r="D152" s="4">
        <v>0.43</v>
      </c>
      <c r="E152" s="261" t="s">
        <v>223</v>
      </c>
      <c r="I152" s="105">
        <v>147</v>
      </c>
      <c r="J152" s="83">
        <f t="shared" si="103"/>
        <v>0</v>
      </c>
      <c r="K152" s="83">
        <f t="shared" si="104"/>
        <v>0</v>
      </c>
      <c r="L152" s="83">
        <f t="shared" si="105"/>
        <v>0</v>
      </c>
      <c r="M152" s="83">
        <f t="shared" si="106"/>
        <v>0</v>
      </c>
      <c r="N152" s="83">
        <f t="shared" si="78"/>
        <v>0</v>
      </c>
      <c r="O152" s="84">
        <f t="shared" si="79"/>
        <v>0</v>
      </c>
      <c r="P152" s="105">
        <v>147</v>
      </c>
      <c r="Q152" s="83">
        <f t="shared" si="93"/>
        <v>0</v>
      </c>
      <c r="R152" s="83">
        <f t="shared" si="107"/>
        <v>0</v>
      </c>
      <c r="S152" s="83">
        <f t="shared" si="108"/>
        <v>0</v>
      </c>
      <c r="T152" s="83">
        <f t="shared" si="80"/>
        <v>0</v>
      </c>
      <c r="U152" s="83">
        <f t="shared" si="94"/>
        <v>0</v>
      </c>
      <c r="V152" s="83">
        <f t="shared" si="81"/>
        <v>0</v>
      </c>
      <c r="W152" s="83">
        <v>0</v>
      </c>
      <c r="X152" s="83">
        <f t="shared" si="82"/>
        <v>0</v>
      </c>
      <c r="Y152" s="88">
        <f t="shared" si="83"/>
        <v>0</v>
      </c>
      <c r="AA152" s="121">
        <v>147</v>
      </c>
      <c r="AB152" s="83">
        <f t="shared" si="84"/>
        <v>0</v>
      </c>
      <c r="AC152" s="154">
        <f t="shared" si="85"/>
        <v>0</v>
      </c>
      <c r="AD152" s="154">
        <f t="shared" si="86"/>
        <v>0</v>
      </c>
      <c r="AE152" s="154">
        <f t="shared" si="87"/>
        <v>0</v>
      </c>
      <c r="AF152" s="83">
        <f t="shared" si="95"/>
        <v>0</v>
      </c>
      <c r="AG152" s="83">
        <f t="shared" si="96"/>
        <v>0</v>
      </c>
      <c r="AH152" s="83">
        <f t="shared" si="97"/>
        <v>0</v>
      </c>
      <c r="AI152" s="128">
        <f t="shared" si="109"/>
        <v>0</v>
      </c>
      <c r="AK152" s="121">
        <v>147</v>
      </c>
      <c r="AL152" s="83">
        <f t="shared" si="88"/>
        <v>0</v>
      </c>
      <c r="AM152" s="83">
        <f t="shared" si="89"/>
        <v>0</v>
      </c>
      <c r="AN152" s="83">
        <f t="shared" si="90"/>
        <v>0</v>
      </c>
      <c r="AO152" s="83">
        <f t="shared" si="91"/>
        <v>0</v>
      </c>
      <c r="AP152" s="83">
        <f t="shared" si="92"/>
        <v>0</v>
      </c>
      <c r="AQ152" s="227">
        <f t="shared" si="77"/>
        <v>0</v>
      </c>
      <c r="AR152" s="227">
        <f t="shared" si="77"/>
        <v>0</v>
      </c>
      <c r="AS152" s="227">
        <f t="shared" si="77"/>
        <v>0</v>
      </c>
      <c r="AT152" s="227">
        <f t="shared" si="76"/>
        <v>0</v>
      </c>
      <c r="AU152" s="83">
        <f t="shared" si="98"/>
        <v>0</v>
      </c>
      <c r="AV152" s="83">
        <f t="shared" si="99"/>
        <v>0</v>
      </c>
      <c r="AW152" s="83">
        <f t="shared" si="100"/>
        <v>0</v>
      </c>
      <c r="AX152" s="83">
        <f t="shared" si="101"/>
        <v>0</v>
      </c>
      <c r="AY152" s="128">
        <f t="shared" si="102"/>
        <v>0</v>
      </c>
    </row>
    <row r="153" spans="3:51" x14ac:dyDescent="0.25">
      <c r="C153" s="244" t="s">
        <v>28</v>
      </c>
      <c r="D153" s="4">
        <v>0.37</v>
      </c>
      <c r="E153" s="261" t="s">
        <v>223</v>
      </c>
      <c r="I153" s="105">
        <v>148</v>
      </c>
      <c r="J153" s="83">
        <f t="shared" si="103"/>
        <v>0</v>
      </c>
      <c r="K153" s="83">
        <f t="shared" si="104"/>
        <v>0</v>
      </c>
      <c r="L153" s="83">
        <f t="shared" si="105"/>
        <v>0</v>
      </c>
      <c r="M153" s="83">
        <f t="shared" si="106"/>
        <v>0</v>
      </c>
      <c r="N153" s="83">
        <f t="shared" si="78"/>
        <v>0</v>
      </c>
      <c r="O153" s="84">
        <f t="shared" si="79"/>
        <v>0</v>
      </c>
      <c r="P153" s="105">
        <v>148</v>
      </c>
      <c r="Q153" s="83">
        <f t="shared" si="93"/>
        <v>0</v>
      </c>
      <c r="R153" s="83">
        <f t="shared" si="107"/>
        <v>0</v>
      </c>
      <c r="S153" s="83">
        <f t="shared" si="108"/>
        <v>0</v>
      </c>
      <c r="T153" s="83">
        <f t="shared" si="80"/>
        <v>0</v>
      </c>
      <c r="U153" s="83">
        <f t="shared" si="94"/>
        <v>0</v>
      </c>
      <c r="V153" s="83">
        <f t="shared" si="81"/>
        <v>0</v>
      </c>
      <c r="W153" s="83">
        <v>0</v>
      </c>
      <c r="X153" s="83">
        <f t="shared" si="82"/>
        <v>0</v>
      </c>
      <c r="Y153" s="88">
        <f t="shared" si="83"/>
        <v>0</v>
      </c>
      <c r="AA153" s="121">
        <v>148</v>
      </c>
      <c r="AB153" s="83">
        <f t="shared" si="84"/>
        <v>0</v>
      </c>
      <c r="AC153" s="154">
        <f t="shared" si="85"/>
        <v>0</v>
      </c>
      <c r="AD153" s="154">
        <f t="shared" si="86"/>
        <v>0</v>
      </c>
      <c r="AE153" s="154">
        <f t="shared" si="87"/>
        <v>0</v>
      </c>
      <c r="AF153" s="83">
        <f t="shared" si="95"/>
        <v>0</v>
      </c>
      <c r="AG153" s="83">
        <f t="shared" si="96"/>
        <v>0</v>
      </c>
      <c r="AH153" s="83">
        <f t="shared" si="97"/>
        <v>0</v>
      </c>
      <c r="AI153" s="128">
        <f t="shared" si="109"/>
        <v>0</v>
      </c>
      <c r="AK153" s="121">
        <v>148</v>
      </c>
      <c r="AL153" s="83">
        <f t="shared" si="88"/>
        <v>0</v>
      </c>
      <c r="AM153" s="83">
        <f t="shared" si="89"/>
        <v>0</v>
      </c>
      <c r="AN153" s="83">
        <f t="shared" si="90"/>
        <v>0</v>
      </c>
      <c r="AO153" s="83">
        <f t="shared" si="91"/>
        <v>0</v>
      </c>
      <c r="AP153" s="83">
        <f t="shared" si="92"/>
        <v>0</v>
      </c>
      <c r="AQ153" s="227">
        <f t="shared" si="77"/>
        <v>0</v>
      </c>
      <c r="AR153" s="227">
        <f t="shared" si="77"/>
        <v>0</v>
      </c>
      <c r="AS153" s="227">
        <f t="shared" si="77"/>
        <v>0</v>
      </c>
      <c r="AT153" s="227">
        <f t="shared" si="76"/>
        <v>0</v>
      </c>
      <c r="AU153" s="83">
        <f t="shared" si="98"/>
        <v>0</v>
      </c>
      <c r="AV153" s="83">
        <f t="shared" si="99"/>
        <v>0</v>
      </c>
      <c r="AW153" s="83">
        <f t="shared" si="100"/>
        <v>0</v>
      </c>
      <c r="AX153" s="83">
        <f t="shared" si="101"/>
        <v>0</v>
      </c>
      <c r="AY153" s="128">
        <f t="shared" si="102"/>
        <v>0</v>
      </c>
    </row>
    <row r="154" spans="3:51" x14ac:dyDescent="0.25">
      <c r="C154" s="244" t="s">
        <v>29</v>
      </c>
      <c r="D154" s="4">
        <v>0.36</v>
      </c>
      <c r="E154" s="261" t="s">
        <v>223</v>
      </c>
      <c r="I154" s="105">
        <v>149</v>
      </c>
      <c r="J154" s="83">
        <f t="shared" si="103"/>
        <v>0</v>
      </c>
      <c r="K154" s="83">
        <f t="shared" si="104"/>
        <v>0</v>
      </c>
      <c r="L154" s="83">
        <f t="shared" si="105"/>
        <v>0</v>
      </c>
      <c r="M154" s="83">
        <f t="shared" si="106"/>
        <v>0</v>
      </c>
      <c r="N154" s="83">
        <f t="shared" si="78"/>
        <v>0</v>
      </c>
      <c r="O154" s="84">
        <f t="shared" si="79"/>
        <v>0</v>
      </c>
      <c r="P154" s="105">
        <v>149</v>
      </c>
      <c r="Q154" s="83">
        <f t="shared" si="93"/>
        <v>0</v>
      </c>
      <c r="R154" s="83">
        <f t="shared" si="107"/>
        <v>0</v>
      </c>
      <c r="S154" s="83">
        <f t="shared" si="108"/>
        <v>0</v>
      </c>
      <c r="T154" s="83">
        <f t="shared" si="80"/>
        <v>0</v>
      </c>
      <c r="U154" s="83">
        <f t="shared" si="94"/>
        <v>0</v>
      </c>
      <c r="V154" s="83">
        <f t="shared" si="81"/>
        <v>0</v>
      </c>
      <c r="W154" s="83">
        <v>0</v>
      </c>
      <c r="X154" s="83">
        <f t="shared" si="82"/>
        <v>0</v>
      </c>
      <c r="Y154" s="88">
        <f t="shared" si="83"/>
        <v>0</v>
      </c>
      <c r="AA154" s="121">
        <v>149</v>
      </c>
      <c r="AB154" s="83">
        <f t="shared" si="84"/>
        <v>0</v>
      </c>
      <c r="AC154" s="154">
        <f t="shared" si="85"/>
        <v>0</v>
      </c>
      <c r="AD154" s="154">
        <f t="shared" si="86"/>
        <v>0</v>
      </c>
      <c r="AE154" s="154">
        <f t="shared" si="87"/>
        <v>0</v>
      </c>
      <c r="AF154" s="83">
        <f t="shared" si="95"/>
        <v>0</v>
      </c>
      <c r="AG154" s="83">
        <f t="shared" si="96"/>
        <v>0</v>
      </c>
      <c r="AH154" s="83">
        <f t="shared" si="97"/>
        <v>0</v>
      </c>
      <c r="AI154" s="128">
        <f t="shared" si="109"/>
        <v>0</v>
      </c>
      <c r="AK154" s="121">
        <v>149</v>
      </c>
      <c r="AL154" s="83">
        <f t="shared" si="88"/>
        <v>0</v>
      </c>
      <c r="AM154" s="83">
        <f t="shared" si="89"/>
        <v>0</v>
      </c>
      <c r="AN154" s="83">
        <f t="shared" si="90"/>
        <v>0</v>
      </c>
      <c r="AO154" s="83">
        <f t="shared" si="91"/>
        <v>0</v>
      </c>
      <c r="AP154" s="83">
        <f t="shared" si="92"/>
        <v>0</v>
      </c>
      <c r="AQ154" s="227">
        <f t="shared" si="77"/>
        <v>0</v>
      </c>
      <c r="AR154" s="227">
        <f t="shared" si="77"/>
        <v>0</v>
      </c>
      <c r="AS154" s="227">
        <f t="shared" si="77"/>
        <v>0</v>
      </c>
      <c r="AT154" s="227">
        <f t="shared" si="76"/>
        <v>0</v>
      </c>
      <c r="AU154" s="83">
        <f t="shared" si="98"/>
        <v>0</v>
      </c>
      <c r="AV154" s="83">
        <f t="shared" si="99"/>
        <v>0</v>
      </c>
      <c r="AW154" s="83">
        <f t="shared" si="100"/>
        <v>0</v>
      </c>
      <c r="AX154" s="83">
        <f t="shared" si="101"/>
        <v>0</v>
      </c>
      <c r="AY154" s="128">
        <f t="shared" si="102"/>
        <v>0</v>
      </c>
    </row>
    <row r="155" spans="3:51" x14ac:dyDescent="0.25">
      <c r="C155" s="244" t="s">
        <v>30</v>
      </c>
      <c r="D155" s="4">
        <v>0.51</v>
      </c>
      <c r="E155" s="261" t="s">
        <v>222</v>
      </c>
      <c r="I155" s="105">
        <v>150</v>
      </c>
      <c r="J155" s="83">
        <f t="shared" si="103"/>
        <v>0</v>
      </c>
      <c r="K155" s="83">
        <f t="shared" si="104"/>
        <v>0</v>
      </c>
      <c r="L155" s="83">
        <f t="shared" si="105"/>
        <v>0</v>
      </c>
      <c r="M155" s="83">
        <f t="shared" si="106"/>
        <v>0</v>
      </c>
      <c r="N155" s="83">
        <f t="shared" si="78"/>
        <v>0</v>
      </c>
      <c r="O155" s="84">
        <f t="shared" si="79"/>
        <v>0</v>
      </c>
      <c r="P155" s="105">
        <v>150</v>
      </c>
      <c r="Q155" s="83">
        <f t="shared" si="93"/>
        <v>0</v>
      </c>
      <c r="R155" s="83">
        <f t="shared" si="107"/>
        <v>0</v>
      </c>
      <c r="S155" s="83">
        <f t="shared" si="108"/>
        <v>0</v>
      </c>
      <c r="T155" s="83">
        <f t="shared" si="80"/>
        <v>0</v>
      </c>
      <c r="U155" s="83">
        <f t="shared" si="94"/>
        <v>0</v>
      </c>
      <c r="V155" s="83">
        <f t="shared" si="81"/>
        <v>0</v>
      </c>
      <c r="W155" s="83">
        <v>0</v>
      </c>
      <c r="X155" s="83">
        <f t="shared" si="82"/>
        <v>0</v>
      </c>
      <c r="Y155" s="88">
        <f t="shared" si="83"/>
        <v>0</v>
      </c>
      <c r="AA155" s="121">
        <v>150</v>
      </c>
      <c r="AB155" s="83">
        <f t="shared" si="84"/>
        <v>0</v>
      </c>
      <c r="AC155" s="154">
        <f t="shared" si="85"/>
        <v>0</v>
      </c>
      <c r="AD155" s="154">
        <f t="shared" si="86"/>
        <v>0</v>
      </c>
      <c r="AE155" s="154">
        <f t="shared" si="87"/>
        <v>0</v>
      </c>
      <c r="AF155" s="83">
        <f t="shared" si="95"/>
        <v>0</v>
      </c>
      <c r="AG155" s="83">
        <f t="shared" si="96"/>
        <v>0</v>
      </c>
      <c r="AH155" s="83">
        <f t="shared" si="97"/>
        <v>0</v>
      </c>
      <c r="AI155" s="128">
        <f t="shared" si="109"/>
        <v>0</v>
      </c>
      <c r="AK155" s="121">
        <v>150</v>
      </c>
      <c r="AL155" s="83">
        <f t="shared" si="88"/>
        <v>0</v>
      </c>
      <c r="AM155" s="83">
        <f t="shared" si="89"/>
        <v>0</v>
      </c>
      <c r="AN155" s="83">
        <f t="shared" si="90"/>
        <v>0</v>
      </c>
      <c r="AO155" s="83">
        <f t="shared" si="91"/>
        <v>0</v>
      </c>
      <c r="AP155" s="83">
        <f t="shared" si="92"/>
        <v>0</v>
      </c>
      <c r="AQ155" s="227">
        <f t="shared" si="77"/>
        <v>0</v>
      </c>
      <c r="AR155" s="227">
        <f t="shared" si="77"/>
        <v>0</v>
      </c>
      <c r="AS155" s="227">
        <f t="shared" si="77"/>
        <v>0</v>
      </c>
      <c r="AT155" s="227">
        <f t="shared" si="76"/>
        <v>0</v>
      </c>
      <c r="AU155" s="83">
        <f t="shared" si="98"/>
        <v>0</v>
      </c>
      <c r="AV155" s="83">
        <f t="shared" si="99"/>
        <v>0</v>
      </c>
      <c r="AW155" s="83">
        <f t="shared" si="100"/>
        <v>0</v>
      </c>
      <c r="AX155" s="83">
        <f t="shared" si="101"/>
        <v>0</v>
      </c>
      <c r="AY155" s="128">
        <f t="shared" si="102"/>
        <v>0</v>
      </c>
    </row>
    <row r="156" spans="3:51" x14ac:dyDescent="0.25">
      <c r="C156" s="244" t="s">
        <v>31</v>
      </c>
      <c r="D156" s="4">
        <v>0.56000000000000005</v>
      </c>
      <c r="E156" s="261" t="s">
        <v>222</v>
      </c>
      <c r="I156" s="105">
        <v>151</v>
      </c>
      <c r="J156" s="83">
        <f t="shared" si="103"/>
        <v>0</v>
      </c>
      <c r="K156" s="83">
        <f t="shared" si="104"/>
        <v>0</v>
      </c>
      <c r="L156" s="83">
        <f t="shared" si="105"/>
        <v>0</v>
      </c>
      <c r="M156" s="83">
        <f t="shared" si="106"/>
        <v>0</v>
      </c>
      <c r="N156" s="83">
        <f t="shared" si="78"/>
        <v>0</v>
      </c>
      <c r="O156" s="84">
        <f t="shared" si="79"/>
        <v>0</v>
      </c>
      <c r="P156" s="105">
        <v>151</v>
      </c>
      <c r="Q156" s="83">
        <f t="shared" si="93"/>
        <v>0</v>
      </c>
      <c r="R156" s="83">
        <f t="shared" si="107"/>
        <v>0</v>
      </c>
      <c r="S156" s="83">
        <f t="shared" si="108"/>
        <v>0</v>
      </c>
      <c r="T156" s="83">
        <f t="shared" si="80"/>
        <v>0</v>
      </c>
      <c r="U156" s="83">
        <f t="shared" si="94"/>
        <v>0</v>
      </c>
      <c r="V156" s="83">
        <f t="shared" si="81"/>
        <v>0</v>
      </c>
      <c r="W156" s="83">
        <v>0</v>
      </c>
      <c r="X156" s="83">
        <f t="shared" si="82"/>
        <v>0</v>
      </c>
      <c r="Y156" s="88">
        <f t="shared" si="83"/>
        <v>0</v>
      </c>
      <c r="AA156" s="121">
        <v>151</v>
      </c>
      <c r="AB156" s="83">
        <f t="shared" si="84"/>
        <v>0</v>
      </c>
      <c r="AC156" s="154">
        <f t="shared" si="85"/>
        <v>0</v>
      </c>
      <c r="AD156" s="154">
        <f t="shared" si="86"/>
        <v>0</v>
      </c>
      <c r="AE156" s="154">
        <f t="shared" si="87"/>
        <v>0</v>
      </c>
      <c r="AF156" s="83">
        <f t="shared" si="95"/>
        <v>0</v>
      </c>
      <c r="AG156" s="83">
        <f t="shared" si="96"/>
        <v>0</v>
      </c>
      <c r="AH156" s="83">
        <f t="shared" si="97"/>
        <v>0</v>
      </c>
      <c r="AI156" s="128">
        <f t="shared" si="109"/>
        <v>0</v>
      </c>
      <c r="AK156" s="121">
        <v>151</v>
      </c>
      <c r="AL156" s="83">
        <f t="shared" si="88"/>
        <v>0</v>
      </c>
      <c r="AM156" s="83">
        <f t="shared" si="89"/>
        <v>0</v>
      </c>
      <c r="AN156" s="83">
        <f t="shared" si="90"/>
        <v>0</v>
      </c>
      <c r="AO156" s="83">
        <f t="shared" si="91"/>
        <v>0</v>
      </c>
      <c r="AP156" s="83">
        <f t="shared" si="92"/>
        <v>0</v>
      </c>
      <c r="AQ156" s="227">
        <f t="shared" si="77"/>
        <v>0</v>
      </c>
      <c r="AR156" s="227">
        <f t="shared" si="77"/>
        <v>0</v>
      </c>
      <c r="AS156" s="227">
        <f t="shared" si="77"/>
        <v>0</v>
      </c>
      <c r="AT156" s="227">
        <f t="shared" si="76"/>
        <v>0</v>
      </c>
      <c r="AU156" s="83">
        <f t="shared" si="98"/>
        <v>0</v>
      </c>
      <c r="AV156" s="83">
        <f t="shared" si="99"/>
        <v>0</v>
      </c>
      <c r="AW156" s="83">
        <f t="shared" si="100"/>
        <v>0</v>
      </c>
      <c r="AX156" s="83">
        <f t="shared" si="101"/>
        <v>0</v>
      </c>
      <c r="AY156" s="128">
        <f t="shared" si="102"/>
        <v>0</v>
      </c>
    </row>
    <row r="157" spans="3:51" x14ac:dyDescent="0.25">
      <c r="C157" s="244" t="s">
        <v>32</v>
      </c>
      <c r="D157" s="4">
        <v>0.56000000000000005</v>
      </c>
      <c r="E157" s="261" t="s">
        <v>222</v>
      </c>
      <c r="I157" s="105">
        <v>152</v>
      </c>
      <c r="J157" s="83">
        <f t="shared" si="103"/>
        <v>0</v>
      </c>
      <c r="K157" s="83">
        <f t="shared" si="104"/>
        <v>0</v>
      </c>
      <c r="L157" s="83">
        <f t="shared" si="105"/>
        <v>0</v>
      </c>
      <c r="M157" s="83">
        <f t="shared" si="106"/>
        <v>0</v>
      </c>
      <c r="N157" s="83">
        <f t="shared" si="78"/>
        <v>0</v>
      </c>
      <c r="O157" s="84">
        <f t="shared" si="79"/>
        <v>0</v>
      </c>
      <c r="P157" s="105">
        <v>152</v>
      </c>
      <c r="Q157" s="83">
        <f t="shared" si="93"/>
        <v>0</v>
      </c>
      <c r="R157" s="83">
        <f t="shared" si="107"/>
        <v>0</v>
      </c>
      <c r="S157" s="83">
        <f t="shared" si="108"/>
        <v>0</v>
      </c>
      <c r="T157" s="83">
        <f t="shared" si="80"/>
        <v>0</v>
      </c>
      <c r="U157" s="83">
        <f t="shared" si="94"/>
        <v>0</v>
      </c>
      <c r="V157" s="83">
        <f t="shared" si="81"/>
        <v>0</v>
      </c>
      <c r="W157" s="83">
        <v>0</v>
      </c>
      <c r="X157" s="83">
        <f t="shared" si="82"/>
        <v>0</v>
      </c>
      <c r="Y157" s="88">
        <f t="shared" si="83"/>
        <v>0</v>
      </c>
      <c r="AA157" s="121">
        <v>152</v>
      </c>
      <c r="AB157" s="83">
        <f t="shared" si="84"/>
        <v>0</v>
      </c>
      <c r="AC157" s="154">
        <f t="shared" si="85"/>
        <v>0</v>
      </c>
      <c r="AD157" s="154">
        <f t="shared" si="86"/>
        <v>0</v>
      </c>
      <c r="AE157" s="154">
        <f t="shared" si="87"/>
        <v>0</v>
      </c>
      <c r="AF157" s="83">
        <f t="shared" si="95"/>
        <v>0</v>
      </c>
      <c r="AG157" s="83">
        <f t="shared" si="96"/>
        <v>0</v>
      </c>
      <c r="AH157" s="83">
        <f t="shared" si="97"/>
        <v>0</v>
      </c>
      <c r="AI157" s="128">
        <f t="shared" si="109"/>
        <v>0</v>
      </c>
      <c r="AK157" s="121">
        <v>152</v>
      </c>
      <c r="AL157" s="83">
        <f t="shared" si="88"/>
        <v>0</v>
      </c>
      <c r="AM157" s="83">
        <f t="shared" si="89"/>
        <v>0</v>
      </c>
      <c r="AN157" s="83">
        <f t="shared" si="90"/>
        <v>0</v>
      </c>
      <c r="AO157" s="83">
        <f t="shared" si="91"/>
        <v>0</v>
      </c>
      <c r="AP157" s="83">
        <f t="shared" si="92"/>
        <v>0</v>
      </c>
      <c r="AQ157" s="227">
        <f t="shared" si="77"/>
        <v>0</v>
      </c>
      <c r="AR157" s="227">
        <f t="shared" si="77"/>
        <v>0</v>
      </c>
      <c r="AS157" s="227">
        <f t="shared" si="77"/>
        <v>0</v>
      </c>
      <c r="AT157" s="227">
        <f t="shared" si="76"/>
        <v>0</v>
      </c>
      <c r="AU157" s="83">
        <f t="shared" si="98"/>
        <v>0</v>
      </c>
      <c r="AV157" s="83">
        <f t="shared" si="99"/>
        <v>0</v>
      </c>
      <c r="AW157" s="83">
        <f t="shared" si="100"/>
        <v>0</v>
      </c>
      <c r="AX157" s="83">
        <f t="shared" si="101"/>
        <v>0</v>
      </c>
      <c r="AY157" s="128">
        <f t="shared" si="102"/>
        <v>0</v>
      </c>
    </row>
    <row r="158" spans="3:51" x14ac:dyDescent="0.25">
      <c r="C158" s="244" t="s">
        <v>33</v>
      </c>
      <c r="D158" s="4">
        <v>0.48</v>
      </c>
      <c r="E158" s="261" t="s">
        <v>222</v>
      </c>
      <c r="I158" s="105">
        <v>153</v>
      </c>
      <c r="J158" s="83">
        <f t="shared" si="103"/>
        <v>0</v>
      </c>
      <c r="K158" s="83">
        <f t="shared" si="104"/>
        <v>0</v>
      </c>
      <c r="L158" s="83">
        <f t="shared" si="105"/>
        <v>0</v>
      </c>
      <c r="M158" s="83">
        <f t="shared" si="106"/>
        <v>0</v>
      </c>
      <c r="N158" s="83">
        <f t="shared" si="78"/>
        <v>0</v>
      </c>
      <c r="O158" s="84">
        <f t="shared" si="79"/>
        <v>0</v>
      </c>
      <c r="P158" s="105">
        <v>153</v>
      </c>
      <c r="Q158" s="83">
        <f t="shared" si="93"/>
        <v>0</v>
      </c>
      <c r="R158" s="83">
        <f t="shared" si="107"/>
        <v>0</v>
      </c>
      <c r="S158" s="83">
        <f t="shared" si="108"/>
        <v>0</v>
      </c>
      <c r="T158" s="83">
        <f t="shared" si="80"/>
        <v>0</v>
      </c>
      <c r="U158" s="83">
        <f t="shared" si="94"/>
        <v>0</v>
      </c>
      <c r="V158" s="83">
        <f t="shared" si="81"/>
        <v>0</v>
      </c>
      <c r="W158" s="83">
        <v>0</v>
      </c>
      <c r="X158" s="83">
        <f t="shared" si="82"/>
        <v>0</v>
      </c>
      <c r="Y158" s="88">
        <f t="shared" si="83"/>
        <v>0</v>
      </c>
      <c r="AA158" s="121">
        <v>153</v>
      </c>
      <c r="AB158" s="83">
        <f t="shared" si="84"/>
        <v>0</v>
      </c>
      <c r="AC158" s="154">
        <f t="shared" si="85"/>
        <v>0</v>
      </c>
      <c r="AD158" s="154">
        <f t="shared" si="86"/>
        <v>0</v>
      </c>
      <c r="AE158" s="154">
        <f t="shared" si="87"/>
        <v>0</v>
      </c>
      <c r="AF158" s="83">
        <f t="shared" si="95"/>
        <v>0</v>
      </c>
      <c r="AG158" s="83">
        <f t="shared" si="96"/>
        <v>0</v>
      </c>
      <c r="AH158" s="83">
        <f t="shared" si="97"/>
        <v>0</v>
      </c>
      <c r="AI158" s="128">
        <f t="shared" si="109"/>
        <v>0</v>
      </c>
      <c r="AK158" s="121">
        <v>153</v>
      </c>
      <c r="AL158" s="83">
        <f t="shared" si="88"/>
        <v>0</v>
      </c>
      <c r="AM158" s="83">
        <f t="shared" si="89"/>
        <v>0</v>
      </c>
      <c r="AN158" s="83">
        <f t="shared" si="90"/>
        <v>0</v>
      </c>
      <c r="AO158" s="83">
        <f t="shared" si="91"/>
        <v>0</v>
      </c>
      <c r="AP158" s="83">
        <f t="shared" si="92"/>
        <v>0</v>
      </c>
      <c r="AQ158" s="227">
        <f t="shared" si="77"/>
        <v>0</v>
      </c>
      <c r="AR158" s="227">
        <f t="shared" si="77"/>
        <v>0</v>
      </c>
      <c r="AS158" s="227">
        <f t="shared" si="77"/>
        <v>0</v>
      </c>
      <c r="AT158" s="227">
        <f t="shared" si="76"/>
        <v>0</v>
      </c>
      <c r="AU158" s="83">
        <f t="shared" si="98"/>
        <v>0</v>
      </c>
      <c r="AV158" s="83">
        <f t="shared" si="99"/>
        <v>0</v>
      </c>
      <c r="AW158" s="83">
        <f t="shared" si="100"/>
        <v>0</v>
      </c>
      <c r="AX158" s="83">
        <f t="shared" si="101"/>
        <v>0</v>
      </c>
      <c r="AY158" s="128">
        <f t="shared" si="102"/>
        <v>0</v>
      </c>
    </row>
    <row r="159" spans="3:51" x14ac:dyDescent="0.25">
      <c r="C159" s="244" t="s">
        <v>34</v>
      </c>
      <c r="D159" s="4">
        <v>0.55000000000000004</v>
      </c>
      <c r="E159" s="261" t="s">
        <v>222</v>
      </c>
      <c r="I159" s="105">
        <v>154</v>
      </c>
      <c r="J159" s="83">
        <f t="shared" si="103"/>
        <v>0</v>
      </c>
      <c r="K159" s="83">
        <f t="shared" si="104"/>
        <v>0</v>
      </c>
      <c r="L159" s="83">
        <f t="shared" si="105"/>
        <v>0</v>
      </c>
      <c r="M159" s="83">
        <f t="shared" si="106"/>
        <v>0</v>
      </c>
      <c r="N159" s="83">
        <f t="shared" si="78"/>
        <v>0</v>
      </c>
      <c r="O159" s="84">
        <f t="shared" si="79"/>
        <v>0</v>
      </c>
      <c r="P159" s="105">
        <v>154</v>
      </c>
      <c r="Q159" s="83">
        <f t="shared" si="93"/>
        <v>0</v>
      </c>
      <c r="R159" s="83">
        <f t="shared" si="107"/>
        <v>0</v>
      </c>
      <c r="S159" s="83">
        <f t="shared" si="108"/>
        <v>0</v>
      </c>
      <c r="T159" s="83">
        <f t="shared" si="80"/>
        <v>0</v>
      </c>
      <c r="U159" s="83">
        <f t="shared" si="94"/>
        <v>0</v>
      </c>
      <c r="V159" s="83">
        <f t="shared" si="81"/>
        <v>0</v>
      </c>
      <c r="W159" s="83">
        <v>0</v>
      </c>
      <c r="X159" s="83">
        <f t="shared" si="82"/>
        <v>0</v>
      </c>
      <c r="Y159" s="88">
        <f t="shared" si="83"/>
        <v>0</v>
      </c>
      <c r="AA159" s="121">
        <v>154</v>
      </c>
      <c r="AB159" s="83">
        <f t="shared" si="84"/>
        <v>0</v>
      </c>
      <c r="AC159" s="154">
        <f t="shared" si="85"/>
        <v>0</v>
      </c>
      <c r="AD159" s="154">
        <f t="shared" si="86"/>
        <v>0</v>
      </c>
      <c r="AE159" s="154">
        <f t="shared" si="87"/>
        <v>0</v>
      </c>
      <c r="AF159" s="83">
        <f t="shared" si="95"/>
        <v>0</v>
      </c>
      <c r="AG159" s="83">
        <f t="shared" si="96"/>
        <v>0</v>
      </c>
      <c r="AH159" s="83">
        <f t="shared" si="97"/>
        <v>0</v>
      </c>
      <c r="AI159" s="128">
        <f t="shared" si="109"/>
        <v>0</v>
      </c>
      <c r="AK159" s="121">
        <v>154</v>
      </c>
      <c r="AL159" s="83">
        <f t="shared" si="88"/>
        <v>0</v>
      </c>
      <c r="AM159" s="83">
        <f t="shared" si="89"/>
        <v>0</v>
      </c>
      <c r="AN159" s="83">
        <f t="shared" si="90"/>
        <v>0</v>
      </c>
      <c r="AO159" s="83">
        <f t="shared" si="91"/>
        <v>0</v>
      </c>
      <c r="AP159" s="83">
        <f t="shared" si="92"/>
        <v>0</v>
      </c>
      <c r="AQ159" s="227">
        <f t="shared" si="77"/>
        <v>0</v>
      </c>
      <c r="AR159" s="227">
        <f t="shared" si="77"/>
        <v>0</v>
      </c>
      <c r="AS159" s="227">
        <f t="shared" si="77"/>
        <v>0</v>
      </c>
      <c r="AT159" s="227">
        <f t="shared" si="76"/>
        <v>0</v>
      </c>
      <c r="AU159" s="83">
        <f t="shared" si="98"/>
        <v>0</v>
      </c>
      <c r="AV159" s="83">
        <f t="shared" si="99"/>
        <v>0</v>
      </c>
      <c r="AW159" s="83">
        <f t="shared" si="100"/>
        <v>0</v>
      </c>
      <c r="AX159" s="83">
        <f t="shared" si="101"/>
        <v>0</v>
      </c>
      <c r="AY159" s="128">
        <f t="shared" si="102"/>
        <v>0</v>
      </c>
    </row>
    <row r="160" spans="3:51" x14ac:dyDescent="0.25">
      <c r="C160" s="244" t="s">
        <v>35</v>
      </c>
      <c r="D160" s="4">
        <v>0.56000000000000005</v>
      </c>
      <c r="E160" s="261" t="s">
        <v>222</v>
      </c>
      <c r="I160" s="105">
        <v>155</v>
      </c>
      <c r="J160" s="83">
        <f t="shared" si="103"/>
        <v>0</v>
      </c>
      <c r="K160" s="83">
        <f t="shared" si="104"/>
        <v>0</v>
      </c>
      <c r="L160" s="83">
        <f t="shared" si="105"/>
        <v>0</v>
      </c>
      <c r="M160" s="83">
        <f t="shared" si="106"/>
        <v>0</v>
      </c>
      <c r="N160" s="83">
        <f t="shared" si="78"/>
        <v>0</v>
      </c>
      <c r="O160" s="84">
        <f t="shared" si="79"/>
        <v>0</v>
      </c>
      <c r="P160" s="105">
        <v>155</v>
      </c>
      <c r="Q160" s="83">
        <f t="shared" si="93"/>
        <v>0</v>
      </c>
      <c r="R160" s="83">
        <f t="shared" si="107"/>
        <v>0</v>
      </c>
      <c r="S160" s="83">
        <f t="shared" si="108"/>
        <v>0</v>
      </c>
      <c r="T160" s="83">
        <f t="shared" si="80"/>
        <v>0</v>
      </c>
      <c r="U160" s="83">
        <f t="shared" si="94"/>
        <v>0</v>
      </c>
      <c r="V160" s="83">
        <f t="shared" si="81"/>
        <v>0</v>
      </c>
      <c r="W160" s="83">
        <v>0</v>
      </c>
      <c r="X160" s="83">
        <f t="shared" si="82"/>
        <v>0</v>
      </c>
      <c r="Y160" s="88">
        <f t="shared" si="83"/>
        <v>0</v>
      </c>
      <c r="AA160" s="121">
        <v>155</v>
      </c>
      <c r="AB160" s="83">
        <f t="shared" si="84"/>
        <v>0</v>
      </c>
      <c r="AC160" s="154">
        <f t="shared" si="85"/>
        <v>0</v>
      </c>
      <c r="AD160" s="154">
        <f t="shared" si="86"/>
        <v>0</v>
      </c>
      <c r="AE160" s="154">
        <f t="shared" si="87"/>
        <v>0</v>
      </c>
      <c r="AF160" s="83">
        <f t="shared" si="95"/>
        <v>0</v>
      </c>
      <c r="AG160" s="83">
        <f t="shared" si="96"/>
        <v>0</v>
      </c>
      <c r="AH160" s="83">
        <f t="shared" si="97"/>
        <v>0</v>
      </c>
      <c r="AI160" s="128">
        <f t="shared" si="109"/>
        <v>0</v>
      </c>
      <c r="AK160" s="121">
        <v>155</v>
      </c>
      <c r="AL160" s="83">
        <f t="shared" si="88"/>
        <v>0</v>
      </c>
      <c r="AM160" s="83">
        <f t="shared" si="89"/>
        <v>0</v>
      </c>
      <c r="AN160" s="83">
        <f t="shared" si="90"/>
        <v>0</v>
      </c>
      <c r="AO160" s="83">
        <f t="shared" si="91"/>
        <v>0</v>
      </c>
      <c r="AP160" s="83">
        <f t="shared" si="92"/>
        <v>0</v>
      </c>
      <c r="AQ160" s="227">
        <f t="shared" si="77"/>
        <v>0</v>
      </c>
      <c r="AR160" s="227">
        <f t="shared" si="77"/>
        <v>0</v>
      </c>
      <c r="AS160" s="227">
        <f t="shared" si="77"/>
        <v>0</v>
      </c>
      <c r="AT160" s="227">
        <f t="shared" si="76"/>
        <v>0</v>
      </c>
      <c r="AU160" s="83">
        <f t="shared" si="98"/>
        <v>0</v>
      </c>
      <c r="AV160" s="83">
        <f t="shared" si="99"/>
        <v>0</v>
      </c>
      <c r="AW160" s="83">
        <f t="shared" si="100"/>
        <v>0</v>
      </c>
      <c r="AX160" s="83">
        <f t="shared" si="101"/>
        <v>0</v>
      </c>
      <c r="AY160" s="128">
        <f t="shared" si="102"/>
        <v>0</v>
      </c>
    </row>
    <row r="161" spans="3:51" x14ac:dyDescent="0.25">
      <c r="C161" s="244" t="s">
        <v>36</v>
      </c>
      <c r="D161" s="4">
        <v>0.57999999999999996</v>
      </c>
      <c r="E161" s="261" t="s">
        <v>222</v>
      </c>
      <c r="I161" s="105">
        <v>156</v>
      </c>
      <c r="J161" s="83">
        <f t="shared" si="103"/>
        <v>0</v>
      </c>
      <c r="K161" s="83">
        <f t="shared" si="104"/>
        <v>0</v>
      </c>
      <c r="L161" s="83">
        <f t="shared" si="105"/>
        <v>0</v>
      </c>
      <c r="M161" s="83">
        <f t="shared" si="106"/>
        <v>0</v>
      </c>
      <c r="N161" s="83">
        <f t="shared" si="78"/>
        <v>0</v>
      </c>
      <c r="O161" s="84">
        <f t="shared" si="79"/>
        <v>0</v>
      </c>
      <c r="P161" s="105">
        <v>156</v>
      </c>
      <c r="Q161" s="83">
        <f t="shared" si="93"/>
        <v>0</v>
      </c>
      <c r="R161" s="83">
        <f t="shared" si="107"/>
        <v>0</v>
      </c>
      <c r="S161" s="83">
        <f t="shared" si="108"/>
        <v>0</v>
      </c>
      <c r="T161" s="83">
        <f t="shared" si="80"/>
        <v>0</v>
      </c>
      <c r="U161" s="83">
        <f t="shared" si="94"/>
        <v>0</v>
      </c>
      <c r="V161" s="83">
        <f t="shared" si="81"/>
        <v>0</v>
      </c>
      <c r="W161" s="83">
        <v>0</v>
      </c>
      <c r="X161" s="83">
        <f t="shared" si="82"/>
        <v>0</v>
      </c>
      <c r="Y161" s="88">
        <f t="shared" si="83"/>
        <v>0</v>
      </c>
      <c r="AA161" s="121">
        <v>156</v>
      </c>
      <c r="AB161" s="83">
        <f t="shared" si="84"/>
        <v>0</v>
      </c>
      <c r="AC161" s="154">
        <f t="shared" si="85"/>
        <v>0</v>
      </c>
      <c r="AD161" s="154">
        <f t="shared" si="86"/>
        <v>0</v>
      </c>
      <c r="AE161" s="154">
        <f t="shared" si="87"/>
        <v>0</v>
      </c>
      <c r="AF161" s="83">
        <f t="shared" si="95"/>
        <v>0</v>
      </c>
      <c r="AG161" s="83">
        <f t="shared" si="96"/>
        <v>0</v>
      </c>
      <c r="AH161" s="83">
        <f t="shared" si="97"/>
        <v>0</v>
      </c>
      <c r="AI161" s="128">
        <f t="shared" si="109"/>
        <v>0</v>
      </c>
      <c r="AK161" s="121">
        <v>156</v>
      </c>
      <c r="AL161" s="83">
        <f t="shared" si="88"/>
        <v>0</v>
      </c>
      <c r="AM161" s="83">
        <f t="shared" si="89"/>
        <v>0</v>
      </c>
      <c r="AN161" s="83">
        <f t="shared" si="90"/>
        <v>0</v>
      </c>
      <c r="AO161" s="83">
        <f t="shared" si="91"/>
        <v>0</v>
      </c>
      <c r="AP161" s="83">
        <f t="shared" si="92"/>
        <v>0</v>
      </c>
      <c r="AQ161" s="227">
        <f t="shared" si="77"/>
        <v>0</v>
      </c>
      <c r="AR161" s="227">
        <f t="shared" si="77"/>
        <v>0</v>
      </c>
      <c r="AS161" s="227">
        <f t="shared" si="77"/>
        <v>0</v>
      </c>
      <c r="AT161" s="227">
        <f t="shared" si="76"/>
        <v>0</v>
      </c>
      <c r="AU161" s="83">
        <f t="shared" si="98"/>
        <v>0</v>
      </c>
      <c r="AV161" s="83">
        <f t="shared" si="99"/>
        <v>0</v>
      </c>
      <c r="AW161" s="83">
        <f t="shared" si="100"/>
        <v>0</v>
      </c>
      <c r="AX161" s="83">
        <f t="shared" si="101"/>
        <v>0</v>
      </c>
      <c r="AY161" s="128">
        <f t="shared" si="102"/>
        <v>0</v>
      </c>
    </row>
    <row r="162" spans="3:51" x14ac:dyDescent="0.25">
      <c r="C162" s="244" t="s">
        <v>37</v>
      </c>
      <c r="D162" s="4">
        <v>0.57999999999999996</v>
      </c>
      <c r="E162" s="261" t="s">
        <v>223</v>
      </c>
      <c r="I162" s="105">
        <v>157</v>
      </c>
      <c r="J162" s="83">
        <f t="shared" si="103"/>
        <v>0</v>
      </c>
      <c r="K162" s="83">
        <f t="shared" si="104"/>
        <v>0</v>
      </c>
      <c r="L162" s="83">
        <f t="shared" si="105"/>
        <v>0</v>
      </c>
      <c r="M162" s="83">
        <f t="shared" si="106"/>
        <v>0</v>
      </c>
      <c r="N162" s="83">
        <f t="shared" si="78"/>
        <v>0</v>
      </c>
      <c r="O162" s="84">
        <f t="shared" si="79"/>
        <v>0</v>
      </c>
      <c r="P162" s="105">
        <v>157</v>
      </c>
      <c r="Q162" s="83">
        <f t="shared" si="93"/>
        <v>0</v>
      </c>
      <c r="R162" s="83">
        <f t="shared" si="107"/>
        <v>0</v>
      </c>
      <c r="S162" s="83">
        <f t="shared" si="108"/>
        <v>0</v>
      </c>
      <c r="T162" s="83">
        <f t="shared" si="80"/>
        <v>0</v>
      </c>
      <c r="U162" s="83">
        <f t="shared" si="94"/>
        <v>0</v>
      </c>
      <c r="V162" s="83">
        <f t="shared" si="81"/>
        <v>0</v>
      </c>
      <c r="W162" s="83">
        <v>0</v>
      </c>
      <c r="X162" s="83">
        <f t="shared" si="82"/>
        <v>0</v>
      </c>
      <c r="Y162" s="88">
        <f t="shared" si="83"/>
        <v>0</v>
      </c>
      <c r="AA162" s="121">
        <v>157</v>
      </c>
      <c r="AB162" s="83">
        <f t="shared" si="84"/>
        <v>0</v>
      </c>
      <c r="AC162" s="154">
        <f t="shared" si="85"/>
        <v>0</v>
      </c>
      <c r="AD162" s="154">
        <f t="shared" si="86"/>
        <v>0</v>
      </c>
      <c r="AE162" s="154">
        <f t="shared" si="87"/>
        <v>0</v>
      </c>
      <c r="AF162" s="83">
        <f t="shared" si="95"/>
        <v>0</v>
      </c>
      <c r="AG162" s="83">
        <f t="shared" si="96"/>
        <v>0</v>
      </c>
      <c r="AH162" s="83">
        <f t="shared" si="97"/>
        <v>0</v>
      </c>
      <c r="AI162" s="128">
        <f t="shared" si="109"/>
        <v>0</v>
      </c>
      <c r="AK162" s="121">
        <v>157</v>
      </c>
      <c r="AL162" s="83">
        <f t="shared" si="88"/>
        <v>0</v>
      </c>
      <c r="AM162" s="83">
        <f t="shared" si="89"/>
        <v>0</v>
      </c>
      <c r="AN162" s="83">
        <f t="shared" si="90"/>
        <v>0</v>
      </c>
      <c r="AO162" s="83">
        <f t="shared" si="91"/>
        <v>0</v>
      </c>
      <c r="AP162" s="83">
        <f t="shared" si="92"/>
        <v>0</v>
      </c>
      <c r="AQ162" s="227">
        <f t="shared" si="77"/>
        <v>0</v>
      </c>
      <c r="AR162" s="227">
        <f t="shared" si="77"/>
        <v>0</v>
      </c>
      <c r="AS162" s="227">
        <f t="shared" si="77"/>
        <v>0</v>
      </c>
      <c r="AT162" s="227">
        <f t="shared" si="76"/>
        <v>0</v>
      </c>
      <c r="AU162" s="83">
        <f t="shared" si="98"/>
        <v>0</v>
      </c>
      <c r="AV162" s="83">
        <f t="shared" si="99"/>
        <v>0</v>
      </c>
      <c r="AW162" s="83">
        <f t="shared" si="100"/>
        <v>0</v>
      </c>
      <c r="AX162" s="83">
        <f t="shared" si="101"/>
        <v>0</v>
      </c>
      <c r="AY162" s="128">
        <f t="shared" si="102"/>
        <v>0</v>
      </c>
    </row>
    <row r="163" spans="3:51" x14ac:dyDescent="0.25">
      <c r="C163" s="244" t="s">
        <v>38</v>
      </c>
      <c r="D163" s="4">
        <v>0.48</v>
      </c>
      <c r="E163" s="261" t="s">
        <v>223</v>
      </c>
      <c r="I163" s="105">
        <v>158</v>
      </c>
      <c r="J163" s="83">
        <f t="shared" si="103"/>
        <v>0</v>
      </c>
      <c r="K163" s="83">
        <f t="shared" si="104"/>
        <v>0</v>
      </c>
      <c r="L163" s="83">
        <f t="shared" si="105"/>
        <v>0</v>
      </c>
      <c r="M163" s="83">
        <f t="shared" si="106"/>
        <v>0</v>
      </c>
      <c r="N163" s="83">
        <f t="shared" si="78"/>
        <v>0</v>
      </c>
      <c r="O163" s="84">
        <f t="shared" si="79"/>
        <v>0</v>
      </c>
      <c r="P163" s="105">
        <v>158</v>
      </c>
      <c r="Q163" s="83">
        <f t="shared" si="93"/>
        <v>0</v>
      </c>
      <c r="R163" s="83">
        <f t="shared" si="107"/>
        <v>0</v>
      </c>
      <c r="S163" s="83">
        <f t="shared" si="108"/>
        <v>0</v>
      </c>
      <c r="T163" s="83">
        <f t="shared" si="80"/>
        <v>0</v>
      </c>
      <c r="U163" s="83">
        <f t="shared" si="94"/>
        <v>0</v>
      </c>
      <c r="V163" s="83">
        <f t="shared" si="81"/>
        <v>0</v>
      </c>
      <c r="W163" s="83">
        <v>0</v>
      </c>
      <c r="X163" s="83">
        <f t="shared" si="82"/>
        <v>0</v>
      </c>
      <c r="Y163" s="88">
        <f t="shared" si="83"/>
        <v>0</v>
      </c>
      <c r="AA163" s="121">
        <v>158</v>
      </c>
      <c r="AB163" s="83">
        <f t="shared" si="84"/>
        <v>0</v>
      </c>
      <c r="AC163" s="154">
        <f t="shared" si="85"/>
        <v>0</v>
      </c>
      <c r="AD163" s="154">
        <f t="shared" si="86"/>
        <v>0</v>
      </c>
      <c r="AE163" s="154">
        <f t="shared" si="87"/>
        <v>0</v>
      </c>
      <c r="AF163" s="83">
        <f t="shared" si="95"/>
        <v>0</v>
      </c>
      <c r="AG163" s="83">
        <f t="shared" si="96"/>
        <v>0</v>
      </c>
      <c r="AH163" s="83">
        <f t="shared" si="97"/>
        <v>0</v>
      </c>
      <c r="AI163" s="128">
        <f t="shared" si="109"/>
        <v>0</v>
      </c>
      <c r="AK163" s="121">
        <v>158</v>
      </c>
      <c r="AL163" s="83">
        <f t="shared" si="88"/>
        <v>0</v>
      </c>
      <c r="AM163" s="83">
        <f t="shared" si="89"/>
        <v>0</v>
      </c>
      <c r="AN163" s="83">
        <f t="shared" si="90"/>
        <v>0</v>
      </c>
      <c r="AO163" s="83">
        <f t="shared" si="91"/>
        <v>0</v>
      </c>
      <c r="AP163" s="83">
        <f t="shared" si="92"/>
        <v>0</v>
      </c>
      <c r="AQ163" s="227">
        <f t="shared" si="77"/>
        <v>0</v>
      </c>
      <c r="AR163" s="227">
        <f t="shared" si="77"/>
        <v>0</v>
      </c>
      <c r="AS163" s="227">
        <f t="shared" si="77"/>
        <v>0</v>
      </c>
      <c r="AT163" s="227">
        <f t="shared" si="76"/>
        <v>0</v>
      </c>
      <c r="AU163" s="83">
        <f t="shared" si="98"/>
        <v>0</v>
      </c>
      <c r="AV163" s="83">
        <f t="shared" si="99"/>
        <v>0</v>
      </c>
      <c r="AW163" s="83">
        <f t="shared" si="100"/>
        <v>0</v>
      </c>
      <c r="AX163" s="83">
        <f t="shared" si="101"/>
        <v>0</v>
      </c>
      <c r="AY163" s="128">
        <f t="shared" si="102"/>
        <v>0</v>
      </c>
    </row>
    <row r="164" spans="3:51" x14ac:dyDescent="0.25">
      <c r="C164" s="244" t="s">
        <v>39</v>
      </c>
      <c r="D164" s="4">
        <v>0.42</v>
      </c>
      <c r="E164" s="261" t="s">
        <v>223</v>
      </c>
      <c r="I164" s="105">
        <v>159</v>
      </c>
      <c r="J164" s="83">
        <f t="shared" si="103"/>
        <v>0</v>
      </c>
      <c r="K164" s="83">
        <f t="shared" si="104"/>
        <v>0</v>
      </c>
      <c r="L164" s="83">
        <f t="shared" si="105"/>
        <v>0</v>
      </c>
      <c r="M164" s="83">
        <f t="shared" si="106"/>
        <v>0</v>
      </c>
      <c r="N164" s="83">
        <f t="shared" si="78"/>
        <v>0</v>
      </c>
      <c r="O164" s="84">
        <f t="shared" si="79"/>
        <v>0</v>
      </c>
      <c r="P164" s="105">
        <v>159</v>
      </c>
      <c r="Q164" s="83">
        <f t="shared" si="93"/>
        <v>0</v>
      </c>
      <c r="R164" s="83">
        <f t="shared" si="107"/>
        <v>0</v>
      </c>
      <c r="S164" s="83">
        <f t="shared" si="108"/>
        <v>0</v>
      </c>
      <c r="T164" s="83">
        <f t="shared" si="80"/>
        <v>0</v>
      </c>
      <c r="U164" s="83">
        <f t="shared" si="94"/>
        <v>0</v>
      </c>
      <c r="V164" s="83">
        <f t="shared" si="81"/>
        <v>0</v>
      </c>
      <c r="W164" s="83">
        <v>0</v>
      </c>
      <c r="X164" s="83">
        <f t="shared" si="82"/>
        <v>0</v>
      </c>
      <c r="Y164" s="88">
        <f t="shared" si="83"/>
        <v>0</v>
      </c>
      <c r="AA164" s="121">
        <v>159</v>
      </c>
      <c r="AB164" s="83">
        <f t="shared" si="84"/>
        <v>0</v>
      </c>
      <c r="AC164" s="154">
        <f t="shared" si="85"/>
        <v>0</v>
      </c>
      <c r="AD164" s="154">
        <f t="shared" si="86"/>
        <v>0</v>
      </c>
      <c r="AE164" s="154">
        <f t="shared" si="87"/>
        <v>0</v>
      </c>
      <c r="AF164" s="83">
        <f t="shared" si="95"/>
        <v>0</v>
      </c>
      <c r="AG164" s="83">
        <f t="shared" si="96"/>
        <v>0</v>
      </c>
      <c r="AH164" s="83">
        <f t="shared" si="97"/>
        <v>0</v>
      </c>
      <c r="AI164" s="128">
        <f t="shared" si="109"/>
        <v>0</v>
      </c>
      <c r="AK164" s="121">
        <v>159</v>
      </c>
      <c r="AL164" s="83">
        <f t="shared" si="88"/>
        <v>0</v>
      </c>
      <c r="AM164" s="83">
        <f t="shared" si="89"/>
        <v>0</v>
      </c>
      <c r="AN164" s="83">
        <f t="shared" si="90"/>
        <v>0</v>
      </c>
      <c r="AO164" s="83">
        <f t="shared" si="91"/>
        <v>0</v>
      </c>
      <c r="AP164" s="83">
        <f t="shared" si="92"/>
        <v>0</v>
      </c>
      <c r="AQ164" s="227">
        <f t="shared" si="77"/>
        <v>0</v>
      </c>
      <c r="AR164" s="227">
        <f t="shared" si="77"/>
        <v>0</v>
      </c>
      <c r="AS164" s="227">
        <f t="shared" si="77"/>
        <v>0</v>
      </c>
      <c r="AT164" s="227">
        <f t="shared" si="76"/>
        <v>0</v>
      </c>
      <c r="AU164" s="83">
        <f t="shared" si="98"/>
        <v>0</v>
      </c>
      <c r="AV164" s="83">
        <f t="shared" si="99"/>
        <v>0</v>
      </c>
      <c r="AW164" s="83">
        <f t="shared" si="100"/>
        <v>0</v>
      </c>
      <c r="AX164" s="83">
        <f t="shared" si="101"/>
        <v>0</v>
      </c>
      <c r="AY164" s="128">
        <f t="shared" si="102"/>
        <v>0</v>
      </c>
    </row>
    <row r="165" spans="3:51" x14ac:dyDescent="0.25">
      <c r="C165" s="244" t="s">
        <v>40</v>
      </c>
      <c r="D165" s="4">
        <v>0.5</v>
      </c>
      <c r="E165" s="261" t="s">
        <v>222</v>
      </c>
      <c r="I165" s="105">
        <v>160</v>
      </c>
      <c r="J165" s="83">
        <f t="shared" si="103"/>
        <v>0</v>
      </c>
      <c r="K165" s="83">
        <f t="shared" si="104"/>
        <v>0</v>
      </c>
      <c r="L165" s="83">
        <f t="shared" si="105"/>
        <v>0</v>
      </c>
      <c r="M165" s="83">
        <f t="shared" si="106"/>
        <v>0</v>
      </c>
      <c r="N165" s="83">
        <f t="shared" si="78"/>
        <v>0</v>
      </c>
      <c r="O165" s="84">
        <f t="shared" si="79"/>
        <v>0</v>
      </c>
      <c r="P165" s="105">
        <v>160</v>
      </c>
      <c r="Q165" s="83">
        <f t="shared" si="93"/>
        <v>0</v>
      </c>
      <c r="R165" s="83">
        <f t="shared" si="107"/>
        <v>0</v>
      </c>
      <c r="S165" s="83">
        <f t="shared" si="108"/>
        <v>0</v>
      </c>
      <c r="T165" s="83">
        <f t="shared" si="80"/>
        <v>0</v>
      </c>
      <c r="U165" s="83">
        <f t="shared" si="94"/>
        <v>0</v>
      </c>
      <c r="V165" s="83">
        <f t="shared" si="81"/>
        <v>0</v>
      </c>
      <c r="W165" s="83">
        <v>0</v>
      </c>
      <c r="X165" s="83">
        <f t="shared" si="82"/>
        <v>0</v>
      </c>
      <c r="Y165" s="88">
        <f t="shared" si="83"/>
        <v>0</v>
      </c>
      <c r="AA165" s="121">
        <v>160</v>
      </c>
      <c r="AB165" s="83">
        <f t="shared" si="84"/>
        <v>0</v>
      </c>
      <c r="AC165" s="154">
        <f t="shared" si="85"/>
        <v>0</v>
      </c>
      <c r="AD165" s="154">
        <f t="shared" si="86"/>
        <v>0</v>
      </c>
      <c r="AE165" s="154">
        <f t="shared" si="87"/>
        <v>0</v>
      </c>
      <c r="AF165" s="83">
        <f t="shared" si="95"/>
        <v>0</v>
      </c>
      <c r="AG165" s="83">
        <f t="shared" si="96"/>
        <v>0</v>
      </c>
      <c r="AH165" s="83">
        <f t="shared" si="97"/>
        <v>0</v>
      </c>
      <c r="AI165" s="128">
        <f t="shared" si="109"/>
        <v>0</v>
      </c>
      <c r="AK165" s="121">
        <v>160</v>
      </c>
      <c r="AL165" s="83">
        <f t="shared" si="88"/>
        <v>0</v>
      </c>
      <c r="AM165" s="83">
        <f t="shared" si="89"/>
        <v>0</v>
      </c>
      <c r="AN165" s="83">
        <f t="shared" si="90"/>
        <v>0</v>
      </c>
      <c r="AO165" s="83">
        <f t="shared" si="91"/>
        <v>0</v>
      </c>
      <c r="AP165" s="83">
        <f t="shared" si="92"/>
        <v>0</v>
      </c>
      <c r="AQ165" s="227">
        <f t="shared" si="77"/>
        <v>0</v>
      </c>
      <c r="AR165" s="227">
        <f t="shared" si="77"/>
        <v>0</v>
      </c>
      <c r="AS165" s="227">
        <f t="shared" si="77"/>
        <v>0</v>
      </c>
      <c r="AT165" s="227">
        <f t="shared" si="76"/>
        <v>0</v>
      </c>
      <c r="AU165" s="83">
        <f t="shared" si="98"/>
        <v>0</v>
      </c>
      <c r="AV165" s="83">
        <f t="shared" si="99"/>
        <v>0</v>
      </c>
      <c r="AW165" s="83">
        <f t="shared" si="100"/>
        <v>0</v>
      </c>
      <c r="AX165" s="83">
        <f t="shared" si="101"/>
        <v>0</v>
      </c>
      <c r="AY165" s="128">
        <f t="shared" si="102"/>
        <v>0</v>
      </c>
    </row>
    <row r="166" spans="3:51" x14ac:dyDescent="0.25">
      <c r="C166" s="244" t="s">
        <v>41</v>
      </c>
      <c r="D166" s="4">
        <v>0.55000000000000004</v>
      </c>
      <c r="E166" s="261" t="s">
        <v>222</v>
      </c>
      <c r="I166" s="105">
        <v>161</v>
      </c>
      <c r="J166" s="83">
        <f t="shared" si="103"/>
        <v>0</v>
      </c>
      <c r="K166" s="83">
        <f t="shared" si="104"/>
        <v>0</v>
      </c>
      <c r="L166" s="83">
        <f t="shared" si="105"/>
        <v>0</v>
      </c>
      <c r="M166" s="83">
        <f t="shared" si="106"/>
        <v>0</v>
      </c>
      <c r="N166" s="83">
        <f t="shared" si="78"/>
        <v>0</v>
      </c>
      <c r="O166" s="84">
        <f t="shared" si="79"/>
        <v>0</v>
      </c>
      <c r="P166" s="105">
        <v>161</v>
      </c>
      <c r="Q166" s="83">
        <f t="shared" si="93"/>
        <v>0</v>
      </c>
      <c r="R166" s="83">
        <f t="shared" si="107"/>
        <v>0</v>
      </c>
      <c r="S166" s="83">
        <f t="shared" si="108"/>
        <v>0</v>
      </c>
      <c r="T166" s="83">
        <f t="shared" si="80"/>
        <v>0</v>
      </c>
      <c r="U166" s="83">
        <f t="shared" si="94"/>
        <v>0</v>
      </c>
      <c r="V166" s="83">
        <f t="shared" si="81"/>
        <v>0</v>
      </c>
      <c r="W166" s="83">
        <v>0</v>
      </c>
      <c r="X166" s="83">
        <f t="shared" si="82"/>
        <v>0</v>
      </c>
      <c r="Y166" s="88">
        <f t="shared" si="83"/>
        <v>0</v>
      </c>
      <c r="AA166" s="121">
        <v>161</v>
      </c>
      <c r="AB166" s="83">
        <f t="shared" si="84"/>
        <v>0</v>
      </c>
      <c r="AC166" s="154">
        <f t="shared" si="85"/>
        <v>0</v>
      </c>
      <c r="AD166" s="154">
        <f t="shared" si="86"/>
        <v>0</v>
      </c>
      <c r="AE166" s="154">
        <f t="shared" si="87"/>
        <v>0</v>
      </c>
      <c r="AF166" s="83">
        <f t="shared" si="95"/>
        <v>0</v>
      </c>
      <c r="AG166" s="83">
        <f t="shared" si="96"/>
        <v>0</v>
      </c>
      <c r="AH166" s="83">
        <f t="shared" si="97"/>
        <v>0</v>
      </c>
      <c r="AI166" s="128">
        <f t="shared" si="109"/>
        <v>0</v>
      </c>
      <c r="AK166" s="121">
        <v>161</v>
      </c>
      <c r="AL166" s="83">
        <f t="shared" si="88"/>
        <v>0</v>
      </c>
      <c r="AM166" s="83">
        <f t="shared" si="89"/>
        <v>0</v>
      </c>
      <c r="AN166" s="83">
        <f t="shared" si="90"/>
        <v>0</v>
      </c>
      <c r="AO166" s="83">
        <f t="shared" si="91"/>
        <v>0</v>
      </c>
      <c r="AP166" s="83">
        <f t="shared" si="92"/>
        <v>0</v>
      </c>
      <c r="AQ166" s="227">
        <f t="shared" si="77"/>
        <v>0</v>
      </c>
      <c r="AR166" s="227">
        <f t="shared" si="77"/>
        <v>0</v>
      </c>
      <c r="AS166" s="227">
        <f t="shared" si="77"/>
        <v>0</v>
      </c>
      <c r="AT166" s="227">
        <f t="shared" si="76"/>
        <v>0</v>
      </c>
      <c r="AU166" s="83">
        <f t="shared" si="98"/>
        <v>0</v>
      </c>
      <c r="AV166" s="83">
        <f t="shared" si="99"/>
        <v>0</v>
      </c>
      <c r="AW166" s="83">
        <f t="shared" si="100"/>
        <v>0</v>
      </c>
      <c r="AX166" s="83">
        <f t="shared" si="101"/>
        <v>0</v>
      </c>
      <c r="AY166" s="128">
        <f t="shared" si="102"/>
        <v>0</v>
      </c>
    </row>
    <row r="167" spans="3:51" x14ac:dyDescent="0.25">
      <c r="C167" s="244" t="s">
        <v>42</v>
      </c>
      <c r="D167" s="4">
        <v>0.53</v>
      </c>
      <c r="E167" s="261" t="s">
        <v>222</v>
      </c>
      <c r="I167" s="105">
        <v>162</v>
      </c>
      <c r="J167" s="83">
        <f t="shared" si="103"/>
        <v>0</v>
      </c>
      <c r="K167" s="83">
        <f t="shared" si="104"/>
        <v>0</v>
      </c>
      <c r="L167" s="83">
        <f t="shared" si="105"/>
        <v>0</v>
      </c>
      <c r="M167" s="83">
        <f t="shared" si="106"/>
        <v>0</v>
      </c>
      <c r="N167" s="83">
        <f t="shared" si="78"/>
        <v>0</v>
      </c>
      <c r="O167" s="84">
        <f t="shared" si="79"/>
        <v>0</v>
      </c>
      <c r="P167" s="105">
        <v>162</v>
      </c>
      <c r="Q167" s="83">
        <f t="shared" si="93"/>
        <v>0</v>
      </c>
      <c r="R167" s="83">
        <f t="shared" si="107"/>
        <v>0</v>
      </c>
      <c r="S167" s="83">
        <f t="shared" si="108"/>
        <v>0</v>
      </c>
      <c r="T167" s="83">
        <f t="shared" si="80"/>
        <v>0</v>
      </c>
      <c r="U167" s="83">
        <f t="shared" si="94"/>
        <v>0</v>
      </c>
      <c r="V167" s="83">
        <f t="shared" si="81"/>
        <v>0</v>
      </c>
      <c r="W167" s="83">
        <v>0</v>
      </c>
      <c r="X167" s="83">
        <f t="shared" si="82"/>
        <v>0</v>
      </c>
      <c r="Y167" s="88">
        <f t="shared" si="83"/>
        <v>0</v>
      </c>
      <c r="AA167" s="121">
        <v>162</v>
      </c>
      <c r="AB167" s="83">
        <f t="shared" si="84"/>
        <v>0</v>
      </c>
      <c r="AC167" s="154">
        <f t="shared" si="85"/>
        <v>0</v>
      </c>
      <c r="AD167" s="154">
        <f t="shared" si="86"/>
        <v>0</v>
      </c>
      <c r="AE167" s="154">
        <f t="shared" si="87"/>
        <v>0</v>
      </c>
      <c r="AF167" s="83">
        <f t="shared" si="95"/>
        <v>0</v>
      </c>
      <c r="AG167" s="83">
        <f t="shared" si="96"/>
        <v>0</v>
      </c>
      <c r="AH167" s="83">
        <f t="shared" si="97"/>
        <v>0</v>
      </c>
      <c r="AI167" s="128">
        <f t="shared" si="109"/>
        <v>0</v>
      </c>
      <c r="AK167" s="121">
        <v>162</v>
      </c>
      <c r="AL167" s="83">
        <f t="shared" si="88"/>
        <v>0</v>
      </c>
      <c r="AM167" s="83">
        <f t="shared" si="89"/>
        <v>0</v>
      </c>
      <c r="AN167" s="83">
        <f t="shared" si="90"/>
        <v>0</v>
      </c>
      <c r="AO167" s="83">
        <f t="shared" si="91"/>
        <v>0</v>
      </c>
      <c r="AP167" s="83">
        <f t="shared" si="92"/>
        <v>0</v>
      </c>
      <c r="AQ167" s="227">
        <f t="shared" si="77"/>
        <v>0</v>
      </c>
      <c r="AR167" s="227">
        <f t="shared" si="77"/>
        <v>0</v>
      </c>
      <c r="AS167" s="227">
        <f t="shared" si="77"/>
        <v>0</v>
      </c>
      <c r="AT167" s="227">
        <f t="shared" si="76"/>
        <v>0</v>
      </c>
      <c r="AU167" s="83">
        <f t="shared" si="98"/>
        <v>0</v>
      </c>
      <c r="AV167" s="83">
        <f t="shared" si="99"/>
        <v>0</v>
      </c>
      <c r="AW167" s="83">
        <f t="shared" si="100"/>
        <v>0</v>
      </c>
      <c r="AX167" s="83">
        <f t="shared" si="101"/>
        <v>0</v>
      </c>
      <c r="AY167" s="128">
        <f t="shared" si="102"/>
        <v>0</v>
      </c>
    </row>
    <row r="168" spans="3:51" x14ac:dyDescent="0.25">
      <c r="C168" s="244" t="s">
        <v>43</v>
      </c>
      <c r="D168" s="4">
        <v>0.52</v>
      </c>
      <c r="E168" s="261" t="s">
        <v>222</v>
      </c>
      <c r="I168" s="105">
        <v>163</v>
      </c>
      <c r="J168" s="83">
        <f t="shared" si="103"/>
        <v>0</v>
      </c>
      <c r="K168" s="83">
        <f t="shared" si="104"/>
        <v>0</v>
      </c>
      <c r="L168" s="83">
        <f t="shared" si="105"/>
        <v>0</v>
      </c>
      <c r="M168" s="83">
        <f t="shared" si="106"/>
        <v>0</v>
      </c>
      <c r="N168" s="83">
        <f t="shared" si="78"/>
        <v>0</v>
      </c>
      <c r="O168" s="84">
        <f t="shared" si="79"/>
        <v>0</v>
      </c>
      <c r="P168" s="105">
        <v>163</v>
      </c>
      <c r="Q168" s="83">
        <f t="shared" si="93"/>
        <v>0</v>
      </c>
      <c r="R168" s="83">
        <f t="shared" si="107"/>
        <v>0</v>
      </c>
      <c r="S168" s="83">
        <f t="shared" si="108"/>
        <v>0</v>
      </c>
      <c r="T168" s="83">
        <f t="shared" si="80"/>
        <v>0</v>
      </c>
      <c r="U168" s="83">
        <f t="shared" si="94"/>
        <v>0</v>
      </c>
      <c r="V168" s="83">
        <f t="shared" si="81"/>
        <v>0</v>
      </c>
      <c r="W168" s="83">
        <v>0</v>
      </c>
      <c r="X168" s="83">
        <f t="shared" si="82"/>
        <v>0</v>
      </c>
      <c r="Y168" s="88">
        <f t="shared" si="83"/>
        <v>0</v>
      </c>
      <c r="AA168" s="121">
        <v>163</v>
      </c>
      <c r="AB168" s="83">
        <f t="shared" si="84"/>
        <v>0</v>
      </c>
      <c r="AC168" s="154">
        <f t="shared" si="85"/>
        <v>0</v>
      </c>
      <c r="AD168" s="154">
        <f t="shared" si="86"/>
        <v>0</v>
      </c>
      <c r="AE168" s="154">
        <f t="shared" si="87"/>
        <v>0</v>
      </c>
      <c r="AF168" s="83">
        <f t="shared" si="95"/>
        <v>0</v>
      </c>
      <c r="AG168" s="83">
        <f t="shared" si="96"/>
        <v>0</v>
      </c>
      <c r="AH168" s="83">
        <f t="shared" si="97"/>
        <v>0</v>
      </c>
      <c r="AI168" s="128">
        <f t="shared" si="109"/>
        <v>0</v>
      </c>
      <c r="AK168" s="121">
        <v>163</v>
      </c>
      <c r="AL168" s="83">
        <f t="shared" si="88"/>
        <v>0</v>
      </c>
      <c r="AM168" s="83">
        <f t="shared" si="89"/>
        <v>0</v>
      </c>
      <c r="AN168" s="83">
        <f t="shared" si="90"/>
        <v>0</v>
      </c>
      <c r="AO168" s="83">
        <f t="shared" si="91"/>
        <v>0</v>
      </c>
      <c r="AP168" s="83">
        <f t="shared" si="92"/>
        <v>0</v>
      </c>
      <c r="AQ168" s="227">
        <f t="shared" si="77"/>
        <v>0</v>
      </c>
      <c r="AR168" s="227">
        <f t="shared" si="77"/>
        <v>0</v>
      </c>
      <c r="AS168" s="227">
        <f t="shared" si="77"/>
        <v>0</v>
      </c>
      <c r="AT168" s="227">
        <f t="shared" si="76"/>
        <v>0</v>
      </c>
      <c r="AU168" s="83">
        <f t="shared" si="98"/>
        <v>0</v>
      </c>
      <c r="AV168" s="83">
        <f t="shared" si="99"/>
        <v>0</v>
      </c>
      <c r="AW168" s="83">
        <f t="shared" si="100"/>
        <v>0</v>
      </c>
      <c r="AX168" s="83">
        <f t="shared" si="101"/>
        <v>0</v>
      </c>
      <c r="AY168" s="128">
        <f t="shared" si="102"/>
        <v>0</v>
      </c>
    </row>
    <row r="169" spans="3:51" x14ac:dyDescent="0.25">
      <c r="C169" s="244" t="s">
        <v>44</v>
      </c>
      <c r="D169" s="4">
        <v>0.52</v>
      </c>
      <c r="E169" s="261" t="s">
        <v>222</v>
      </c>
      <c r="I169" s="105">
        <v>164</v>
      </c>
      <c r="J169" s="83">
        <f t="shared" si="103"/>
        <v>0</v>
      </c>
      <c r="K169" s="83">
        <f t="shared" si="104"/>
        <v>0</v>
      </c>
      <c r="L169" s="83">
        <f t="shared" si="105"/>
        <v>0</v>
      </c>
      <c r="M169" s="83">
        <f t="shared" si="106"/>
        <v>0</v>
      </c>
      <c r="N169" s="83">
        <f t="shared" si="78"/>
        <v>0</v>
      </c>
      <c r="O169" s="84">
        <f t="shared" si="79"/>
        <v>0</v>
      </c>
      <c r="P169" s="105">
        <v>164</v>
      </c>
      <c r="Q169" s="83">
        <f t="shared" si="93"/>
        <v>0</v>
      </c>
      <c r="R169" s="83">
        <f t="shared" si="107"/>
        <v>0</v>
      </c>
      <c r="S169" s="83">
        <f t="shared" si="108"/>
        <v>0</v>
      </c>
      <c r="T169" s="83">
        <f t="shared" si="80"/>
        <v>0</v>
      </c>
      <c r="U169" s="83">
        <f t="shared" si="94"/>
        <v>0</v>
      </c>
      <c r="V169" s="83">
        <f t="shared" si="81"/>
        <v>0</v>
      </c>
      <c r="W169" s="83">
        <v>0</v>
      </c>
      <c r="X169" s="83">
        <f t="shared" si="82"/>
        <v>0</v>
      </c>
      <c r="Y169" s="88">
        <f t="shared" si="83"/>
        <v>0</v>
      </c>
      <c r="AA169" s="121">
        <v>164</v>
      </c>
      <c r="AB169" s="83">
        <f t="shared" si="84"/>
        <v>0</v>
      </c>
      <c r="AC169" s="154">
        <f t="shared" si="85"/>
        <v>0</v>
      </c>
      <c r="AD169" s="154">
        <f t="shared" si="86"/>
        <v>0</v>
      </c>
      <c r="AE169" s="154">
        <f t="shared" si="87"/>
        <v>0</v>
      </c>
      <c r="AF169" s="83">
        <f t="shared" si="95"/>
        <v>0</v>
      </c>
      <c r="AG169" s="83">
        <f t="shared" si="96"/>
        <v>0</v>
      </c>
      <c r="AH169" s="83">
        <f t="shared" si="97"/>
        <v>0</v>
      </c>
      <c r="AI169" s="128">
        <f t="shared" si="109"/>
        <v>0</v>
      </c>
      <c r="AK169" s="121">
        <v>164</v>
      </c>
      <c r="AL169" s="83">
        <f t="shared" si="88"/>
        <v>0</v>
      </c>
      <c r="AM169" s="83">
        <f t="shared" si="89"/>
        <v>0</v>
      </c>
      <c r="AN169" s="83">
        <f t="shared" si="90"/>
        <v>0</v>
      </c>
      <c r="AO169" s="83">
        <f t="shared" si="91"/>
        <v>0</v>
      </c>
      <c r="AP169" s="83">
        <f t="shared" si="92"/>
        <v>0</v>
      </c>
      <c r="AQ169" s="227">
        <f t="shared" si="77"/>
        <v>0</v>
      </c>
      <c r="AR169" s="227">
        <f t="shared" si="77"/>
        <v>0</v>
      </c>
      <c r="AS169" s="227">
        <f t="shared" si="77"/>
        <v>0</v>
      </c>
      <c r="AT169" s="227">
        <f t="shared" si="77"/>
        <v>0</v>
      </c>
      <c r="AU169" s="83">
        <f t="shared" si="98"/>
        <v>0</v>
      </c>
      <c r="AV169" s="83">
        <f t="shared" si="99"/>
        <v>0</v>
      </c>
      <c r="AW169" s="83">
        <f t="shared" si="100"/>
        <v>0</v>
      </c>
      <c r="AX169" s="83">
        <f t="shared" si="101"/>
        <v>0</v>
      </c>
      <c r="AY169" s="128">
        <f t="shared" si="102"/>
        <v>0</v>
      </c>
    </row>
    <row r="170" spans="3:51" x14ac:dyDescent="0.25">
      <c r="C170" s="244" t="s">
        <v>45</v>
      </c>
      <c r="D170" s="4">
        <v>0.75</v>
      </c>
      <c r="E170" s="261" t="s">
        <v>222</v>
      </c>
      <c r="I170" s="105">
        <v>165</v>
      </c>
      <c r="J170" s="83">
        <f t="shared" si="103"/>
        <v>0</v>
      </c>
      <c r="K170" s="83">
        <f t="shared" si="104"/>
        <v>0</v>
      </c>
      <c r="L170" s="83">
        <f t="shared" si="105"/>
        <v>0</v>
      </c>
      <c r="M170" s="83">
        <f t="shared" si="106"/>
        <v>0</v>
      </c>
      <c r="N170" s="83">
        <f t="shared" si="78"/>
        <v>0</v>
      </c>
      <c r="O170" s="84">
        <f t="shared" si="79"/>
        <v>0</v>
      </c>
      <c r="P170" s="105">
        <v>165</v>
      </c>
      <c r="Q170" s="83">
        <f t="shared" si="93"/>
        <v>0</v>
      </c>
      <c r="R170" s="83">
        <f t="shared" si="107"/>
        <v>0</v>
      </c>
      <c r="S170" s="83">
        <f t="shared" si="108"/>
        <v>0</v>
      </c>
      <c r="T170" s="83">
        <f t="shared" si="80"/>
        <v>0</v>
      </c>
      <c r="U170" s="83">
        <f t="shared" si="94"/>
        <v>0</v>
      </c>
      <c r="V170" s="83">
        <f t="shared" si="81"/>
        <v>0</v>
      </c>
      <c r="W170" s="83">
        <v>0</v>
      </c>
      <c r="X170" s="83">
        <f t="shared" si="82"/>
        <v>0</v>
      </c>
      <c r="Y170" s="88">
        <f t="shared" si="83"/>
        <v>0</v>
      </c>
      <c r="AA170" s="121">
        <v>165</v>
      </c>
      <c r="AB170" s="83">
        <f t="shared" si="84"/>
        <v>0</v>
      </c>
      <c r="AC170" s="154">
        <f t="shared" si="85"/>
        <v>0</v>
      </c>
      <c r="AD170" s="154">
        <f t="shared" si="86"/>
        <v>0</v>
      </c>
      <c r="AE170" s="154">
        <f t="shared" si="87"/>
        <v>0</v>
      </c>
      <c r="AF170" s="83">
        <f t="shared" si="95"/>
        <v>0</v>
      </c>
      <c r="AG170" s="83">
        <f t="shared" si="96"/>
        <v>0</v>
      </c>
      <c r="AH170" s="83">
        <f t="shared" si="97"/>
        <v>0</v>
      </c>
      <c r="AI170" s="128">
        <f t="shared" si="109"/>
        <v>0</v>
      </c>
      <c r="AK170" s="121">
        <v>165</v>
      </c>
      <c r="AL170" s="83">
        <f t="shared" si="88"/>
        <v>0</v>
      </c>
      <c r="AM170" s="83">
        <f t="shared" si="89"/>
        <v>0</v>
      </c>
      <c r="AN170" s="83">
        <f t="shared" si="90"/>
        <v>0</v>
      </c>
      <c r="AO170" s="83">
        <f t="shared" si="91"/>
        <v>0</v>
      </c>
      <c r="AP170" s="83">
        <f t="shared" si="92"/>
        <v>0</v>
      </c>
      <c r="AQ170" s="227">
        <f t="shared" ref="AQ170:AT205" si="110">IF($AK170&lt;=$F$18,$AL170*AM170,)</f>
        <v>0</v>
      </c>
      <c r="AR170" s="227">
        <f t="shared" si="110"/>
        <v>0</v>
      </c>
      <c r="AS170" s="227">
        <f t="shared" si="110"/>
        <v>0</v>
      </c>
      <c r="AT170" s="227">
        <f t="shared" si="110"/>
        <v>0</v>
      </c>
      <c r="AU170" s="83">
        <f t="shared" si="98"/>
        <v>0</v>
      </c>
      <c r="AV170" s="83">
        <f t="shared" si="99"/>
        <v>0</v>
      </c>
      <c r="AW170" s="83">
        <f t="shared" si="100"/>
        <v>0</v>
      </c>
      <c r="AX170" s="83">
        <f t="shared" si="101"/>
        <v>0</v>
      </c>
      <c r="AY170" s="128">
        <f t="shared" si="102"/>
        <v>0</v>
      </c>
    </row>
    <row r="171" spans="3:51" x14ac:dyDescent="0.25">
      <c r="C171" s="244" t="s">
        <v>46</v>
      </c>
      <c r="D171" s="4">
        <v>0.52</v>
      </c>
      <c r="E171" s="261" t="s">
        <v>222</v>
      </c>
      <c r="I171" s="105">
        <v>166</v>
      </c>
      <c r="J171" s="83">
        <f t="shared" si="103"/>
        <v>0</v>
      </c>
      <c r="K171" s="83">
        <f t="shared" si="104"/>
        <v>0</v>
      </c>
      <c r="L171" s="83">
        <f t="shared" si="105"/>
        <v>0</v>
      </c>
      <c r="M171" s="83">
        <f t="shared" si="106"/>
        <v>0</v>
      </c>
      <c r="N171" s="83">
        <f t="shared" si="78"/>
        <v>0</v>
      </c>
      <c r="O171" s="84">
        <f t="shared" si="79"/>
        <v>0</v>
      </c>
      <c r="P171" s="105">
        <v>166</v>
      </c>
      <c r="Q171" s="83">
        <f t="shared" si="93"/>
        <v>0</v>
      </c>
      <c r="R171" s="83">
        <f t="shared" si="107"/>
        <v>0</v>
      </c>
      <c r="S171" s="83">
        <f t="shared" si="108"/>
        <v>0</v>
      </c>
      <c r="T171" s="83">
        <f t="shared" si="80"/>
        <v>0</v>
      </c>
      <c r="U171" s="83">
        <f t="shared" si="94"/>
        <v>0</v>
      </c>
      <c r="V171" s="83">
        <f t="shared" si="81"/>
        <v>0</v>
      </c>
      <c r="W171" s="83">
        <v>0</v>
      </c>
      <c r="X171" s="83">
        <f t="shared" si="82"/>
        <v>0</v>
      </c>
      <c r="Y171" s="88">
        <f t="shared" si="83"/>
        <v>0</v>
      </c>
      <c r="AA171" s="121">
        <v>166</v>
      </c>
      <c r="AB171" s="83">
        <f t="shared" si="84"/>
        <v>0</v>
      </c>
      <c r="AC171" s="154">
        <f t="shared" si="85"/>
        <v>0</v>
      </c>
      <c r="AD171" s="154">
        <f t="shared" si="86"/>
        <v>0</v>
      </c>
      <c r="AE171" s="154">
        <f t="shared" si="87"/>
        <v>0</v>
      </c>
      <c r="AF171" s="83">
        <f t="shared" si="95"/>
        <v>0</v>
      </c>
      <c r="AG171" s="83">
        <f t="shared" si="96"/>
        <v>0</v>
      </c>
      <c r="AH171" s="83">
        <f t="shared" si="97"/>
        <v>0</v>
      </c>
      <c r="AI171" s="128">
        <f t="shared" si="109"/>
        <v>0</v>
      </c>
      <c r="AK171" s="121">
        <v>166</v>
      </c>
      <c r="AL171" s="83">
        <f t="shared" si="88"/>
        <v>0</v>
      </c>
      <c r="AM171" s="83">
        <f t="shared" si="89"/>
        <v>0</v>
      </c>
      <c r="AN171" s="83">
        <f t="shared" si="90"/>
        <v>0</v>
      </c>
      <c r="AO171" s="83">
        <f t="shared" si="91"/>
        <v>0</v>
      </c>
      <c r="AP171" s="83">
        <f t="shared" si="92"/>
        <v>0</v>
      </c>
      <c r="AQ171" s="227">
        <f t="shared" si="110"/>
        <v>0</v>
      </c>
      <c r="AR171" s="227">
        <f t="shared" si="110"/>
        <v>0</v>
      </c>
      <c r="AS171" s="227">
        <f t="shared" si="110"/>
        <v>0</v>
      </c>
      <c r="AT171" s="227">
        <f t="shared" si="110"/>
        <v>0</v>
      </c>
      <c r="AU171" s="83">
        <f t="shared" si="98"/>
        <v>0</v>
      </c>
      <c r="AV171" s="83">
        <f t="shared" si="99"/>
        <v>0</v>
      </c>
      <c r="AW171" s="83">
        <f t="shared" si="100"/>
        <v>0</v>
      </c>
      <c r="AX171" s="83">
        <f t="shared" si="101"/>
        <v>0</v>
      </c>
      <c r="AY171" s="128">
        <f t="shared" si="102"/>
        <v>0</v>
      </c>
    </row>
    <row r="172" spans="3:51" x14ac:dyDescent="0.25">
      <c r="C172" s="244" t="s">
        <v>47</v>
      </c>
      <c r="D172" s="4">
        <v>0.35</v>
      </c>
      <c r="E172" s="261" t="s">
        <v>224</v>
      </c>
      <c r="I172" s="105">
        <v>167</v>
      </c>
      <c r="J172" s="83">
        <f t="shared" si="103"/>
        <v>0</v>
      </c>
      <c r="K172" s="83">
        <f t="shared" si="104"/>
        <v>0</v>
      </c>
      <c r="L172" s="83">
        <f t="shared" si="105"/>
        <v>0</v>
      </c>
      <c r="M172" s="83">
        <f t="shared" si="106"/>
        <v>0</v>
      </c>
      <c r="N172" s="83">
        <f t="shared" si="78"/>
        <v>0</v>
      </c>
      <c r="O172" s="84">
        <f t="shared" si="79"/>
        <v>0</v>
      </c>
      <c r="P172" s="105">
        <v>167</v>
      </c>
      <c r="Q172" s="83">
        <f t="shared" si="93"/>
        <v>0</v>
      </c>
      <c r="R172" s="83">
        <f t="shared" si="107"/>
        <v>0</v>
      </c>
      <c r="S172" s="83">
        <f t="shared" si="108"/>
        <v>0</v>
      </c>
      <c r="T172" s="83">
        <f t="shared" si="80"/>
        <v>0</v>
      </c>
      <c r="U172" s="83">
        <f t="shared" si="94"/>
        <v>0</v>
      </c>
      <c r="V172" s="83">
        <f t="shared" si="81"/>
        <v>0</v>
      </c>
      <c r="W172" s="83">
        <v>0</v>
      </c>
      <c r="X172" s="83">
        <f t="shared" si="82"/>
        <v>0</v>
      </c>
      <c r="Y172" s="88">
        <f t="shared" si="83"/>
        <v>0</v>
      </c>
      <c r="AA172" s="121">
        <v>167</v>
      </c>
      <c r="AB172" s="83">
        <f t="shared" si="84"/>
        <v>0</v>
      </c>
      <c r="AC172" s="154">
        <f t="shared" si="85"/>
        <v>0</v>
      </c>
      <c r="AD172" s="154">
        <f t="shared" si="86"/>
        <v>0</v>
      </c>
      <c r="AE172" s="154">
        <f t="shared" si="87"/>
        <v>0</v>
      </c>
      <c r="AF172" s="83">
        <f t="shared" si="95"/>
        <v>0</v>
      </c>
      <c r="AG172" s="83">
        <f t="shared" si="96"/>
        <v>0</v>
      </c>
      <c r="AH172" s="83">
        <f t="shared" si="97"/>
        <v>0</v>
      </c>
      <c r="AI172" s="128">
        <f t="shared" si="109"/>
        <v>0</v>
      </c>
      <c r="AK172" s="121">
        <v>167</v>
      </c>
      <c r="AL172" s="83">
        <f t="shared" si="88"/>
        <v>0</v>
      </c>
      <c r="AM172" s="83">
        <f t="shared" si="89"/>
        <v>0</v>
      </c>
      <c r="AN172" s="83">
        <f t="shared" si="90"/>
        <v>0</v>
      </c>
      <c r="AO172" s="83">
        <f t="shared" si="91"/>
        <v>0</v>
      </c>
      <c r="AP172" s="83">
        <f t="shared" si="92"/>
        <v>0</v>
      </c>
      <c r="AQ172" s="227">
        <f t="shared" si="110"/>
        <v>0</v>
      </c>
      <c r="AR172" s="227">
        <f t="shared" si="110"/>
        <v>0</v>
      </c>
      <c r="AS172" s="227">
        <f t="shared" si="110"/>
        <v>0</v>
      </c>
      <c r="AT172" s="227">
        <f t="shared" si="110"/>
        <v>0</v>
      </c>
      <c r="AU172" s="83">
        <f t="shared" si="98"/>
        <v>0</v>
      </c>
      <c r="AV172" s="83">
        <f t="shared" si="99"/>
        <v>0</v>
      </c>
      <c r="AW172" s="83">
        <f t="shared" si="100"/>
        <v>0</v>
      </c>
      <c r="AX172" s="83">
        <f t="shared" si="101"/>
        <v>0</v>
      </c>
      <c r="AY172" s="128">
        <f t="shared" si="102"/>
        <v>0</v>
      </c>
    </row>
    <row r="173" spans="3:51" x14ac:dyDescent="0.25">
      <c r="C173" s="244" t="s">
        <v>48</v>
      </c>
      <c r="D173" s="4">
        <v>0.37</v>
      </c>
      <c r="E173" s="261" t="s">
        <v>222</v>
      </c>
      <c r="I173" s="105">
        <v>168</v>
      </c>
      <c r="J173" s="83">
        <f t="shared" si="103"/>
        <v>0</v>
      </c>
      <c r="K173" s="83">
        <f t="shared" si="104"/>
        <v>0</v>
      </c>
      <c r="L173" s="83">
        <f t="shared" si="105"/>
        <v>0</v>
      </c>
      <c r="M173" s="83">
        <f t="shared" si="106"/>
        <v>0</v>
      </c>
      <c r="N173" s="83">
        <f t="shared" si="78"/>
        <v>0</v>
      </c>
      <c r="O173" s="84">
        <f t="shared" si="79"/>
        <v>0</v>
      </c>
      <c r="P173" s="105">
        <v>168</v>
      </c>
      <c r="Q173" s="83">
        <f t="shared" si="93"/>
        <v>0</v>
      </c>
      <c r="R173" s="83">
        <f t="shared" si="107"/>
        <v>0</v>
      </c>
      <c r="S173" s="83">
        <f t="shared" si="108"/>
        <v>0</v>
      </c>
      <c r="T173" s="83">
        <f t="shared" si="80"/>
        <v>0</v>
      </c>
      <c r="U173" s="83">
        <f t="shared" si="94"/>
        <v>0</v>
      </c>
      <c r="V173" s="83">
        <f t="shared" si="81"/>
        <v>0</v>
      </c>
      <c r="W173" s="83">
        <v>0</v>
      </c>
      <c r="X173" s="83">
        <f t="shared" si="82"/>
        <v>0</v>
      </c>
      <c r="Y173" s="88">
        <f t="shared" si="83"/>
        <v>0</v>
      </c>
      <c r="AA173" s="121">
        <v>168</v>
      </c>
      <c r="AB173" s="83">
        <f t="shared" si="84"/>
        <v>0</v>
      </c>
      <c r="AC173" s="154">
        <f t="shared" si="85"/>
        <v>0</v>
      </c>
      <c r="AD173" s="154">
        <f t="shared" si="86"/>
        <v>0</v>
      </c>
      <c r="AE173" s="154">
        <f t="shared" si="87"/>
        <v>0</v>
      </c>
      <c r="AF173" s="83">
        <f t="shared" si="95"/>
        <v>0</v>
      </c>
      <c r="AG173" s="83">
        <f t="shared" si="96"/>
        <v>0</v>
      </c>
      <c r="AH173" s="83">
        <f t="shared" si="97"/>
        <v>0</v>
      </c>
      <c r="AI173" s="128">
        <f t="shared" si="109"/>
        <v>0</v>
      </c>
      <c r="AK173" s="121">
        <v>168</v>
      </c>
      <c r="AL173" s="83">
        <f t="shared" si="88"/>
        <v>0</v>
      </c>
      <c r="AM173" s="83">
        <f t="shared" si="89"/>
        <v>0</v>
      </c>
      <c r="AN173" s="83">
        <f t="shared" si="90"/>
        <v>0</v>
      </c>
      <c r="AO173" s="83">
        <f t="shared" si="91"/>
        <v>0</v>
      </c>
      <c r="AP173" s="83">
        <f t="shared" si="92"/>
        <v>0</v>
      </c>
      <c r="AQ173" s="227">
        <f t="shared" si="110"/>
        <v>0</v>
      </c>
      <c r="AR173" s="227">
        <f t="shared" si="110"/>
        <v>0</v>
      </c>
      <c r="AS173" s="227">
        <f t="shared" si="110"/>
        <v>0</v>
      </c>
      <c r="AT173" s="227">
        <f t="shared" si="110"/>
        <v>0</v>
      </c>
      <c r="AU173" s="83">
        <f t="shared" si="98"/>
        <v>0</v>
      </c>
      <c r="AV173" s="83">
        <f t="shared" si="99"/>
        <v>0</v>
      </c>
      <c r="AW173" s="83">
        <f t="shared" si="100"/>
        <v>0</v>
      </c>
      <c r="AX173" s="83">
        <f t="shared" si="101"/>
        <v>0</v>
      </c>
      <c r="AY173" s="128">
        <f t="shared" si="102"/>
        <v>0</v>
      </c>
    </row>
    <row r="174" spans="3:51" x14ac:dyDescent="0.25">
      <c r="C174" s="244" t="s">
        <v>49</v>
      </c>
      <c r="D174" s="4">
        <v>0.45</v>
      </c>
      <c r="E174" s="261" t="s">
        <v>223</v>
      </c>
      <c r="I174" s="105">
        <v>169</v>
      </c>
      <c r="J174" s="83">
        <f t="shared" si="103"/>
        <v>0</v>
      </c>
      <c r="K174" s="83">
        <f t="shared" si="104"/>
        <v>0</v>
      </c>
      <c r="L174" s="83">
        <f t="shared" si="105"/>
        <v>0</v>
      </c>
      <c r="M174" s="83">
        <f t="shared" si="106"/>
        <v>0</v>
      </c>
      <c r="N174" s="83">
        <f t="shared" si="78"/>
        <v>0</v>
      </c>
      <c r="O174" s="84">
        <f t="shared" si="79"/>
        <v>0</v>
      </c>
      <c r="P174" s="105">
        <v>169</v>
      </c>
      <c r="Q174" s="83">
        <f t="shared" si="93"/>
        <v>0</v>
      </c>
      <c r="R174" s="83">
        <f t="shared" si="107"/>
        <v>0</v>
      </c>
      <c r="S174" s="83">
        <f t="shared" si="108"/>
        <v>0</v>
      </c>
      <c r="T174" s="83">
        <f t="shared" si="80"/>
        <v>0</v>
      </c>
      <c r="U174" s="83">
        <f t="shared" si="94"/>
        <v>0</v>
      </c>
      <c r="V174" s="83">
        <f t="shared" si="81"/>
        <v>0</v>
      </c>
      <c r="W174" s="83">
        <v>0</v>
      </c>
      <c r="X174" s="83">
        <f t="shared" si="82"/>
        <v>0</v>
      </c>
      <c r="Y174" s="88">
        <f t="shared" si="83"/>
        <v>0</v>
      </c>
      <c r="AA174" s="121">
        <v>169</v>
      </c>
      <c r="AB174" s="83">
        <f t="shared" si="84"/>
        <v>0</v>
      </c>
      <c r="AC174" s="154">
        <f t="shared" si="85"/>
        <v>0</v>
      </c>
      <c r="AD174" s="154">
        <f t="shared" si="86"/>
        <v>0</v>
      </c>
      <c r="AE174" s="154">
        <f t="shared" si="87"/>
        <v>0</v>
      </c>
      <c r="AF174" s="83">
        <f t="shared" si="95"/>
        <v>0</v>
      </c>
      <c r="AG174" s="83">
        <f t="shared" si="96"/>
        <v>0</v>
      </c>
      <c r="AH174" s="83">
        <f t="shared" si="97"/>
        <v>0</v>
      </c>
      <c r="AI174" s="128">
        <f t="shared" si="109"/>
        <v>0</v>
      </c>
      <c r="AK174" s="121">
        <v>169</v>
      </c>
      <c r="AL174" s="83">
        <f t="shared" si="88"/>
        <v>0</v>
      </c>
      <c r="AM174" s="83">
        <f t="shared" si="89"/>
        <v>0</v>
      </c>
      <c r="AN174" s="83">
        <f t="shared" si="90"/>
        <v>0</v>
      </c>
      <c r="AO174" s="83">
        <f t="shared" si="91"/>
        <v>0</v>
      </c>
      <c r="AP174" s="83">
        <f t="shared" si="92"/>
        <v>0</v>
      </c>
      <c r="AQ174" s="227">
        <f t="shared" si="110"/>
        <v>0</v>
      </c>
      <c r="AR174" s="227">
        <f t="shared" si="110"/>
        <v>0</v>
      </c>
      <c r="AS174" s="227">
        <f t="shared" si="110"/>
        <v>0</v>
      </c>
      <c r="AT174" s="227">
        <f t="shared" si="110"/>
        <v>0</v>
      </c>
      <c r="AU174" s="83">
        <f t="shared" si="98"/>
        <v>0</v>
      </c>
      <c r="AV174" s="83">
        <f t="shared" si="99"/>
        <v>0</v>
      </c>
      <c r="AW174" s="83">
        <f t="shared" si="100"/>
        <v>0</v>
      </c>
      <c r="AX174" s="83">
        <f t="shared" si="101"/>
        <v>0</v>
      </c>
      <c r="AY174" s="128">
        <f t="shared" si="102"/>
        <v>0</v>
      </c>
    </row>
    <row r="175" spans="3:51" x14ac:dyDescent="0.25">
      <c r="C175" s="244" t="s">
        <v>50</v>
      </c>
      <c r="D175" s="4">
        <v>0.39</v>
      </c>
      <c r="E175" s="261" t="s">
        <v>223</v>
      </c>
      <c r="I175" s="105">
        <v>170</v>
      </c>
      <c r="J175" s="83">
        <f t="shared" si="103"/>
        <v>0</v>
      </c>
      <c r="K175" s="83">
        <f t="shared" si="104"/>
        <v>0</v>
      </c>
      <c r="L175" s="83">
        <f t="shared" si="105"/>
        <v>0</v>
      </c>
      <c r="M175" s="83">
        <f t="shared" si="106"/>
        <v>0</v>
      </c>
      <c r="N175" s="83">
        <f t="shared" si="78"/>
        <v>0</v>
      </c>
      <c r="O175" s="84">
        <f t="shared" si="79"/>
        <v>0</v>
      </c>
      <c r="P175" s="105">
        <v>170</v>
      </c>
      <c r="Q175" s="83">
        <f t="shared" si="93"/>
        <v>0</v>
      </c>
      <c r="R175" s="83">
        <f t="shared" si="107"/>
        <v>0</v>
      </c>
      <c r="S175" s="83">
        <f t="shared" si="108"/>
        <v>0</v>
      </c>
      <c r="T175" s="83">
        <f t="shared" si="80"/>
        <v>0</v>
      </c>
      <c r="U175" s="83">
        <f t="shared" si="94"/>
        <v>0</v>
      </c>
      <c r="V175" s="83">
        <f t="shared" si="81"/>
        <v>0</v>
      </c>
      <c r="W175" s="83">
        <v>0</v>
      </c>
      <c r="X175" s="83">
        <f t="shared" si="82"/>
        <v>0</v>
      </c>
      <c r="Y175" s="88">
        <f t="shared" si="83"/>
        <v>0</v>
      </c>
      <c r="AA175" s="121">
        <v>170</v>
      </c>
      <c r="AB175" s="83">
        <f t="shared" si="84"/>
        <v>0</v>
      </c>
      <c r="AC175" s="154">
        <f t="shared" si="85"/>
        <v>0</v>
      </c>
      <c r="AD175" s="154">
        <f t="shared" si="86"/>
        <v>0</v>
      </c>
      <c r="AE175" s="154">
        <f t="shared" si="87"/>
        <v>0</v>
      </c>
      <c r="AF175" s="83">
        <f t="shared" si="95"/>
        <v>0</v>
      </c>
      <c r="AG175" s="83">
        <f t="shared" si="96"/>
        <v>0</v>
      </c>
      <c r="AH175" s="83">
        <f t="shared" si="97"/>
        <v>0</v>
      </c>
      <c r="AI175" s="128">
        <f t="shared" si="109"/>
        <v>0</v>
      </c>
      <c r="AK175" s="121">
        <v>170</v>
      </c>
      <c r="AL175" s="83">
        <f t="shared" si="88"/>
        <v>0</v>
      </c>
      <c r="AM175" s="83">
        <f t="shared" si="89"/>
        <v>0</v>
      </c>
      <c r="AN175" s="83">
        <f t="shared" si="90"/>
        <v>0</v>
      </c>
      <c r="AO175" s="83">
        <f t="shared" si="91"/>
        <v>0</v>
      </c>
      <c r="AP175" s="83">
        <f t="shared" si="92"/>
        <v>0</v>
      </c>
      <c r="AQ175" s="227">
        <f t="shared" si="110"/>
        <v>0</v>
      </c>
      <c r="AR175" s="227">
        <f t="shared" si="110"/>
        <v>0</v>
      </c>
      <c r="AS175" s="227">
        <f t="shared" si="110"/>
        <v>0</v>
      </c>
      <c r="AT175" s="227">
        <f t="shared" si="110"/>
        <v>0</v>
      </c>
      <c r="AU175" s="83">
        <f t="shared" si="98"/>
        <v>0</v>
      </c>
      <c r="AV175" s="83">
        <f t="shared" si="99"/>
        <v>0</v>
      </c>
      <c r="AW175" s="83">
        <f t="shared" si="100"/>
        <v>0</v>
      </c>
      <c r="AX175" s="83">
        <f t="shared" si="101"/>
        <v>0</v>
      </c>
      <c r="AY175" s="128">
        <f t="shared" si="102"/>
        <v>0</v>
      </c>
    </row>
    <row r="176" spans="3:51" x14ac:dyDescent="0.25">
      <c r="C176" s="244" t="s">
        <v>51</v>
      </c>
      <c r="D176" s="4">
        <v>0.44</v>
      </c>
      <c r="E176" s="261" t="s">
        <v>223</v>
      </c>
      <c r="I176" s="105">
        <v>171</v>
      </c>
      <c r="J176" s="83">
        <f t="shared" si="103"/>
        <v>0</v>
      </c>
      <c r="K176" s="83">
        <f t="shared" si="104"/>
        <v>0</v>
      </c>
      <c r="L176" s="83">
        <f t="shared" si="105"/>
        <v>0</v>
      </c>
      <c r="M176" s="83">
        <f t="shared" si="106"/>
        <v>0</v>
      </c>
      <c r="N176" s="83">
        <f t="shared" si="78"/>
        <v>0</v>
      </c>
      <c r="O176" s="84">
        <f t="shared" si="79"/>
        <v>0</v>
      </c>
      <c r="P176" s="105">
        <v>171</v>
      </c>
      <c r="Q176" s="83">
        <f t="shared" si="93"/>
        <v>0</v>
      </c>
      <c r="R176" s="83">
        <f t="shared" si="107"/>
        <v>0</v>
      </c>
      <c r="S176" s="83">
        <f t="shared" si="108"/>
        <v>0</v>
      </c>
      <c r="T176" s="83">
        <f t="shared" si="80"/>
        <v>0</v>
      </c>
      <c r="U176" s="83">
        <f t="shared" si="94"/>
        <v>0</v>
      </c>
      <c r="V176" s="83">
        <f t="shared" si="81"/>
        <v>0</v>
      </c>
      <c r="W176" s="83">
        <v>0</v>
      </c>
      <c r="X176" s="83">
        <f t="shared" si="82"/>
        <v>0</v>
      </c>
      <c r="Y176" s="88">
        <f t="shared" si="83"/>
        <v>0</v>
      </c>
      <c r="AA176" s="121">
        <v>171</v>
      </c>
      <c r="AB176" s="83">
        <f t="shared" si="84"/>
        <v>0</v>
      </c>
      <c r="AC176" s="154">
        <f t="shared" si="85"/>
        <v>0</v>
      </c>
      <c r="AD176" s="154">
        <f t="shared" si="86"/>
        <v>0</v>
      </c>
      <c r="AE176" s="154">
        <f t="shared" si="87"/>
        <v>0</v>
      </c>
      <c r="AF176" s="83">
        <f t="shared" si="95"/>
        <v>0</v>
      </c>
      <c r="AG176" s="83">
        <f t="shared" si="96"/>
        <v>0</v>
      </c>
      <c r="AH176" s="83">
        <f t="shared" si="97"/>
        <v>0</v>
      </c>
      <c r="AI176" s="128">
        <f t="shared" si="109"/>
        <v>0</v>
      </c>
      <c r="AK176" s="121">
        <v>171</v>
      </c>
      <c r="AL176" s="83">
        <f t="shared" si="88"/>
        <v>0</v>
      </c>
      <c r="AM176" s="83">
        <f t="shared" si="89"/>
        <v>0</v>
      </c>
      <c r="AN176" s="83">
        <f t="shared" si="90"/>
        <v>0</v>
      </c>
      <c r="AO176" s="83">
        <f t="shared" si="91"/>
        <v>0</v>
      </c>
      <c r="AP176" s="83">
        <f t="shared" si="92"/>
        <v>0</v>
      </c>
      <c r="AQ176" s="227">
        <f t="shared" si="110"/>
        <v>0</v>
      </c>
      <c r="AR176" s="227">
        <f t="shared" si="110"/>
        <v>0</v>
      </c>
      <c r="AS176" s="227">
        <f t="shared" si="110"/>
        <v>0</v>
      </c>
      <c r="AT176" s="227">
        <f t="shared" si="110"/>
        <v>0</v>
      </c>
      <c r="AU176" s="83">
        <f t="shared" si="98"/>
        <v>0</v>
      </c>
      <c r="AV176" s="83">
        <f t="shared" si="99"/>
        <v>0</v>
      </c>
      <c r="AW176" s="83">
        <f t="shared" si="100"/>
        <v>0</v>
      </c>
      <c r="AX176" s="83">
        <f t="shared" si="101"/>
        <v>0</v>
      </c>
      <c r="AY176" s="128">
        <f t="shared" si="102"/>
        <v>0</v>
      </c>
    </row>
    <row r="177" spans="3:51" x14ac:dyDescent="0.25">
      <c r="C177" s="244" t="s">
        <v>52</v>
      </c>
      <c r="D177" s="4">
        <v>0.46</v>
      </c>
      <c r="E177" s="261" t="s">
        <v>223</v>
      </c>
      <c r="I177" s="105">
        <v>172</v>
      </c>
      <c r="J177" s="83">
        <f t="shared" si="103"/>
        <v>0</v>
      </c>
      <c r="K177" s="83">
        <f t="shared" si="104"/>
        <v>0</v>
      </c>
      <c r="L177" s="83">
        <f t="shared" si="105"/>
        <v>0</v>
      </c>
      <c r="M177" s="83">
        <f t="shared" si="106"/>
        <v>0</v>
      </c>
      <c r="N177" s="83">
        <f t="shared" si="78"/>
        <v>0</v>
      </c>
      <c r="O177" s="84">
        <f t="shared" si="79"/>
        <v>0</v>
      </c>
      <c r="P177" s="105">
        <v>172</v>
      </c>
      <c r="Q177" s="83">
        <f t="shared" si="93"/>
        <v>0</v>
      </c>
      <c r="R177" s="83">
        <f t="shared" si="107"/>
        <v>0</v>
      </c>
      <c r="S177" s="83">
        <f t="shared" si="108"/>
        <v>0</v>
      </c>
      <c r="T177" s="83">
        <f t="shared" si="80"/>
        <v>0</v>
      </c>
      <c r="U177" s="83">
        <f t="shared" si="94"/>
        <v>0</v>
      </c>
      <c r="V177" s="83">
        <f t="shared" si="81"/>
        <v>0</v>
      </c>
      <c r="W177" s="83">
        <v>0</v>
      </c>
      <c r="X177" s="83">
        <f t="shared" si="82"/>
        <v>0</v>
      </c>
      <c r="Y177" s="88">
        <f t="shared" si="83"/>
        <v>0</v>
      </c>
      <c r="AA177" s="121">
        <v>172</v>
      </c>
      <c r="AB177" s="83">
        <f t="shared" si="84"/>
        <v>0</v>
      </c>
      <c r="AC177" s="154">
        <f t="shared" si="85"/>
        <v>0</v>
      </c>
      <c r="AD177" s="154">
        <f t="shared" si="86"/>
        <v>0</v>
      </c>
      <c r="AE177" s="154">
        <f t="shared" si="87"/>
        <v>0</v>
      </c>
      <c r="AF177" s="83">
        <f t="shared" si="95"/>
        <v>0</v>
      </c>
      <c r="AG177" s="83">
        <f t="shared" si="96"/>
        <v>0</v>
      </c>
      <c r="AH177" s="83">
        <f t="shared" si="97"/>
        <v>0</v>
      </c>
      <c r="AI177" s="128">
        <f t="shared" si="109"/>
        <v>0</v>
      </c>
      <c r="AK177" s="121">
        <v>172</v>
      </c>
      <c r="AL177" s="83">
        <f t="shared" si="88"/>
        <v>0</v>
      </c>
      <c r="AM177" s="83">
        <f t="shared" si="89"/>
        <v>0</v>
      </c>
      <c r="AN177" s="83">
        <f t="shared" si="90"/>
        <v>0</v>
      </c>
      <c r="AO177" s="83">
        <f t="shared" si="91"/>
        <v>0</v>
      </c>
      <c r="AP177" s="83">
        <f t="shared" si="92"/>
        <v>0</v>
      </c>
      <c r="AQ177" s="227">
        <f t="shared" si="110"/>
        <v>0</v>
      </c>
      <c r="AR177" s="227">
        <f t="shared" si="110"/>
        <v>0</v>
      </c>
      <c r="AS177" s="227">
        <f t="shared" si="110"/>
        <v>0</v>
      </c>
      <c r="AT177" s="227">
        <f t="shared" si="110"/>
        <v>0</v>
      </c>
      <c r="AU177" s="83">
        <f t="shared" si="98"/>
        <v>0</v>
      </c>
      <c r="AV177" s="83">
        <f t="shared" si="99"/>
        <v>0</v>
      </c>
      <c r="AW177" s="83">
        <f t="shared" si="100"/>
        <v>0</v>
      </c>
      <c r="AX177" s="83">
        <f t="shared" si="101"/>
        <v>0</v>
      </c>
      <c r="AY177" s="128">
        <f t="shared" si="102"/>
        <v>0</v>
      </c>
    </row>
    <row r="178" spans="3:51" ht="42.75" x14ac:dyDescent="0.25">
      <c r="C178" s="244" t="s">
        <v>53</v>
      </c>
      <c r="D178" s="4">
        <v>0.46</v>
      </c>
      <c r="E178" s="261" t="s">
        <v>225</v>
      </c>
      <c r="I178" s="105">
        <v>173</v>
      </c>
      <c r="J178" s="83">
        <f t="shared" si="103"/>
        <v>0</v>
      </c>
      <c r="K178" s="83">
        <f t="shared" si="104"/>
        <v>0</v>
      </c>
      <c r="L178" s="83">
        <f t="shared" si="105"/>
        <v>0</v>
      </c>
      <c r="M178" s="83">
        <f t="shared" si="106"/>
        <v>0</v>
      </c>
      <c r="N178" s="83">
        <f t="shared" si="78"/>
        <v>0</v>
      </c>
      <c r="O178" s="84">
        <f t="shared" si="79"/>
        <v>0</v>
      </c>
      <c r="P178" s="105">
        <v>173</v>
      </c>
      <c r="Q178" s="83">
        <f t="shared" si="93"/>
        <v>0</v>
      </c>
      <c r="R178" s="83">
        <f t="shared" si="107"/>
        <v>0</v>
      </c>
      <c r="S178" s="83">
        <f t="shared" si="108"/>
        <v>0</v>
      </c>
      <c r="T178" s="83">
        <f t="shared" si="80"/>
        <v>0</v>
      </c>
      <c r="U178" s="83">
        <f t="shared" si="94"/>
        <v>0</v>
      </c>
      <c r="V178" s="83">
        <f t="shared" si="81"/>
        <v>0</v>
      </c>
      <c r="W178" s="83">
        <v>0</v>
      </c>
      <c r="X178" s="83">
        <f t="shared" si="82"/>
        <v>0</v>
      </c>
      <c r="Y178" s="88">
        <f t="shared" si="83"/>
        <v>0</v>
      </c>
      <c r="AA178" s="121">
        <v>173</v>
      </c>
      <c r="AB178" s="83">
        <f t="shared" si="84"/>
        <v>0</v>
      </c>
      <c r="AC178" s="154">
        <f t="shared" si="85"/>
        <v>0</v>
      </c>
      <c r="AD178" s="154">
        <f t="shared" si="86"/>
        <v>0</v>
      </c>
      <c r="AE178" s="154">
        <f t="shared" si="87"/>
        <v>0</v>
      </c>
      <c r="AF178" s="83">
        <f t="shared" si="95"/>
        <v>0</v>
      </c>
      <c r="AG178" s="83">
        <f t="shared" si="96"/>
        <v>0</v>
      </c>
      <c r="AH178" s="83">
        <f t="shared" si="97"/>
        <v>0</v>
      </c>
      <c r="AI178" s="128">
        <f t="shared" si="109"/>
        <v>0</v>
      </c>
      <c r="AK178" s="121">
        <v>173</v>
      </c>
      <c r="AL178" s="83">
        <f t="shared" si="88"/>
        <v>0</v>
      </c>
      <c r="AM178" s="83">
        <f t="shared" si="89"/>
        <v>0</v>
      </c>
      <c r="AN178" s="83">
        <f t="shared" si="90"/>
        <v>0</v>
      </c>
      <c r="AO178" s="83">
        <f t="shared" si="91"/>
        <v>0</v>
      </c>
      <c r="AP178" s="83">
        <f t="shared" si="92"/>
        <v>0</v>
      </c>
      <c r="AQ178" s="227">
        <f t="shared" si="110"/>
        <v>0</v>
      </c>
      <c r="AR178" s="227">
        <f t="shared" si="110"/>
        <v>0</v>
      </c>
      <c r="AS178" s="227">
        <f t="shared" si="110"/>
        <v>0</v>
      </c>
      <c r="AT178" s="227">
        <f t="shared" si="110"/>
        <v>0</v>
      </c>
      <c r="AU178" s="83">
        <f t="shared" si="98"/>
        <v>0</v>
      </c>
      <c r="AV178" s="83">
        <f t="shared" si="99"/>
        <v>0</v>
      </c>
      <c r="AW178" s="83">
        <f t="shared" si="100"/>
        <v>0</v>
      </c>
      <c r="AX178" s="83">
        <f t="shared" si="101"/>
        <v>0</v>
      </c>
      <c r="AY178" s="128">
        <f t="shared" si="102"/>
        <v>0</v>
      </c>
    </row>
    <row r="179" spans="3:51" x14ac:dyDescent="0.25">
      <c r="C179" s="244" t="s">
        <v>54</v>
      </c>
      <c r="D179" s="4">
        <v>0.44</v>
      </c>
      <c r="E179" s="261" t="s">
        <v>223</v>
      </c>
      <c r="I179" s="105">
        <v>174</v>
      </c>
      <c r="J179" s="83">
        <f t="shared" si="103"/>
        <v>0</v>
      </c>
      <c r="K179" s="83">
        <f t="shared" si="104"/>
        <v>0</v>
      </c>
      <c r="L179" s="83">
        <f t="shared" si="105"/>
        <v>0</v>
      </c>
      <c r="M179" s="83">
        <f t="shared" si="106"/>
        <v>0</v>
      </c>
      <c r="N179" s="83">
        <f t="shared" si="78"/>
        <v>0</v>
      </c>
      <c r="O179" s="84">
        <f t="shared" si="79"/>
        <v>0</v>
      </c>
      <c r="P179" s="105">
        <v>174</v>
      </c>
      <c r="Q179" s="83">
        <f t="shared" si="93"/>
        <v>0</v>
      </c>
      <c r="R179" s="83">
        <f t="shared" si="107"/>
        <v>0</v>
      </c>
      <c r="S179" s="83">
        <f t="shared" si="108"/>
        <v>0</v>
      </c>
      <c r="T179" s="83">
        <f t="shared" si="80"/>
        <v>0</v>
      </c>
      <c r="U179" s="83">
        <f t="shared" si="94"/>
        <v>0</v>
      </c>
      <c r="V179" s="83">
        <f t="shared" si="81"/>
        <v>0</v>
      </c>
      <c r="W179" s="83">
        <v>0</v>
      </c>
      <c r="X179" s="83">
        <f t="shared" si="82"/>
        <v>0</v>
      </c>
      <c r="Y179" s="88">
        <f t="shared" si="83"/>
        <v>0</v>
      </c>
      <c r="AA179" s="121">
        <v>174</v>
      </c>
      <c r="AB179" s="83">
        <f t="shared" si="84"/>
        <v>0</v>
      </c>
      <c r="AC179" s="154">
        <f t="shared" si="85"/>
        <v>0</v>
      </c>
      <c r="AD179" s="154">
        <f t="shared" si="86"/>
        <v>0</v>
      </c>
      <c r="AE179" s="154">
        <f t="shared" si="87"/>
        <v>0</v>
      </c>
      <c r="AF179" s="83">
        <f t="shared" si="95"/>
        <v>0</v>
      </c>
      <c r="AG179" s="83">
        <f t="shared" si="96"/>
        <v>0</v>
      </c>
      <c r="AH179" s="83">
        <f t="shared" si="97"/>
        <v>0</v>
      </c>
      <c r="AI179" s="128">
        <f t="shared" si="109"/>
        <v>0</v>
      </c>
      <c r="AK179" s="121">
        <v>174</v>
      </c>
      <c r="AL179" s="83">
        <f t="shared" si="88"/>
        <v>0</v>
      </c>
      <c r="AM179" s="83">
        <f t="shared" si="89"/>
        <v>0</v>
      </c>
      <c r="AN179" s="83">
        <f t="shared" si="90"/>
        <v>0</v>
      </c>
      <c r="AO179" s="83">
        <f t="shared" si="91"/>
        <v>0</v>
      </c>
      <c r="AP179" s="83">
        <f t="shared" si="92"/>
        <v>0</v>
      </c>
      <c r="AQ179" s="227">
        <f t="shared" si="110"/>
        <v>0</v>
      </c>
      <c r="AR179" s="227">
        <f t="shared" si="110"/>
        <v>0</v>
      </c>
      <c r="AS179" s="227">
        <f t="shared" si="110"/>
        <v>0</v>
      </c>
      <c r="AT179" s="227">
        <f t="shared" si="110"/>
        <v>0</v>
      </c>
      <c r="AU179" s="83">
        <f t="shared" si="98"/>
        <v>0</v>
      </c>
      <c r="AV179" s="83">
        <f t="shared" si="99"/>
        <v>0</v>
      </c>
      <c r="AW179" s="83">
        <f t="shared" si="100"/>
        <v>0</v>
      </c>
      <c r="AX179" s="83">
        <f t="shared" si="101"/>
        <v>0</v>
      </c>
      <c r="AY179" s="128">
        <f t="shared" si="102"/>
        <v>0</v>
      </c>
    </row>
    <row r="180" spans="3:51" x14ac:dyDescent="0.25">
      <c r="C180" s="244" t="s">
        <v>55</v>
      </c>
      <c r="D180" s="4">
        <v>0.46</v>
      </c>
      <c r="E180" s="261" t="s">
        <v>223</v>
      </c>
      <c r="I180" s="105">
        <v>175</v>
      </c>
      <c r="J180" s="83">
        <f t="shared" si="103"/>
        <v>0</v>
      </c>
      <c r="K180" s="83">
        <f t="shared" si="104"/>
        <v>0</v>
      </c>
      <c r="L180" s="83">
        <f t="shared" si="105"/>
        <v>0</v>
      </c>
      <c r="M180" s="83">
        <f t="shared" si="106"/>
        <v>0</v>
      </c>
      <c r="N180" s="83">
        <f t="shared" si="78"/>
        <v>0</v>
      </c>
      <c r="O180" s="84">
        <f t="shared" si="79"/>
        <v>0</v>
      </c>
      <c r="P180" s="105">
        <v>175</v>
      </c>
      <c r="Q180" s="83">
        <f t="shared" si="93"/>
        <v>0</v>
      </c>
      <c r="R180" s="83">
        <f t="shared" si="107"/>
        <v>0</v>
      </c>
      <c r="S180" s="83">
        <f t="shared" si="108"/>
        <v>0</v>
      </c>
      <c r="T180" s="83">
        <f t="shared" si="80"/>
        <v>0</v>
      </c>
      <c r="U180" s="83">
        <f t="shared" si="94"/>
        <v>0</v>
      </c>
      <c r="V180" s="83">
        <f t="shared" si="81"/>
        <v>0</v>
      </c>
      <c r="W180" s="83">
        <v>0</v>
      </c>
      <c r="X180" s="83">
        <f t="shared" si="82"/>
        <v>0</v>
      </c>
      <c r="Y180" s="88">
        <f t="shared" si="83"/>
        <v>0</v>
      </c>
      <c r="AA180" s="121">
        <v>175</v>
      </c>
      <c r="AB180" s="83">
        <f t="shared" si="84"/>
        <v>0</v>
      </c>
      <c r="AC180" s="154">
        <f t="shared" si="85"/>
        <v>0</v>
      </c>
      <c r="AD180" s="154">
        <f t="shared" si="86"/>
        <v>0</v>
      </c>
      <c r="AE180" s="154">
        <f t="shared" si="87"/>
        <v>0</v>
      </c>
      <c r="AF180" s="83">
        <f t="shared" si="95"/>
        <v>0</v>
      </c>
      <c r="AG180" s="83">
        <f t="shared" si="96"/>
        <v>0</v>
      </c>
      <c r="AH180" s="83">
        <f t="shared" si="97"/>
        <v>0</v>
      </c>
      <c r="AI180" s="128">
        <f t="shared" si="109"/>
        <v>0</v>
      </c>
      <c r="AK180" s="121">
        <v>175</v>
      </c>
      <c r="AL180" s="83">
        <f t="shared" si="88"/>
        <v>0</v>
      </c>
      <c r="AM180" s="83">
        <f t="shared" si="89"/>
        <v>0</v>
      </c>
      <c r="AN180" s="83">
        <f t="shared" si="90"/>
        <v>0</v>
      </c>
      <c r="AO180" s="83">
        <f t="shared" si="91"/>
        <v>0</v>
      </c>
      <c r="AP180" s="83">
        <f t="shared" si="92"/>
        <v>0</v>
      </c>
      <c r="AQ180" s="227">
        <f t="shared" si="110"/>
        <v>0</v>
      </c>
      <c r="AR180" s="227">
        <f t="shared" si="110"/>
        <v>0</v>
      </c>
      <c r="AS180" s="227">
        <f t="shared" si="110"/>
        <v>0</v>
      </c>
      <c r="AT180" s="227">
        <f t="shared" si="110"/>
        <v>0</v>
      </c>
      <c r="AU180" s="83">
        <f t="shared" si="98"/>
        <v>0</v>
      </c>
      <c r="AV180" s="83">
        <f t="shared" si="99"/>
        <v>0</v>
      </c>
      <c r="AW180" s="83">
        <f t="shared" si="100"/>
        <v>0</v>
      </c>
      <c r="AX180" s="83">
        <f t="shared" si="101"/>
        <v>0</v>
      </c>
      <c r="AY180" s="128">
        <f t="shared" si="102"/>
        <v>0</v>
      </c>
    </row>
    <row r="181" spans="3:51" x14ac:dyDescent="0.25">
      <c r="C181" s="244" t="s">
        <v>56</v>
      </c>
      <c r="D181" s="4">
        <v>0.48</v>
      </c>
      <c r="E181" s="261" t="s">
        <v>223</v>
      </c>
      <c r="I181" s="105">
        <v>176</v>
      </c>
      <c r="J181" s="83">
        <f t="shared" si="103"/>
        <v>0</v>
      </c>
      <c r="K181" s="83">
        <f t="shared" si="104"/>
        <v>0</v>
      </c>
      <c r="L181" s="83">
        <f t="shared" si="105"/>
        <v>0</v>
      </c>
      <c r="M181" s="83">
        <f t="shared" si="106"/>
        <v>0</v>
      </c>
      <c r="N181" s="83">
        <f t="shared" si="78"/>
        <v>0</v>
      </c>
      <c r="O181" s="84">
        <f t="shared" si="79"/>
        <v>0</v>
      </c>
      <c r="P181" s="105">
        <v>176</v>
      </c>
      <c r="Q181" s="83">
        <f t="shared" si="93"/>
        <v>0</v>
      </c>
      <c r="R181" s="83">
        <f t="shared" si="107"/>
        <v>0</v>
      </c>
      <c r="S181" s="83">
        <f t="shared" si="108"/>
        <v>0</v>
      </c>
      <c r="T181" s="83">
        <f t="shared" si="80"/>
        <v>0</v>
      </c>
      <c r="U181" s="83">
        <f t="shared" si="94"/>
        <v>0</v>
      </c>
      <c r="V181" s="83">
        <f t="shared" si="81"/>
        <v>0</v>
      </c>
      <c r="W181" s="83">
        <v>0</v>
      </c>
      <c r="X181" s="83">
        <f t="shared" si="82"/>
        <v>0</v>
      </c>
      <c r="Y181" s="88">
        <f t="shared" si="83"/>
        <v>0</v>
      </c>
      <c r="AA181" s="121">
        <v>176</v>
      </c>
      <c r="AB181" s="83">
        <f t="shared" si="84"/>
        <v>0</v>
      </c>
      <c r="AC181" s="154">
        <f t="shared" si="85"/>
        <v>0</v>
      </c>
      <c r="AD181" s="154">
        <f t="shared" si="86"/>
        <v>0</v>
      </c>
      <c r="AE181" s="154">
        <f t="shared" si="87"/>
        <v>0</v>
      </c>
      <c r="AF181" s="83">
        <f t="shared" si="95"/>
        <v>0</v>
      </c>
      <c r="AG181" s="83">
        <f t="shared" si="96"/>
        <v>0</v>
      </c>
      <c r="AH181" s="83">
        <f t="shared" si="97"/>
        <v>0</v>
      </c>
      <c r="AI181" s="128">
        <f t="shared" si="109"/>
        <v>0</v>
      </c>
      <c r="AK181" s="121">
        <v>176</v>
      </c>
      <c r="AL181" s="83">
        <f t="shared" si="88"/>
        <v>0</v>
      </c>
      <c r="AM181" s="83">
        <f t="shared" si="89"/>
        <v>0</v>
      </c>
      <c r="AN181" s="83">
        <f t="shared" si="90"/>
        <v>0</v>
      </c>
      <c r="AO181" s="83">
        <f t="shared" si="91"/>
        <v>0</v>
      </c>
      <c r="AP181" s="83">
        <f t="shared" si="92"/>
        <v>0</v>
      </c>
      <c r="AQ181" s="227">
        <f t="shared" si="110"/>
        <v>0</v>
      </c>
      <c r="AR181" s="227">
        <f t="shared" si="110"/>
        <v>0</v>
      </c>
      <c r="AS181" s="227">
        <f t="shared" si="110"/>
        <v>0</v>
      </c>
      <c r="AT181" s="227">
        <f t="shared" si="110"/>
        <v>0</v>
      </c>
      <c r="AU181" s="83">
        <f t="shared" si="98"/>
        <v>0</v>
      </c>
      <c r="AV181" s="83">
        <f t="shared" si="99"/>
        <v>0</v>
      </c>
      <c r="AW181" s="83">
        <f t="shared" si="100"/>
        <v>0</v>
      </c>
      <c r="AX181" s="83">
        <f t="shared" si="101"/>
        <v>0</v>
      </c>
      <c r="AY181" s="128">
        <f t="shared" si="102"/>
        <v>0</v>
      </c>
    </row>
    <row r="182" spans="3:51" x14ac:dyDescent="0.25">
      <c r="C182" s="244" t="s">
        <v>57</v>
      </c>
      <c r="D182" s="4">
        <v>0.44</v>
      </c>
      <c r="E182" s="261" t="s">
        <v>223</v>
      </c>
      <c r="I182" s="105">
        <v>177</v>
      </c>
      <c r="J182" s="83">
        <f t="shared" si="103"/>
        <v>0</v>
      </c>
      <c r="K182" s="83">
        <f t="shared" si="104"/>
        <v>0</v>
      </c>
      <c r="L182" s="83">
        <f t="shared" si="105"/>
        <v>0</v>
      </c>
      <c r="M182" s="83">
        <f t="shared" si="106"/>
        <v>0</v>
      </c>
      <c r="N182" s="83">
        <f t="shared" si="78"/>
        <v>0</v>
      </c>
      <c r="O182" s="84">
        <f t="shared" si="79"/>
        <v>0</v>
      </c>
      <c r="P182" s="105">
        <v>177</v>
      </c>
      <c r="Q182" s="83">
        <f t="shared" si="93"/>
        <v>0</v>
      </c>
      <c r="R182" s="83">
        <f t="shared" si="107"/>
        <v>0</v>
      </c>
      <c r="S182" s="83">
        <f t="shared" si="108"/>
        <v>0</v>
      </c>
      <c r="T182" s="83">
        <f t="shared" si="80"/>
        <v>0</v>
      </c>
      <c r="U182" s="83">
        <f t="shared" si="94"/>
        <v>0</v>
      </c>
      <c r="V182" s="83">
        <f t="shared" si="81"/>
        <v>0</v>
      </c>
      <c r="W182" s="83">
        <v>0</v>
      </c>
      <c r="X182" s="83">
        <f t="shared" si="82"/>
        <v>0</v>
      </c>
      <c r="Y182" s="88">
        <f t="shared" si="83"/>
        <v>0</v>
      </c>
      <c r="AA182" s="121">
        <v>177</v>
      </c>
      <c r="AB182" s="83">
        <f t="shared" si="84"/>
        <v>0</v>
      </c>
      <c r="AC182" s="154">
        <f t="shared" si="85"/>
        <v>0</v>
      </c>
      <c r="AD182" s="154">
        <f t="shared" si="86"/>
        <v>0</v>
      </c>
      <c r="AE182" s="154">
        <f t="shared" si="87"/>
        <v>0</v>
      </c>
      <c r="AF182" s="83">
        <f t="shared" si="95"/>
        <v>0</v>
      </c>
      <c r="AG182" s="83">
        <f t="shared" si="96"/>
        <v>0</v>
      </c>
      <c r="AH182" s="83">
        <f t="shared" si="97"/>
        <v>0</v>
      </c>
      <c r="AI182" s="128">
        <f t="shared" si="109"/>
        <v>0</v>
      </c>
      <c r="AK182" s="121">
        <v>177</v>
      </c>
      <c r="AL182" s="83">
        <f t="shared" si="88"/>
        <v>0</v>
      </c>
      <c r="AM182" s="83">
        <f t="shared" si="89"/>
        <v>0</v>
      </c>
      <c r="AN182" s="83">
        <f t="shared" si="90"/>
        <v>0</v>
      </c>
      <c r="AO182" s="83">
        <f t="shared" si="91"/>
        <v>0</v>
      </c>
      <c r="AP182" s="83">
        <f t="shared" si="92"/>
        <v>0</v>
      </c>
      <c r="AQ182" s="227">
        <f t="shared" si="110"/>
        <v>0</v>
      </c>
      <c r="AR182" s="227">
        <f t="shared" si="110"/>
        <v>0</v>
      </c>
      <c r="AS182" s="227">
        <f t="shared" si="110"/>
        <v>0</v>
      </c>
      <c r="AT182" s="227">
        <f t="shared" si="110"/>
        <v>0</v>
      </c>
      <c r="AU182" s="83">
        <f t="shared" si="98"/>
        <v>0</v>
      </c>
      <c r="AV182" s="83">
        <f t="shared" si="99"/>
        <v>0</v>
      </c>
      <c r="AW182" s="83">
        <f t="shared" si="100"/>
        <v>0</v>
      </c>
      <c r="AX182" s="83">
        <f t="shared" si="101"/>
        <v>0</v>
      </c>
      <c r="AY182" s="128">
        <f t="shared" si="102"/>
        <v>0</v>
      </c>
    </row>
    <row r="183" spans="3:51" x14ac:dyDescent="0.25">
      <c r="C183" s="244" t="s">
        <v>58</v>
      </c>
      <c r="D183" s="4">
        <v>0.34</v>
      </c>
      <c r="E183" s="261" t="s">
        <v>223</v>
      </c>
      <c r="I183" s="105">
        <v>178</v>
      </c>
      <c r="J183" s="83">
        <f t="shared" si="103"/>
        <v>0</v>
      </c>
      <c r="K183" s="83">
        <f t="shared" si="104"/>
        <v>0</v>
      </c>
      <c r="L183" s="83">
        <f t="shared" si="105"/>
        <v>0</v>
      </c>
      <c r="M183" s="83">
        <f t="shared" si="106"/>
        <v>0</v>
      </c>
      <c r="N183" s="83">
        <f t="shared" si="78"/>
        <v>0</v>
      </c>
      <c r="O183" s="84">
        <f t="shared" si="79"/>
        <v>0</v>
      </c>
      <c r="P183" s="105">
        <v>178</v>
      </c>
      <c r="Q183" s="83">
        <f t="shared" si="93"/>
        <v>0</v>
      </c>
      <c r="R183" s="83">
        <f t="shared" si="107"/>
        <v>0</v>
      </c>
      <c r="S183" s="83">
        <f t="shared" si="108"/>
        <v>0</v>
      </c>
      <c r="T183" s="83">
        <f t="shared" si="80"/>
        <v>0</v>
      </c>
      <c r="U183" s="83">
        <f t="shared" si="94"/>
        <v>0</v>
      </c>
      <c r="V183" s="83">
        <f t="shared" si="81"/>
        <v>0</v>
      </c>
      <c r="W183" s="83">
        <v>0</v>
      </c>
      <c r="X183" s="83">
        <f t="shared" si="82"/>
        <v>0</v>
      </c>
      <c r="Y183" s="88">
        <f t="shared" si="83"/>
        <v>0</v>
      </c>
      <c r="AA183" s="121">
        <v>178</v>
      </c>
      <c r="AB183" s="83">
        <f t="shared" si="84"/>
        <v>0</v>
      </c>
      <c r="AC183" s="154">
        <f t="shared" si="85"/>
        <v>0</v>
      </c>
      <c r="AD183" s="154">
        <f t="shared" si="86"/>
        <v>0</v>
      </c>
      <c r="AE183" s="154">
        <f t="shared" si="87"/>
        <v>0</v>
      </c>
      <c r="AF183" s="83">
        <f t="shared" si="95"/>
        <v>0</v>
      </c>
      <c r="AG183" s="83">
        <f t="shared" si="96"/>
        <v>0</v>
      </c>
      <c r="AH183" s="83">
        <f t="shared" si="97"/>
        <v>0</v>
      </c>
      <c r="AI183" s="128">
        <f t="shared" si="109"/>
        <v>0</v>
      </c>
      <c r="AK183" s="121">
        <v>178</v>
      </c>
      <c r="AL183" s="83">
        <f t="shared" si="88"/>
        <v>0</v>
      </c>
      <c r="AM183" s="83">
        <f t="shared" si="89"/>
        <v>0</v>
      </c>
      <c r="AN183" s="83">
        <f t="shared" si="90"/>
        <v>0</v>
      </c>
      <c r="AO183" s="83">
        <f t="shared" si="91"/>
        <v>0</v>
      </c>
      <c r="AP183" s="83">
        <f t="shared" si="92"/>
        <v>0</v>
      </c>
      <c r="AQ183" s="227">
        <f t="shared" si="110"/>
        <v>0</v>
      </c>
      <c r="AR183" s="227">
        <f t="shared" si="110"/>
        <v>0</v>
      </c>
      <c r="AS183" s="227">
        <f t="shared" si="110"/>
        <v>0</v>
      </c>
      <c r="AT183" s="227">
        <f t="shared" si="110"/>
        <v>0</v>
      </c>
      <c r="AU183" s="83">
        <f t="shared" si="98"/>
        <v>0</v>
      </c>
      <c r="AV183" s="83">
        <f t="shared" si="99"/>
        <v>0</v>
      </c>
      <c r="AW183" s="83">
        <f t="shared" si="100"/>
        <v>0</v>
      </c>
      <c r="AX183" s="83">
        <f t="shared" si="101"/>
        <v>0</v>
      </c>
      <c r="AY183" s="128">
        <f t="shared" si="102"/>
        <v>0</v>
      </c>
    </row>
    <row r="184" spans="3:51" x14ac:dyDescent="0.25">
      <c r="C184" s="244" t="s">
        <v>59</v>
      </c>
      <c r="D184" s="4">
        <v>0.5</v>
      </c>
      <c r="E184" s="261" t="s">
        <v>222</v>
      </c>
      <c r="I184" s="105">
        <v>179</v>
      </c>
      <c r="J184" s="83">
        <f t="shared" si="103"/>
        <v>0</v>
      </c>
      <c r="K184" s="83">
        <f t="shared" si="104"/>
        <v>0</v>
      </c>
      <c r="L184" s="83">
        <f t="shared" si="105"/>
        <v>0</v>
      </c>
      <c r="M184" s="83">
        <f t="shared" si="106"/>
        <v>0</v>
      </c>
      <c r="N184" s="83">
        <f t="shared" si="78"/>
        <v>0</v>
      </c>
      <c r="O184" s="84">
        <f t="shared" si="79"/>
        <v>0</v>
      </c>
      <c r="P184" s="105">
        <v>179</v>
      </c>
      <c r="Q184" s="83">
        <f t="shared" si="93"/>
        <v>0</v>
      </c>
      <c r="R184" s="83">
        <f t="shared" si="107"/>
        <v>0</v>
      </c>
      <c r="S184" s="83">
        <f t="shared" si="108"/>
        <v>0</v>
      </c>
      <c r="T184" s="83">
        <f t="shared" si="80"/>
        <v>0</v>
      </c>
      <c r="U184" s="83">
        <f t="shared" si="94"/>
        <v>0</v>
      </c>
      <c r="V184" s="83">
        <f t="shared" si="81"/>
        <v>0</v>
      </c>
      <c r="W184" s="83">
        <v>0</v>
      </c>
      <c r="X184" s="83">
        <f t="shared" si="82"/>
        <v>0</v>
      </c>
      <c r="Y184" s="88">
        <f t="shared" si="83"/>
        <v>0</v>
      </c>
      <c r="AA184" s="121">
        <v>179</v>
      </c>
      <c r="AB184" s="83">
        <f t="shared" si="84"/>
        <v>0</v>
      </c>
      <c r="AC184" s="154">
        <f t="shared" si="85"/>
        <v>0</v>
      </c>
      <c r="AD184" s="154">
        <f t="shared" si="86"/>
        <v>0</v>
      </c>
      <c r="AE184" s="154">
        <f t="shared" si="87"/>
        <v>0</v>
      </c>
      <c r="AF184" s="83">
        <f t="shared" si="95"/>
        <v>0</v>
      </c>
      <c r="AG184" s="83">
        <f t="shared" si="96"/>
        <v>0</v>
      </c>
      <c r="AH184" s="83">
        <f t="shared" si="97"/>
        <v>0</v>
      </c>
      <c r="AI184" s="128">
        <f t="shared" si="109"/>
        <v>0</v>
      </c>
      <c r="AK184" s="121">
        <v>179</v>
      </c>
      <c r="AL184" s="83">
        <f t="shared" si="88"/>
        <v>0</v>
      </c>
      <c r="AM184" s="83">
        <f t="shared" si="89"/>
        <v>0</v>
      </c>
      <c r="AN184" s="83">
        <f t="shared" si="90"/>
        <v>0</v>
      </c>
      <c r="AO184" s="83">
        <f t="shared" si="91"/>
        <v>0</v>
      </c>
      <c r="AP184" s="83">
        <f t="shared" si="92"/>
        <v>0</v>
      </c>
      <c r="AQ184" s="227">
        <f t="shared" si="110"/>
        <v>0</v>
      </c>
      <c r="AR184" s="227">
        <f t="shared" si="110"/>
        <v>0</v>
      </c>
      <c r="AS184" s="227">
        <f t="shared" si="110"/>
        <v>0</v>
      </c>
      <c r="AT184" s="227">
        <f t="shared" si="110"/>
        <v>0</v>
      </c>
      <c r="AU184" s="83">
        <f t="shared" si="98"/>
        <v>0</v>
      </c>
      <c r="AV184" s="83">
        <f t="shared" si="99"/>
        <v>0</v>
      </c>
      <c r="AW184" s="83">
        <f t="shared" si="100"/>
        <v>0</v>
      </c>
      <c r="AX184" s="83">
        <f t="shared" si="101"/>
        <v>0</v>
      </c>
      <c r="AY184" s="128">
        <f t="shared" si="102"/>
        <v>0</v>
      </c>
    </row>
    <row r="185" spans="3:51" x14ac:dyDescent="0.25">
      <c r="C185" s="244" t="s">
        <v>60</v>
      </c>
      <c r="D185" s="4">
        <v>0.57999999999999996</v>
      </c>
      <c r="E185" s="261" t="s">
        <v>222</v>
      </c>
      <c r="I185" s="105">
        <v>180</v>
      </c>
      <c r="J185" s="83">
        <f t="shared" si="103"/>
        <v>0</v>
      </c>
      <c r="K185" s="83">
        <f t="shared" si="104"/>
        <v>0</v>
      </c>
      <c r="L185" s="83">
        <f t="shared" si="105"/>
        <v>0</v>
      </c>
      <c r="M185" s="83">
        <f t="shared" si="106"/>
        <v>0</v>
      </c>
      <c r="N185" s="83">
        <f t="shared" si="78"/>
        <v>0</v>
      </c>
      <c r="O185" s="84">
        <f t="shared" si="79"/>
        <v>0</v>
      </c>
      <c r="P185" s="105">
        <v>180</v>
      </c>
      <c r="Q185" s="83">
        <f t="shared" si="93"/>
        <v>0</v>
      </c>
      <c r="R185" s="83">
        <f t="shared" si="107"/>
        <v>0</v>
      </c>
      <c r="S185" s="83">
        <f t="shared" si="108"/>
        <v>0</v>
      </c>
      <c r="T185" s="83">
        <f t="shared" si="80"/>
        <v>0</v>
      </c>
      <c r="U185" s="83">
        <f t="shared" si="94"/>
        <v>0</v>
      </c>
      <c r="V185" s="83">
        <f t="shared" si="81"/>
        <v>0</v>
      </c>
      <c r="W185" s="83">
        <v>0</v>
      </c>
      <c r="X185" s="83">
        <f t="shared" si="82"/>
        <v>0</v>
      </c>
      <c r="Y185" s="88">
        <f t="shared" si="83"/>
        <v>0</v>
      </c>
      <c r="AA185" s="121">
        <v>180</v>
      </c>
      <c r="AB185" s="83">
        <f t="shared" si="84"/>
        <v>0</v>
      </c>
      <c r="AC185" s="154">
        <f t="shared" si="85"/>
        <v>0</v>
      </c>
      <c r="AD185" s="154">
        <f t="shared" si="86"/>
        <v>0</v>
      </c>
      <c r="AE185" s="154">
        <f t="shared" si="87"/>
        <v>0</v>
      </c>
      <c r="AF185" s="83">
        <f t="shared" si="95"/>
        <v>0</v>
      </c>
      <c r="AG185" s="83">
        <f t="shared" si="96"/>
        <v>0</v>
      </c>
      <c r="AH185" s="83">
        <f t="shared" si="97"/>
        <v>0</v>
      </c>
      <c r="AI185" s="128">
        <f t="shared" si="109"/>
        <v>0</v>
      </c>
      <c r="AK185" s="121">
        <v>180</v>
      </c>
      <c r="AL185" s="83">
        <f t="shared" si="88"/>
        <v>0</v>
      </c>
      <c r="AM185" s="83">
        <f t="shared" si="89"/>
        <v>0</v>
      </c>
      <c r="AN185" s="83">
        <f t="shared" si="90"/>
        <v>0</v>
      </c>
      <c r="AO185" s="83">
        <f t="shared" si="91"/>
        <v>0</v>
      </c>
      <c r="AP185" s="83">
        <f t="shared" si="92"/>
        <v>0</v>
      </c>
      <c r="AQ185" s="227">
        <f t="shared" si="110"/>
        <v>0</v>
      </c>
      <c r="AR185" s="227">
        <f t="shared" si="110"/>
        <v>0</v>
      </c>
      <c r="AS185" s="227">
        <f t="shared" si="110"/>
        <v>0</v>
      </c>
      <c r="AT185" s="227">
        <f t="shared" si="110"/>
        <v>0</v>
      </c>
      <c r="AU185" s="83">
        <f t="shared" si="98"/>
        <v>0</v>
      </c>
      <c r="AV185" s="83">
        <f t="shared" si="99"/>
        <v>0</v>
      </c>
      <c r="AW185" s="83">
        <f t="shared" si="100"/>
        <v>0</v>
      </c>
      <c r="AX185" s="83">
        <f t="shared" si="101"/>
        <v>0</v>
      </c>
      <c r="AY185" s="128">
        <f t="shared" si="102"/>
        <v>0</v>
      </c>
    </row>
    <row r="186" spans="3:51" x14ac:dyDescent="0.25">
      <c r="C186" s="244" t="s">
        <v>61</v>
      </c>
      <c r="D186" s="4">
        <v>0.37</v>
      </c>
      <c r="E186" s="261" t="s">
        <v>223</v>
      </c>
      <c r="I186" s="105">
        <v>181</v>
      </c>
      <c r="J186" s="83">
        <f t="shared" si="103"/>
        <v>0</v>
      </c>
      <c r="K186" s="83">
        <f t="shared" si="104"/>
        <v>0</v>
      </c>
      <c r="L186" s="83">
        <f t="shared" si="105"/>
        <v>0</v>
      </c>
      <c r="M186" s="83">
        <f t="shared" si="106"/>
        <v>0</v>
      </c>
      <c r="N186" s="83">
        <f t="shared" si="78"/>
        <v>0</v>
      </c>
      <c r="O186" s="84">
        <f t="shared" si="79"/>
        <v>0</v>
      </c>
      <c r="P186" s="105">
        <v>181</v>
      </c>
      <c r="Q186" s="83">
        <f t="shared" si="93"/>
        <v>0</v>
      </c>
      <c r="R186" s="83">
        <f t="shared" si="107"/>
        <v>0</v>
      </c>
      <c r="S186" s="83">
        <f t="shared" si="108"/>
        <v>0</v>
      </c>
      <c r="T186" s="83">
        <f t="shared" si="80"/>
        <v>0</v>
      </c>
      <c r="U186" s="83">
        <f t="shared" si="94"/>
        <v>0</v>
      </c>
      <c r="V186" s="83">
        <f t="shared" si="81"/>
        <v>0</v>
      </c>
      <c r="W186" s="83">
        <v>0</v>
      </c>
      <c r="X186" s="83">
        <f t="shared" si="82"/>
        <v>0</v>
      </c>
      <c r="Y186" s="88">
        <f t="shared" si="83"/>
        <v>0</v>
      </c>
      <c r="AA186" s="121">
        <v>181</v>
      </c>
      <c r="AB186" s="83">
        <f t="shared" si="84"/>
        <v>0</v>
      </c>
      <c r="AC186" s="154">
        <f t="shared" si="85"/>
        <v>0</v>
      </c>
      <c r="AD186" s="154">
        <f t="shared" si="86"/>
        <v>0</v>
      </c>
      <c r="AE186" s="154">
        <f t="shared" si="87"/>
        <v>0</v>
      </c>
      <c r="AF186" s="83">
        <f t="shared" si="95"/>
        <v>0</v>
      </c>
      <c r="AG186" s="83">
        <f t="shared" si="96"/>
        <v>0</v>
      </c>
      <c r="AH186" s="83">
        <f t="shared" si="97"/>
        <v>0</v>
      </c>
      <c r="AI186" s="128">
        <f t="shared" si="109"/>
        <v>0</v>
      </c>
      <c r="AK186" s="121">
        <v>181</v>
      </c>
      <c r="AL186" s="83">
        <f t="shared" si="88"/>
        <v>0</v>
      </c>
      <c r="AM186" s="83">
        <f t="shared" si="89"/>
        <v>0</v>
      </c>
      <c r="AN186" s="83">
        <f t="shared" si="90"/>
        <v>0</v>
      </c>
      <c r="AO186" s="83">
        <f t="shared" si="91"/>
        <v>0</v>
      </c>
      <c r="AP186" s="83">
        <f t="shared" si="92"/>
        <v>0</v>
      </c>
      <c r="AQ186" s="227">
        <f t="shared" si="110"/>
        <v>0</v>
      </c>
      <c r="AR186" s="227">
        <f t="shared" si="110"/>
        <v>0</v>
      </c>
      <c r="AS186" s="227">
        <f t="shared" si="110"/>
        <v>0</v>
      </c>
      <c r="AT186" s="227">
        <f t="shared" si="110"/>
        <v>0</v>
      </c>
      <c r="AU186" s="83">
        <f t="shared" si="98"/>
        <v>0</v>
      </c>
      <c r="AV186" s="83">
        <f t="shared" si="99"/>
        <v>0</v>
      </c>
      <c r="AW186" s="83">
        <f t="shared" si="100"/>
        <v>0</v>
      </c>
      <c r="AX186" s="83">
        <f t="shared" si="101"/>
        <v>0</v>
      </c>
      <c r="AY186" s="128">
        <f t="shared" si="102"/>
        <v>0</v>
      </c>
    </row>
    <row r="187" spans="3:51" x14ac:dyDescent="0.25">
      <c r="C187" s="244" t="s">
        <v>62</v>
      </c>
      <c r="D187" s="4">
        <v>0.37</v>
      </c>
      <c r="E187" s="261" t="s">
        <v>223</v>
      </c>
      <c r="I187" s="105">
        <v>182</v>
      </c>
      <c r="J187" s="83">
        <f t="shared" si="103"/>
        <v>0</v>
      </c>
      <c r="K187" s="83">
        <f t="shared" si="104"/>
        <v>0</v>
      </c>
      <c r="L187" s="83">
        <f t="shared" si="105"/>
        <v>0</v>
      </c>
      <c r="M187" s="83">
        <f t="shared" si="106"/>
        <v>0</v>
      </c>
      <c r="N187" s="83">
        <f t="shared" si="78"/>
        <v>0</v>
      </c>
      <c r="O187" s="84">
        <f t="shared" si="79"/>
        <v>0</v>
      </c>
      <c r="P187" s="105">
        <v>182</v>
      </c>
      <c r="Q187" s="83">
        <f t="shared" si="93"/>
        <v>0</v>
      </c>
      <c r="R187" s="83">
        <f t="shared" si="107"/>
        <v>0</v>
      </c>
      <c r="S187" s="83">
        <f t="shared" si="108"/>
        <v>0</v>
      </c>
      <c r="T187" s="83">
        <f t="shared" si="80"/>
        <v>0</v>
      </c>
      <c r="U187" s="83">
        <f t="shared" si="94"/>
        <v>0</v>
      </c>
      <c r="V187" s="83">
        <f t="shared" si="81"/>
        <v>0</v>
      </c>
      <c r="W187" s="83">
        <v>0</v>
      </c>
      <c r="X187" s="83">
        <f t="shared" si="82"/>
        <v>0</v>
      </c>
      <c r="Y187" s="88">
        <f t="shared" si="83"/>
        <v>0</v>
      </c>
      <c r="AA187" s="121">
        <v>182</v>
      </c>
      <c r="AB187" s="83">
        <f t="shared" si="84"/>
        <v>0</v>
      </c>
      <c r="AC187" s="154">
        <f t="shared" si="85"/>
        <v>0</v>
      </c>
      <c r="AD187" s="154">
        <f t="shared" si="86"/>
        <v>0</v>
      </c>
      <c r="AE187" s="154">
        <f t="shared" si="87"/>
        <v>0</v>
      </c>
      <c r="AF187" s="83">
        <f t="shared" si="95"/>
        <v>0</v>
      </c>
      <c r="AG187" s="83">
        <f t="shared" si="96"/>
        <v>0</v>
      </c>
      <c r="AH187" s="83">
        <f t="shared" si="97"/>
        <v>0</v>
      </c>
      <c r="AI187" s="128">
        <f t="shared" si="109"/>
        <v>0</v>
      </c>
      <c r="AK187" s="121">
        <v>182</v>
      </c>
      <c r="AL187" s="83">
        <f t="shared" si="88"/>
        <v>0</v>
      </c>
      <c r="AM187" s="83">
        <f t="shared" si="89"/>
        <v>0</v>
      </c>
      <c r="AN187" s="83">
        <f t="shared" si="90"/>
        <v>0</v>
      </c>
      <c r="AO187" s="83">
        <f t="shared" si="91"/>
        <v>0</v>
      </c>
      <c r="AP187" s="83">
        <f t="shared" si="92"/>
        <v>0</v>
      </c>
      <c r="AQ187" s="227">
        <f t="shared" si="110"/>
        <v>0</v>
      </c>
      <c r="AR187" s="227">
        <f t="shared" si="110"/>
        <v>0</v>
      </c>
      <c r="AS187" s="227">
        <f t="shared" si="110"/>
        <v>0</v>
      </c>
      <c r="AT187" s="227">
        <f t="shared" si="110"/>
        <v>0</v>
      </c>
      <c r="AU187" s="83">
        <f t="shared" si="98"/>
        <v>0</v>
      </c>
      <c r="AV187" s="83">
        <f t="shared" si="99"/>
        <v>0</v>
      </c>
      <c r="AW187" s="83">
        <f t="shared" si="100"/>
        <v>0</v>
      </c>
      <c r="AX187" s="83">
        <f t="shared" si="101"/>
        <v>0</v>
      </c>
      <c r="AY187" s="128">
        <f t="shared" si="102"/>
        <v>0</v>
      </c>
    </row>
    <row r="188" spans="3:51" x14ac:dyDescent="0.25">
      <c r="C188" s="244" t="s">
        <v>63</v>
      </c>
      <c r="D188" s="4">
        <v>0.38</v>
      </c>
      <c r="E188" s="261" t="s">
        <v>223</v>
      </c>
      <c r="I188" s="105">
        <v>183</v>
      </c>
      <c r="J188" s="83">
        <f t="shared" si="103"/>
        <v>0</v>
      </c>
      <c r="K188" s="83">
        <f t="shared" si="104"/>
        <v>0</v>
      </c>
      <c r="L188" s="83">
        <f t="shared" si="105"/>
        <v>0</v>
      </c>
      <c r="M188" s="83">
        <f t="shared" si="106"/>
        <v>0</v>
      </c>
      <c r="N188" s="83">
        <f t="shared" si="78"/>
        <v>0</v>
      </c>
      <c r="O188" s="84">
        <f t="shared" si="79"/>
        <v>0</v>
      </c>
      <c r="P188" s="105">
        <v>183</v>
      </c>
      <c r="Q188" s="83">
        <f t="shared" si="93"/>
        <v>0</v>
      </c>
      <c r="R188" s="83">
        <f t="shared" si="107"/>
        <v>0</v>
      </c>
      <c r="S188" s="83">
        <f t="shared" si="108"/>
        <v>0</v>
      </c>
      <c r="T188" s="83">
        <f t="shared" si="80"/>
        <v>0</v>
      </c>
      <c r="U188" s="83">
        <f t="shared" si="94"/>
        <v>0</v>
      </c>
      <c r="V188" s="83">
        <f t="shared" si="81"/>
        <v>0</v>
      </c>
      <c r="W188" s="83">
        <v>0</v>
      </c>
      <c r="X188" s="83">
        <f t="shared" si="82"/>
        <v>0</v>
      </c>
      <c r="Y188" s="88">
        <f t="shared" si="83"/>
        <v>0</v>
      </c>
      <c r="AA188" s="121">
        <v>183</v>
      </c>
      <c r="AB188" s="83">
        <f t="shared" si="84"/>
        <v>0</v>
      </c>
      <c r="AC188" s="154">
        <f t="shared" si="85"/>
        <v>0</v>
      </c>
      <c r="AD188" s="154">
        <f t="shared" si="86"/>
        <v>0</v>
      </c>
      <c r="AE188" s="154">
        <f t="shared" si="87"/>
        <v>0</v>
      </c>
      <c r="AF188" s="83">
        <f t="shared" si="95"/>
        <v>0</v>
      </c>
      <c r="AG188" s="83">
        <f t="shared" si="96"/>
        <v>0</v>
      </c>
      <c r="AH188" s="83">
        <f t="shared" si="97"/>
        <v>0</v>
      </c>
      <c r="AI188" s="128">
        <f t="shared" si="109"/>
        <v>0</v>
      </c>
      <c r="AK188" s="121">
        <v>183</v>
      </c>
      <c r="AL188" s="83">
        <f t="shared" si="88"/>
        <v>0</v>
      </c>
      <c r="AM188" s="83">
        <f t="shared" si="89"/>
        <v>0</v>
      </c>
      <c r="AN188" s="83">
        <f t="shared" si="90"/>
        <v>0</v>
      </c>
      <c r="AO188" s="83">
        <f t="shared" si="91"/>
        <v>0</v>
      </c>
      <c r="AP188" s="83">
        <f t="shared" si="92"/>
        <v>0</v>
      </c>
      <c r="AQ188" s="227">
        <f t="shared" si="110"/>
        <v>0</v>
      </c>
      <c r="AR188" s="227">
        <f t="shared" si="110"/>
        <v>0</v>
      </c>
      <c r="AS188" s="227">
        <f t="shared" si="110"/>
        <v>0</v>
      </c>
      <c r="AT188" s="227">
        <f t="shared" si="110"/>
        <v>0</v>
      </c>
      <c r="AU188" s="83">
        <f t="shared" si="98"/>
        <v>0</v>
      </c>
      <c r="AV188" s="83">
        <f t="shared" si="99"/>
        <v>0</v>
      </c>
      <c r="AW188" s="83">
        <f t="shared" si="100"/>
        <v>0</v>
      </c>
      <c r="AX188" s="83">
        <f t="shared" si="101"/>
        <v>0</v>
      </c>
      <c r="AY188" s="128">
        <f t="shared" si="102"/>
        <v>0</v>
      </c>
    </row>
    <row r="189" spans="3:51" x14ac:dyDescent="0.25">
      <c r="C189" s="244" t="s">
        <v>64</v>
      </c>
      <c r="D189" s="4">
        <v>0.36</v>
      </c>
      <c r="E189" s="261" t="s">
        <v>223</v>
      </c>
      <c r="I189" s="105">
        <v>184</v>
      </c>
      <c r="J189" s="83">
        <f t="shared" si="103"/>
        <v>0</v>
      </c>
      <c r="K189" s="83">
        <f t="shared" si="104"/>
        <v>0</v>
      </c>
      <c r="L189" s="83">
        <f t="shared" si="105"/>
        <v>0</v>
      </c>
      <c r="M189" s="83">
        <f t="shared" si="106"/>
        <v>0</v>
      </c>
      <c r="N189" s="83">
        <f t="shared" si="78"/>
        <v>0</v>
      </c>
      <c r="O189" s="84">
        <f t="shared" si="79"/>
        <v>0</v>
      </c>
      <c r="P189" s="105">
        <v>184</v>
      </c>
      <c r="Q189" s="83">
        <f t="shared" si="93"/>
        <v>0</v>
      </c>
      <c r="R189" s="83">
        <f t="shared" si="107"/>
        <v>0</v>
      </c>
      <c r="S189" s="83">
        <f t="shared" si="108"/>
        <v>0</v>
      </c>
      <c r="T189" s="83">
        <f t="shared" si="80"/>
        <v>0</v>
      </c>
      <c r="U189" s="83">
        <f t="shared" si="94"/>
        <v>0</v>
      </c>
      <c r="V189" s="83">
        <f t="shared" si="81"/>
        <v>0</v>
      </c>
      <c r="W189" s="83">
        <v>0</v>
      </c>
      <c r="X189" s="83">
        <f t="shared" si="82"/>
        <v>0</v>
      </c>
      <c r="Y189" s="88">
        <f t="shared" si="83"/>
        <v>0</v>
      </c>
      <c r="AA189" s="121">
        <v>184</v>
      </c>
      <c r="AB189" s="83">
        <f t="shared" si="84"/>
        <v>0</v>
      </c>
      <c r="AC189" s="154">
        <f t="shared" si="85"/>
        <v>0</v>
      </c>
      <c r="AD189" s="154">
        <f t="shared" si="86"/>
        <v>0</v>
      </c>
      <c r="AE189" s="154">
        <f t="shared" si="87"/>
        <v>0</v>
      </c>
      <c r="AF189" s="83">
        <f t="shared" si="95"/>
        <v>0</v>
      </c>
      <c r="AG189" s="83">
        <f t="shared" si="96"/>
        <v>0</v>
      </c>
      <c r="AH189" s="83">
        <f t="shared" si="97"/>
        <v>0</v>
      </c>
      <c r="AI189" s="128">
        <f t="shared" si="109"/>
        <v>0</v>
      </c>
      <c r="AK189" s="121">
        <v>184</v>
      </c>
      <c r="AL189" s="83">
        <f t="shared" si="88"/>
        <v>0</v>
      </c>
      <c r="AM189" s="83">
        <f t="shared" si="89"/>
        <v>0</v>
      </c>
      <c r="AN189" s="83">
        <f t="shared" si="90"/>
        <v>0</v>
      </c>
      <c r="AO189" s="83">
        <f t="shared" si="91"/>
        <v>0</v>
      </c>
      <c r="AP189" s="83">
        <f t="shared" si="92"/>
        <v>0</v>
      </c>
      <c r="AQ189" s="227">
        <f t="shared" si="110"/>
        <v>0</v>
      </c>
      <c r="AR189" s="227">
        <f t="shared" si="110"/>
        <v>0</v>
      </c>
      <c r="AS189" s="227">
        <f t="shared" si="110"/>
        <v>0</v>
      </c>
      <c r="AT189" s="227">
        <f t="shared" si="110"/>
        <v>0</v>
      </c>
      <c r="AU189" s="83">
        <f t="shared" si="98"/>
        <v>0</v>
      </c>
      <c r="AV189" s="83">
        <f t="shared" si="99"/>
        <v>0</v>
      </c>
      <c r="AW189" s="83">
        <f t="shared" si="100"/>
        <v>0</v>
      </c>
      <c r="AX189" s="83">
        <f t="shared" si="101"/>
        <v>0</v>
      </c>
      <c r="AY189" s="128">
        <f t="shared" si="102"/>
        <v>0</v>
      </c>
    </row>
    <row r="190" spans="3:51" x14ac:dyDescent="0.25">
      <c r="C190" s="244" t="s">
        <v>65</v>
      </c>
      <c r="D190" s="4">
        <v>0.37</v>
      </c>
      <c r="E190" s="261" t="s">
        <v>222</v>
      </c>
      <c r="I190" s="105">
        <v>185</v>
      </c>
      <c r="J190" s="83">
        <f t="shared" si="103"/>
        <v>0</v>
      </c>
      <c r="K190" s="83">
        <f t="shared" si="104"/>
        <v>0</v>
      </c>
      <c r="L190" s="83">
        <f t="shared" si="105"/>
        <v>0</v>
      </c>
      <c r="M190" s="83">
        <f t="shared" si="106"/>
        <v>0</v>
      </c>
      <c r="N190" s="83">
        <f t="shared" si="78"/>
        <v>0</v>
      </c>
      <c r="O190" s="84">
        <f t="shared" si="79"/>
        <v>0</v>
      </c>
      <c r="P190" s="105">
        <v>185</v>
      </c>
      <c r="Q190" s="83">
        <f t="shared" si="93"/>
        <v>0</v>
      </c>
      <c r="R190" s="83">
        <f t="shared" si="107"/>
        <v>0</v>
      </c>
      <c r="S190" s="83">
        <f t="shared" si="108"/>
        <v>0</v>
      </c>
      <c r="T190" s="83">
        <f t="shared" si="80"/>
        <v>0</v>
      </c>
      <c r="U190" s="83">
        <f t="shared" si="94"/>
        <v>0</v>
      </c>
      <c r="V190" s="83">
        <f t="shared" si="81"/>
        <v>0</v>
      </c>
      <c r="W190" s="83">
        <v>0</v>
      </c>
      <c r="X190" s="83">
        <f t="shared" si="82"/>
        <v>0</v>
      </c>
      <c r="Y190" s="88">
        <f t="shared" si="83"/>
        <v>0</v>
      </c>
      <c r="AA190" s="121">
        <v>185</v>
      </c>
      <c r="AB190" s="83">
        <f t="shared" si="84"/>
        <v>0</v>
      </c>
      <c r="AC190" s="154">
        <f t="shared" si="85"/>
        <v>0</v>
      </c>
      <c r="AD190" s="154">
        <f t="shared" si="86"/>
        <v>0</v>
      </c>
      <c r="AE190" s="154">
        <f t="shared" si="87"/>
        <v>0</v>
      </c>
      <c r="AF190" s="83">
        <f t="shared" si="95"/>
        <v>0</v>
      </c>
      <c r="AG190" s="83">
        <f t="shared" si="96"/>
        <v>0</v>
      </c>
      <c r="AH190" s="83">
        <f t="shared" si="97"/>
        <v>0</v>
      </c>
      <c r="AI190" s="128">
        <f t="shared" si="109"/>
        <v>0</v>
      </c>
      <c r="AK190" s="121">
        <v>185</v>
      </c>
      <c r="AL190" s="83">
        <f t="shared" si="88"/>
        <v>0</v>
      </c>
      <c r="AM190" s="83">
        <f t="shared" si="89"/>
        <v>0</v>
      </c>
      <c r="AN190" s="83">
        <f t="shared" si="90"/>
        <v>0</v>
      </c>
      <c r="AO190" s="83">
        <f t="shared" si="91"/>
        <v>0</v>
      </c>
      <c r="AP190" s="83">
        <f t="shared" si="92"/>
        <v>0</v>
      </c>
      <c r="AQ190" s="227">
        <f t="shared" si="110"/>
        <v>0</v>
      </c>
      <c r="AR190" s="227">
        <f t="shared" si="110"/>
        <v>0</v>
      </c>
      <c r="AS190" s="227">
        <f t="shared" si="110"/>
        <v>0</v>
      </c>
      <c r="AT190" s="227">
        <f t="shared" si="110"/>
        <v>0</v>
      </c>
      <c r="AU190" s="83">
        <f t="shared" si="98"/>
        <v>0</v>
      </c>
      <c r="AV190" s="83">
        <f t="shared" si="99"/>
        <v>0</v>
      </c>
      <c r="AW190" s="83">
        <f t="shared" si="100"/>
        <v>0</v>
      </c>
      <c r="AX190" s="83">
        <f t="shared" si="101"/>
        <v>0</v>
      </c>
      <c r="AY190" s="128">
        <f t="shared" si="102"/>
        <v>0</v>
      </c>
    </row>
    <row r="191" spans="3:51" x14ac:dyDescent="0.25">
      <c r="C191" s="244" t="s">
        <v>66</v>
      </c>
      <c r="D191" s="4">
        <v>0.53</v>
      </c>
      <c r="E191" s="261" t="s">
        <v>222</v>
      </c>
      <c r="I191" s="105">
        <v>186</v>
      </c>
      <c r="J191" s="83">
        <f t="shared" si="103"/>
        <v>0</v>
      </c>
      <c r="K191" s="83">
        <f t="shared" si="104"/>
        <v>0</v>
      </c>
      <c r="L191" s="83">
        <f t="shared" si="105"/>
        <v>0</v>
      </c>
      <c r="M191" s="83">
        <f t="shared" si="106"/>
        <v>0</v>
      </c>
      <c r="N191" s="83">
        <f t="shared" si="78"/>
        <v>0</v>
      </c>
      <c r="O191" s="84">
        <f t="shared" si="79"/>
        <v>0</v>
      </c>
      <c r="P191" s="105">
        <v>186</v>
      </c>
      <c r="Q191" s="83">
        <f t="shared" si="93"/>
        <v>0</v>
      </c>
      <c r="R191" s="83">
        <f t="shared" si="107"/>
        <v>0</v>
      </c>
      <c r="S191" s="83">
        <f t="shared" si="108"/>
        <v>0</v>
      </c>
      <c r="T191" s="83">
        <f t="shared" si="80"/>
        <v>0</v>
      </c>
      <c r="U191" s="83">
        <f t="shared" si="94"/>
        <v>0</v>
      </c>
      <c r="V191" s="83">
        <f t="shared" si="81"/>
        <v>0</v>
      </c>
      <c r="W191" s="83">
        <v>0</v>
      </c>
      <c r="X191" s="83">
        <f t="shared" si="82"/>
        <v>0</v>
      </c>
      <c r="Y191" s="88">
        <f t="shared" si="83"/>
        <v>0</v>
      </c>
      <c r="AA191" s="121">
        <v>186</v>
      </c>
      <c r="AB191" s="83">
        <f t="shared" si="84"/>
        <v>0</v>
      </c>
      <c r="AC191" s="154">
        <f t="shared" si="85"/>
        <v>0</v>
      </c>
      <c r="AD191" s="154">
        <f t="shared" si="86"/>
        <v>0</v>
      </c>
      <c r="AE191" s="154">
        <f t="shared" si="87"/>
        <v>0</v>
      </c>
      <c r="AF191" s="83">
        <f t="shared" si="95"/>
        <v>0</v>
      </c>
      <c r="AG191" s="83">
        <f t="shared" si="96"/>
        <v>0</v>
      </c>
      <c r="AH191" s="83">
        <f t="shared" si="97"/>
        <v>0</v>
      </c>
      <c r="AI191" s="128">
        <f t="shared" si="109"/>
        <v>0</v>
      </c>
      <c r="AK191" s="121">
        <v>186</v>
      </c>
      <c r="AL191" s="83">
        <f t="shared" si="88"/>
        <v>0</v>
      </c>
      <c r="AM191" s="83">
        <f t="shared" si="89"/>
        <v>0</v>
      </c>
      <c r="AN191" s="83">
        <f t="shared" si="90"/>
        <v>0</v>
      </c>
      <c r="AO191" s="83">
        <f t="shared" si="91"/>
        <v>0</v>
      </c>
      <c r="AP191" s="83">
        <f t="shared" si="92"/>
        <v>0</v>
      </c>
      <c r="AQ191" s="227">
        <f t="shared" si="110"/>
        <v>0</v>
      </c>
      <c r="AR191" s="227">
        <f t="shared" si="110"/>
        <v>0</v>
      </c>
      <c r="AS191" s="227">
        <f t="shared" si="110"/>
        <v>0</v>
      </c>
      <c r="AT191" s="227">
        <f t="shared" si="110"/>
        <v>0</v>
      </c>
      <c r="AU191" s="83">
        <f t="shared" si="98"/>
        <v>0</v>
      </c>
      <c r="AV191" s="83">
        <f t="shared" si="99"/>
        <v>0</v>
      </c>
      <c r="AW191" s="83">
        <f t="shared" si="100"/>
        <v>0</v>
      </c>
      <c r="AX191" s="83">
        <f t="shared" si="101"/>
        <v>0</v>
      </c>
      <c r="AY191" s="128">
        <f t="shared" si="102"/>
        <v>0</v>
      </c>
    </row>
    <row r="192" spans="3:51" x14ac:dyDescent="0.25">
      <c r="C192" s="244" t="s">
        <v>67</v>
      </c>
      <c r="D192" s="4">
        <v>0.43</v>
      </c>
      <c r="E192" s="261" t="s">
        <v>222</v>
      </c>
      <c r="I192" s="105">
        <v>187</v>
      </c>
      <c r="J192" s="83">
        <f t="shared" si="103"/>
        <v>0</v>
      </c>
      <c r="K192" s="83">
        <f t="shared" si="104"/>
        <v>0</v>
      </c>
      <c r="L192" s="83">
        <f t="shared" si="105"/>
        <v>0</v>
      </c>
      <c r="M192" s="83">
        <f t="shared" si="106"/>
        <v>0</v>
      </c>
      <c r="N192" s="83">
        <f t="shared" si="78"/>
        <v>0</v>
      </c>
      <c r="O192" s="84">
        <f t="shared" si="79"/>
        <v>0</v>
      </c>
      <c r="P192" s="105">
        <v>187</v>
      </c>
      <c r="Q192" s="83">
        <f t="shared" si="93"/>
        <v>0</v>
      </c>
      <c r="R192" s="83">
        <f t="shared" si="107"/>
        <v>0</v>
      </c>
      <c r="S192" s="83">
        <f t="shared" si="108"/>
        <v>0</v>
      </c>
      <c r="T192" s="83">
        <f t="shared" si="80"/>
        <v>0</v>
      </c>
      <c r="U192" s="83">
        <f t="shared" si="94"/>
        <v>0</v>
      </c>
      <c r="V192" s="83">
        <f t="shared" si="81"/>
        <v>0</v>
      </c>
      <c r="W192" s="83">
        <v>0</v>
      </c>
      <c r="X192" s="83">
        <f t="shared" si="82"/>
        <v>0</v>
      </c>
      <c r="Y192" s="88">
        <f t="shared" si="83"/>
        <v>0</v>
      </c>
      <c r="AA192" s="121">
        <v>187</v>
      </c>
      <c r="AB192" s="83">
        <f t="shared" si="84"/>
        <v>0</v>
      </c>
      <c r="AC192" s="154">
        <f t="shared" si="85"/>
        <v>0</v>
      </c>
      <c r="AD192" s="154">
        <f t="shared" si="86"/>
        <v>0</v>
      </c>
      <c r="AE192" s="154">
        <f t="shared" si="87"/>
        <v>0</v>
      </c>
      <c r="AF192" s="83">
        <f t="shared" si="95"/>
        <v>0</v>
      </c>
      <c r="AG192" s="83">
        <f t="shared" si="96"/>
        <v>0</v>
      </c>
      <c r="AH192" s="83">
        <f t="shared" si="97"/>
        <v>0</v>
      </c>
      <c r="AI192" s="128">
        <f t="shared" si="109"/>
        <v>0</v>
      </c>
      <c r="AK192" s="121">
        <v>187</v>
      </c>
      <c r="AL192" s="83">
        <f t="shared" si="88"/>
        <v>0</v>
      </c>
      <c r="AM192" s="83">
        <f t="shared" si="89"/>
        <v>0</v>
      </c>
      <c r="AN192" s="83">
        <f t="shared" si="90"/>
        <v>0</v>
      </c>
      <c r="AO192" s="83">
        <f t="shared" si="91"/>
        <v>0</v>
      </c>
      <c r="AP192" s="83">
        <f t="shared" si="92"/>
        <v>0</v>
      </c>
      <c r="AQ192" s="227">
        <f t="shared" si="110"/>
        <v>0</v>
      </c>
      <c r="AR192" s="227">
        <f t="shared" si="110"/>
        <v>0</v>
      </c>
      <c r="AS192" s="227">
        <f t="shared" si="110"/>
        <v>0</v>
      </c>
      <c r="AT192" s="227">
        <f t="shared" si="110"/>
        <v>0</v>
      </c>
      <c r="AU192" s="83">
        <f t="shared" si="98"/>
        <v>0</v>
      </c>
      <c r="AV192" s="83">
        <f t="shared" si="99"/>
        <v>0</v>
      </c>
      <c r="AW192" s="83">
        <f t="shared" si="100"/>
        <v>0</v>
      </c>
      <c r="AX192" s="83">
        <f t="shared" si="101"/>
        <v>0</v>
      </c>
      <c r="AY192" s="128">
        <f t="shared" si="102"/>
        <v>0</v>
      </c>
    </row>
    <row r="193" spans="3:51" x14ac:dyDescent="0.25">
      <c r="C193" s="244" t="s">
        <v>68</v>
      </c>
      <c r="D193" s="4">
        <v>0.38</v>
      </c>
      <c r="E193" s="261" t="s">
        <v>222</v>
      </c>
      <c r="I193" s="105">
        <v>188</v>
      </c>
      <c r="J193" s="83">
        <f t="shared" si="103"/>
        <v>0</v>
      </c>
      <c r="K193" s="83">
        <f t="shared" si="104"/>
        <v>0</v>
      </c>
      <c r="L193" s="83">
        <f t="shared" si="105"/>
        <v>0</v>
      </c>
      <c r="M193" s="83">
        <f t="shared" si="106"/>
        <v>0</v>
      </c>
      <c r="N193" s="83">
        <f t="shared" si="78"/>
        <v>0</v>
      </c>
      <c r="O193" s="84">
        <f t="shared" si="79"/>
        <v>0</v>
      </c>
      <c r="P193" s="105">
        <v>188</v>
      </c>
      <c r="Q193" s="83">
        <f t="shared" si="93"/>
        <v>0</v>
      </c>
      <c r="R193" s="83">
        <f t="shared" si="107"/>
        <v>0</v>
      </c>
      <c r="S193" s="83">
        <f t="shared" si="108"/>
        <v>0</v>
      </c>
      <c r="T193" s="83">
        <f t="shared" si="80"/>
        <v>0</v>
      </c>
      <c r="U193" s="83">
        <f t="shared" si="94"/>
        <v>0</v>
      </c>
      <c r="V193" s="83">
        <f t="shared" si="81"/>
        <v>0</v>
      </c>
      <c r="W193" s="83">
        <v>0</v>
      </c>
      <c r="X193" s="83">
        <f t="shared" si="82"/>
        <v>0</v>
      </c>
      <c r="Y193" s="88">
        <f t="shared" si="83"/>
        <v>0</v>
      </c>
      <c r="AA193" s="121">
        <v>188</v>
      </c>
      <c r="AB193" s="83">
        <f t="shared" si="84"/>
        <v>0</v>
      </c>
      <c r="AC193" s="154">
        <f t="shared" si="85"/>
        <v>0</v>
      </c>
      <c r="AD193" s="154">
        <f t="shared" si="86"/>
        <v>0</v>
      </c>
      <c r="AE193" s="154">
        <f t="shared" si="87"/>
        <v>0</v>
      </c>
      <c r="AF193" s="83">
        <f t="shared" si="95"/>
        <v>0</v>
      </c>
      <c r="AG193" s="83">
        <f t="shared" si="96"/>
        <v>0</v>
      </c>
      <c r="AH193" s="83">
        <f t="shared" si="97"/>
        <v>0</v>
      </c>
      <c r="AI193" s="128">
        <f t="shared" si="109"/>
        <v>0</v>
      </c>
      <c r="AK193" s="121">
        <v>188</v>
      </c>
      <c r="AL193" s="83">
        <f t="shared" si="88"/>
        <v>0</v>
      </c>
      <c r="AM193" s="83">
        <f t="shared" si="89"/>
        <v>0</v>
      </c>
      <c r="AN193" s="83">
        <f t="shared" si="90"/>
        <v>0</v>
      </c>
      <c r="AO193" s="83">
        <f t="shared" si="91"/>
        <v>0</v>
      </c>
      <c r="AP193" s="83">
        <f t="shared" si="92"/>
        <v>0</v>
      </c>
      <c r="AQ193" s="227">
        <f t="shared" si="110"/>
        <v>0</v>
      </c>
      <c r="AR193" s="227">
        <f t="shared" si="110"/>
        <v>0</v>
      </c>
      <c r="AS193" s="227">
        <f t="shared" si="110"/>
        <v>0</v>
      </c>
      <c r="AT193" s="227">
        <f t="shared" si="110"/>
        <v>0</v>
      </c>
      <c r="AU193" s="83">
        <f t="shared" si="98"/>
        <v>0</v>
      </c>
      <c r="AV193" s="83">
        <f t="shared" si="99"/>
        <v>0</v>
      </c>
      <c r="AW193" s="83">
        <f t="shared" si="100"/>
        <v>0</v>
      </c>
      <c r="AX193" s="83">
        <f t="shared" si="101"/>
        <v>0</v>
      </c>
      <c r="AY193" s="128">
        <f t="shared" si="102"/>
        <v>0</v>
      </c>
    </row>
    <row r="194" spans="3:51" x14ac:dyDescent="0.25">
      <c r="C194" s="246" t="s">
        <v>69</v>
      </c>
      <c r="D194" s="3">
        <v>0.42</v>
      </c>
      <c r="E194" s="261" t="s">
        <v>223</v>
      </c>
      <c r="I194" s="105">
        <v>189</v>
      </c>
      <c r="J194" s="83">
        <f t="shared" si="103"/>
        <v>0</v>
      </c>
      <c r="K194" s="83">
        <f t="shared" si="104"/>
        <v>0</v>
      </c>
      <c r="L194" s="83">
        <f t="shared" si="105"/>
        <v>0</v>
      </c>
      <c r="M194" s="83">
        <f t="shared" si="106"/>
        <v>0</v>
      </c>
      <c r="N194" s="83">
        <f t="shared" si="78"/>
        <v>0</v>
      </c>
      <c r="O194" s="84">
        <f t="shared" si="79"/>
        <v>0</v>
      </c>
      <c r="P194" s="105">
        <v>189</v>
      </c>
      <c r="Q194" s="83">
        <f t="shared" si="93"/>
        <v>0</v>
      </c>
      <c r="R194" s="83">
        <f t="shared" si="107"/>
        <v>0</v>
      </c>
      <c r="S194" s="83">
        <f t="shared" si="108"/>
        <v>0</v>
      </c>
      <c r="T194" s="83">
        <f t="shared" si="80"/>
        <v>0</v>
      </c>
      <c r="U194" s="83">
        <f t="shared" si="94"/>
        <v>0</v>
      </c>
      <c r="V194" s="83">
        <f t="shared" si="81"/>
        <v>0</v>
      </c>
      <c r="W194" s="83">
        <v>0</v>
      </c>
      <c r="X194" s="83">
        <f t="shared" si="82"/>
        <v>0</v>
      </c>
      <c r="Y194" s="88">
        <f t="shared" si="83"/>
        <v>0</v>
      </c>
      <c r="AA194" s="121">
        <v>189</v>
      </c>
      <c r="AB194" s="83">
        <f t="shared" si="84"/>
        <v>0</v>
      </c>
      <c r="AC194" s="154">
        <f t="shared" si="85"/>
        <v>0</v>
      </c>
      <c r="AD194" s="154">
        <f t="shared" si="86"/>
        <v>0</v>
      </c>
      <c r="AE194" s="154">
        <f t="shared" si="87"/>
        <v>0</v>
      </c>
      <c r="AF194" s="83">
        <f t="shared" si="95"/>
        <v>0</v>
      </c>
      <c r="AG194" s="83">
        <f t="shared" si="96"/>
        <v>0</v>
      </c>
      <c r="AH194" s="83">
        <f t="shared" si="97"/>
        <v>0</v>
      </c>
      <c r="AI194" s="128">
        <f t="shared" si="109"/>
        <v>0</v>
      </c>
      <c r="AK194" s="121">
        <v>189</v>
      </c>
      <c r="AL194" s="83">
        <f t="shared" si="88"/>
        <v>0</v>
      </c>
      <c r="AM194" s="83">
        <f t="shared" si="89"/>
        <v>0</v>
      </c>
      <c r="AN194" s="83">
        <f t="shared" si="90"/>
        <v>0</v>
      </c>
      <c r="AO194" s="83">
        <f t="shared" si="91"/>
        <v>0</v>
      </c>
      <c r="AP194" s="83">
        <f t="shared" si="92"/>
        <v>0</v>
      </c>
      <c r="AQ194" s="227">
        <f t="shared" si="110"/>
        <v>0</v>
      </c>
      <c r="AR194" s="227">
        <f t="shared" si="110"/>
        <v>0</v>
      </c>
      <c r="AS194" s="227">
        <f t="shared" si="110"/>
        <v>0</v>
      </c>
      <c r="AT194" s="227">
        <f t="shared" si="110"/>
        <v>0</v>
      </c>
      <c r="AU194" s="83">
        <f t="shared" si="98"/>
        <v>0</v>
      </c>
      <c r="AV194" s="83">
        <f t="shared" si="99"/>
        <v>0</v>
      </c>
      <c r="AW194" s="83">
        <f t="shared" si="100"/>
        <v>0</v>
      </c>
      <c r="AX194" s="83">
        <f t="shared" si="101"/>
        <v>0</v>
      </c>
      <c r="AY194" s="128">
        <f t="shared" si="102"/>
        <v>0</v>
      </c>
    </row>
    <row r="195" spans="3:51" x14ac:dyDescent="0.25">
      <c r="C195" s="246" t="s">
        <v>70</v>
      </c>
      <c r="D195" s="3">
        <v>0.56999999999999995</v>
      </c>
      <c r="E195" s="261" t="s">
        <v>222</v>
      </c>
      <c r="I195" s="105">
        <v>190</v>
      </c>
      <c r="J195" s="83">
        <f t="shared" si="103"/>
        <v>0</v>
      </c>
      <c r="K195" s="83">
        <f t="shared" si="104"/>
        <v>0</v>
      </c>
      <c r="L195" s="83">
        <f t="shared" si="105"/>
        <v>0</v>
      </c>
      <c r="M195" s="83">
        <f t="shared" si="106"/>
        <v>0</v>
      </c>
      <c r="N195" s="83">
        <f t="shared" si="78"/>
        <v>0</v>
      </c>
      <c r="O195" s="84">
        <f t="shared" si="79"/>
        <v>0</v>
      </c>
      <c r="P195" s="105">
        <v>190</v>
      </c>
      <c r="Q195" s="83">
        <f t="shared" si="93"/>
        <v>0</v>
      </c>
      <c r="R195" s="83">
        <f t="shared" si="107"/>
        <v>0</v>
      </c>
      <c r="S195" s="83">
        <f t="shared" si="108"/>
        <v>0</v>
      </c>
      <c r="T195" s="83">
        <f t="shared" si="80"/>
        <v>0</v>
      </c>
      <c r="U195" s="83">
        <f t="shared" si="94"/>
        <v>0</v>
      </c>
      <c r="V195" s="83">
        <f t="shared" si="81"/>
        <v>0</v>
      </c>
      <c r="W195" s="83">
        <v>0</v>
      </c>
      <c r="X195" s="83">
        <f t="shared" si="82"/>
        <v>0</v>
      </c>
      <c r="Y195" s="88">
        <f t="shared" si="83"/>
        <v>0</v>
      </c>
      <c r="AA195" s="121">
        <v>190</v>
      </c>
      <c r="AB195" s="83">
        <f t="shared" si="84"/>
        <v>0</v>
      </c>
      <c r="AC195" s="154">
        <f t="shared" si="85"/>
        <v>0</v>
      </c>
      <c r="AD195" s="154">
        <f t="shared" si="86"/>
        <v>0</v>
      </c>
      <c r="AE195" s="154">
        <f t="shared" si="87"/>
        <v>0</v>
      </c>
      <c r="AF195" s="83">
        <f t="shared" si="95"/>
        <v>0</v>
      </c>
      <c r="AG195" s="83">
        <f t="shared" si="96"/>
        <v>0</v>
      </c>
      <c r="AH195" s="83">
        <f t="shared" si="97"/>
        <v>0</v>
      </c>
      <c r="AI195" s="128">
        <f t="shared" si="109"/>
        <v>0</v>
      </c>
      <c r="AK195" s="121">
        <v>190</v>
      </c>
      <c r="AL195" s="83">
        <f t="shared" si="88"/>
        <v>0</v>
      </c>
      <c r="AM195" s="83">
        <f t="shared" si="89"/>
        <v>0</v>
      </c>
      <c r="AN195" s="83">
        <f t="shared" si="90"/>
        <v>0</v>
      </c>
      <c r="AO195" s="83">
        <f t="shared" si="91"/>
        <v>0</v>
      </c>
      <c r="AP195" s="83">
        <f t="shared" si="92"/>
        <v>0</v>
      </c>
      <c r="AQ195" s="227">
        <f t="shared" si="110"/>
        <v>0</v>
      </c>
      <c r="AR195" s="227">
        <f t="shared" si="110"/>
        <v>0</v>
      </c>
      <c r="AS195" s="227">
        <f t="shared" si="110"/>
        <v>0</v>
      </c>
      <c r="AT195" s="227">
        <f t="shared" si="110"/>
        <v>0</v>
      </c>
      <c r="AU195" s="83">
        <f t="shared" si="98"/>
        <v>0</v>
      </c>
      <c r="AV195" s="83">
        <f t="shared" si="99"/>
        <v>0</v>
      </c>
      <c r="AW195" s="83">
        <f t="shared" si="100"/>
        <v>0</v>
      </c>
      <c r="AX195" s="83">
        <f t="shared" si="101"/>
        <v>0</v>
      </c>
      <c r="AY195" s="128">
        <f t="shared" si="102"/>
        <v>0</v>
      </c>
    </row>
    <row r="196" spans="3:51" x14ac:dyDescent="0.25">
      <c r="C196" s="246" t="s">
        <v>71</v>
      </c>
      <c r="D196" s="3">
        <v>0.54</v>
      </c>
      <c r="E196" s="261"/>
      <c r="I196" s="105">
        <v>191</v>
      </c>
      <c r="J196" s="83">
        <f t="shared" si="103"/>
        <v>0</v>
      </c>
      <c r="K196" s="83">
        <f t="shared" si="104"/>
        <v>0</v>
      </c>
      <c r="L196" s="83">
        <f t="shared" si="105"/>
        <v>0</v>
      </c>
      <c r="M196" s="83">
        <f t="shared" si="106"/>
        <v>0</v>
      </c>
      <c r="N196" s="83">
        <f t="shared" si="78"/>
        <v>0</v>
      </c>
      <c r="O196" s="84">
        <f t="shared" si="79"/>
        <v>0</v>
      </c>
      <c r="P196" s="105">
        <v>191</v>
      </c>
      <c r="Q196" s="83">
        <f t="shared" si="93"/>
        <v>0</v>
      </c>
      <c r="R196" s="83">
        <f t="shared" si="107"/>
        <v>0</v>
      </c>
      <c r="S196" s="83">
        <f t="shared" si="108"/>
        <v>0</v>
      </c>
      <c r="T196" s="83">
        <f t="shared" si="80"/>
        <v>0</v>
      </c>
      <c r="U196" s="83">
        <f t="shared" si="94"/>
        <v>0</v>
      </c>
      <c r="V196" s="83">
        <f t="shared" si="81"/>
        <v>0</v>
      </c>
      <c r="W196" s="83">
        <v>0</v>
      </c>
      <c r="X196" s="83">
        <f t="shared" si="82"/>
        <v>0</v>
      </c>
      <c r="Y196" s="88">
        <f t="shared" si="83"/>
        <v>0</v>
      </c>
      <c r="AA196" s="121">
        <v>191</v>
      </c>
      <c r="AB196" s="83">
        <f t="shared" si="84"/>
        <v>0</v>
      </c>
      <c r="AC196" s="154">
        <f t="shared" si="85"/>
        <v>0</v>
      </c>
      <c r="AD196" s="154">
        <f t="shared" si="86"/>
        <v>0</v>
      </c>
      <c r="AE196" s="154">
        <f t="shared" si="87"/>
        <v>0</v>
      </c>
      <c r="AF196" s="83">
        <f t="shared" si="95"/>
        <v>0</v>
      </c>
      <c r="AG196" s="83">
        <f t="shared" si="96"/>
        <v>0</v>
      </c>
      <c r="AH196" s="83">
        <f t="shared" si="97"/>
        <v>0</v>
      </c>
      <c r="AI196" s="128">
        <f t="shared" si="109"/>
        <v>0</v>
      </c>
      <c r="AK196" s="121">
        <v>191</v>
      </c>
      <c r="AL196" s="83">
        <f t="shared" si="88"/>
        <v>0</v>
      </c>
      <c r="AM196" s="83">
        <f t="shared" si="89"/>
        <v>0</v>
      </c>
      <c r="AN196" s="83">
        <f t="shared" si="90"/>
        <v>0</v>
      </c>
      <c r="AO196" s="83">
        <f t="shared" si="91"/>
        <v>0</v>
      </c>
      <c r="AP196" s="83">
        <f t="shared" si="92"/>
        <v>0</v>
      </c>
      <c r="AQ196" s="227">
        <f t="shared" si="110"/>
        <v>0</v>
      </c>
      <c r="AR196" s="227">
        <f t="shared" si="110"/>
        <v>0</v>
      </c>
      <c r="AS196" s="227">
        <f t="shared" si="110"/>
        <v>0</v>
      </c>
      <c r="AT196" s="227">
        <f t="shared" si="110"/>
        <v>0</v>
      </c>
      <c r="AU196" s="83">
        <f t="shared" si="98"/>
        <v>0</v>
      </c>
      <c r="AV196" s="83">
        <f t="shared" si="99"/>
        <v>0</v>
      </c>
      <c r="AW196" s="83">
        <f t="shared" si="100"/>
        <v>0</v>
      </c>
      <c r="AX196" s="83">
        <f t="shared" si="101"/>
        <v>0</v>
      </c>
      <c r="AY196" s="128">
        <f t="shared" si="102"/>
        <v>0</v>
      </c>
    </row>
    <row r="197" spans="3:51" x14ac:dyDescent="0.25">
      <c r="E197" s="69"/>
      <c r="I197" s="105">
        <v>192</v>
      </c>
      <c r="J197" s="83">
        <f t="shared" si="103"/>
        <v>0</v>
      </c>
      <c r="K197" s="83">
        <f t="shared" si="104"/>
        <v>0</v>
      </c>
      <c r="L197" s="83">
        <f t="shared" si="105"/>
        <v>0</v>
      </c>
      <c r="M197" s="83">
        <f t="shared" si="106"/>
        <v>0</v>
      </c>
      <c r="N197" s="83">
        <f t="shared" ref="N197:N204" si="111">IF(P198&lt;=$F$18,0,)</f>
        <v>0</v>
      </c>
      <c r="O197" s="84">
        <f t="shared" ref="O197:O205" si="112">((J197+K197)*0.475+L197+M197+N197)*44/12</f>
        <v>0</v>
      </c>
      <c r="P197" s="105">
        <v>192</v>
      </c>
      <c r="Q197" s="83">
        <f t="shared" si="93"/>
        <v>0</v>
      </c>
      <c r="R197" s="83">
        <f t="shared" si="107"/>
        <v>0</v>
      </c>
      <c r="S197" s="83">
        <f t="shared" si="108"/>
        <v>0</v>
      </c>
      <c r="T197" s="83">
        <f t="shared" ref="T197:T205" si="113">IF(S197=0,0,EXP(-1.0587+0.8836*LN(S197)+0.284))</f>
        <v>0</v>
      </c>
      <c r="U197" s="83">
        <f t="shared" si="94"/>
        <v>0</v>
      </c>
      <c r="V197" s="83">
        <f t="shared" ref="V197:V205" si="114">IF(P197&lt;=$F$18,IF(P197&lt;=30,P197*($F$16-$F$6)/30,$F$16-$F$6),)</f>
        <v>0</v>
      </c>
      <c r="W197" s="83">
        <v>0</v>
      </c>
      <c r="X197" s="83">
        <f t="shared" ref="X197:X205" si="115">((S197+T197)*0.475+U197+V197+W197)*44/12</f>
        <v>0</v>
      </c>
      <c r="Y197" s="88">
        <f t="shared" ref="Y197:Y205" si="116">IF(P197&lt;=$F$18,X197-O197,)</f>
        <v>0</v>
      </c>
      <c r="AA197" s="121">
        <v>192</v>
      </c>
      <c r="AB197" s="83">
        <f t="shared" ref="AB197:AB205" si="117">IF(AA197&lt;=$F$18,IFERROR(VLOOKUP($AA197,$B$82:$G$94,2,FALSE),0),)</f>
        <v>0</v>
      </c>
      <c r="AC197" s="154">
        <f t="shared" ref="AC197:AC205" si="118">IF(AA197&lt;=$F$18,IFERROR(VLOOKUP($AA197,$B$82:$G$94,3,FALSE),0),)</f>
        <v>0</v>
      </c>
      <c r="AD197" s="154">
        <f t="shared" ref="AD197:AD205" si="119">IF(AA197&lt;=$F$18,IFERROR(VLOOKUP($AA197,$B$82:$G$94,4,FALSE),0),)</f>
        <v>0</v>
      </c>
      <c r="AE197" s="154">
        <f t="shared" ref="AE197:AE205" si="120">IF(AA197&lt;=$F$18,IFERROR(VLOOKUP($AA197,$B$82:$G$94,5,FALSE),0),)</f>
        <v>0</v>
      </c>
      <c r="AF197" s="83">
        <f t="shared" si="95"/>
        <v>0</v>
      </c>
      <c r="AG197" s="83">
        <f t="shared" si="96"/>
        <v>0</v>
      </c>
      <c r="AH197" s="83">
        <f t="shared" si="97"/>
        <v>0</v>
      </c>
      <c r="AI197" s="128">
        <f t="shared" si="109"/>
        <v>0</v>
      </c>
      <c r="AK197" s="121">
        <v>192</v>
      </c>
      <c r="AL197" s="83">
        <f t="shared" ref="AL197:AL205" si="121">IF(AK197&lt;=$F$18,IFERROR(VLOOKUP($AA197,$B$82:$G$94,2,FALSE),0),)</f>
        <v>0</v>
      </c>
      <c r="AM197" s="83">
        <f t="shared" ref="AM197:AM205" si="122">IF(AK197&lt;=$F$18,IFERROR(VLOOKUP($AA197,$B$82:$G$94,3,FALSE),0),)</f>
        <v>0</v>
      </c>
      <c r="AN197" s="83">
        <f t="shared" ref="AN197:AN205" si="123">IF(AK197&lt;=$F$18,IFERROR(VLOOKUP($AA197,$B$82:$G$94,4,FALSE),0),)</f>
        <v>0</v>
      </c>
      <c r="AO197" s="83">
        <f t="shared" ref="AO197:AO205" si="124">IF(AK197&lt;=$F$18,IFERROR(VLOOKUP($AA197,$B$82:$G$94,5,FALSE),0),)</f>
        <v>0</v>
      </c>
      <c r="AP197" s="83">
        <f t="shared" ref="AP197:AP205" si="125">IF(AK197&lt;=$F$18,IFERROR(VLOOKUP($AA197,$B$82:$G$94,6,FALSE),0),)</f>
        <v>0</v>
      </c>
      <c r="AQ197" s="227">
        <f t="shared" si="110"/>
        <v>0</v>
      </c>
      <c r="AR197" s="227">
        <f t="shared" si="110"/>
        <v>0</v>
      </c>
      <c r="AS197" s="227">
        <f t="shared" si="110"/>
        <v>0</v>
      </c>
      <c r="AT197" s="227">
        <f t="shared" si="110"/>
        <v>0</v>
      </c>
      <c r="AU197" s="83">
        <f t="shared" si="98"/>
        <v>0</v>
      </c>
      <c r="AV197" s="83">
        <f t="shared" si="99"/>
        <v>0</v>
      </c>
      <c r="AW197" s="83">
        <f t="shared" si="100"/>
        <v>0</v>
      </c>
      <c r="AX197" s="83">
        <f t="shared" si="101"/>
        <v>0</v>
      </c>
      <c r="AY197" s="128">
        <f t="shared" si="102"/>
        <v>0</v>
      </c>
    </row>
    <row r="198" spans="3:51" x14ac:dyDescent="0.25">
      <c r="E198" s="69"/>
      <c r="I198" s="105">
        <v>193</v>
      </c>
      <c r="J198" s="83">
        <f t="shared" si="103"/>
        <v>0</v>
      </c>
      <c r="K198" s="83">
        <f t="shared" si="104"/>
        <v>0</v>
      </c>
      <c r="L198" s="83">
        <f t="shared" si="105"/>
        <v>0</v>
      </c>
      <c r="M198" s="83">
        <f t="shared" si="106"/>
        <v>0</v>
      </c>
      <c r="N198" s="83">
        <f t="shared" si="111"/>
        <v>0</v>
      </c>
      <c r="O198" s="84">
        <f t="shared" si="112"/>
        <v>0</v>
      </c>
      <c r="P198" s="105">
        <v>193</v>
      </c>
      <c r="Q198" s="83">
        <f t="shared" ref="Q198:Q205" si="126">IF(P198&lt;=$F$18,LOOKUP(P198-1,$B$25:$B$78,$G$25:$G$78),)</f>
        <v>0</v>
      </c>
      <c r="R198" s="83">
        <f t="shared" si="107"/>
        <v>0</v>
      </c>
      <c r="S198" s="83">
        <f t="shared" si="108"/>
        <v>0</v>
      </c>
      <c r="T198" s="83">
        <f t="shared" si="113"/>
        <v>0</v>
      </c>
      <c r="U198" s="83">
        <f t="shared" ref="U198:U205" si="127">IF(P198&lt;=$F$18,$F$5+($F$15-$F$5)*(1-EXP(-0.0175*P198)),)</f>
        <v>0</v>
      </c>
      <c r="V198" s="83">
        <f t="shared" si="114"/>
        <v>0</v>
      </c>
      <c r="W198" s="83">
        <v>0</v>
      </c>
      <c r="X198" s="83">
        <f t="shared" si="115"/>
        <v>0</v>
      </c>
      <c r="Y198" s="88">
        <f t="shared" si="116"/>
        <v>0</v>
      </c>
      <c r="AA198" s="121">
        <v>193</v>
      </c>
      <c r="AB198" s="83">
        <f t="shared" si="117"/>
        <v>0</v>
      </c>
      <c r="AC198" s="154">
        <f t="shared" si="118"/>
        <v>0</v>
      </c>
      <c r="AD198" s="154">
        <f t="shared" si="119"/>
        <v>0</v>
      </c>
      <c r="AE198" s="154">
        <f t="shared" si="120"/>
        <v>0</v>
      </c>
      <c r="AF198" s="83">
        <f t="shared" ref="AF198:AF205" si="128">IF(AA198&lt;=$F$18,EXP(-LN(2)/$D$104)*AF197+((1-EXP(-LN(2)/$D$104))/(LN(2)/$D$104))*$AB198*AC198*0.475*$F$19*44/12,)</f>
        <v>0</v>
      </c>
      <c r="AG198" s="83">
        <f t="shared" ref="AG198:AG205" si="129">IF(AA198&lt;=$F$18,EXP(-LN(2)/$D$106)*AG197+((1-EXP(-LN(2)/$D$106))/(LN(2)/$D$106))*$AB198*AD198*0.475*$F$19*44/12,)</f>
        <v>0</v>
      </c>
      <c r="AH198" s="83">
        <f t="shared" ref="AH198:AH205" si="130">IF(AA198&lt;=$F$18,EXP(-LN(2)/$D$105)*AH197+((1-EXP(-LN(2)/$D$105))/(LN(2)/$D$105))*$AB198*AE198*0.475*$F$19*44/12,)</f>
        <v>0</v>
      </c>
      <c r="AI198" s="128">
        <f t="shared" si="109"/>
        <v>0</v>
      </c>
      <c r="AK198" s="121">
        <v>193</v>
      </c>
      <c r="AL198" s="83">
        <f t="shared" si="121"/>
        <v>0</v>
      </c>
      <c r="AM198" s="83">
        <f t="shared" si="122"/>
        <v>0</v>
      </c>
      <c r="AN198" s="83">
        <f t="shared" si="123"/>
        <v>0</v>
      </c>
      <c r="AO198" s="83">
        <f t="shared" si="124"/>
        <v>0</v>
      </c>
      <c r="AP198" s="83">
        <f t="shared" si="125"/>
        <v>0</v>
      </c>
      <c r="AQ198" s="227">
        <f t="shared" si="110"/>
        <v>0</v>
      </c>
      <c r="AR198" s="227">
        <f t="shared" si="110"/>
        <v>0</v>
      </c>
      <c r="AS198" s="227">
        <f t="shared" si="110"/>
        <v>0</v>
      </c>
      <c r="AT198" s="227">
        <f t="shared" si="110"/>
        <v>0</v>
      </c>
      <c r="AU198" s="83">
        <f t="shared" ref="AU198:AU205" si="131">IF($AK198&lt;=$F$18,$C$104*$AL198*AM198,)</f>
        <v>0</v>
      </c>
      <c r="AV198" s="83">
        <f t="shared" ref="AV198:AV205" si="132">IF($AK198&lt;=$F$18,$C$106*$AL198*AN198,)</f>
        <v>0</v>
      </c>
      <c r="AW198" s="83">
        <f t="shared" ref="AW198:AW205" si="133">IF($AK198&lt;=$F$18,$C$105*$AL198*AO198,)</f>
        <v>0</v>
      </c>
      <c r="AX198" s="83">
        <f t="shared" ref="AX198:AX205" si="134">IF($AK198&lt;=$F$18,$C$108*$AL198*AP198,)</f>
        <v>0</v>
      </c>
      <c r="AY198" s="128">
        <f t="shared" ref="AY198:AY205" si="135">IF(AK198&lt;=$F$18,SUM(AU198:AX198)+AY197,)</f>
        <v>0</v>
      </c>
    </row>
    <row r="199" spans="3:51" x14ac:dyDescent="0.25">
      <c r="E199" s="69"/>
      <c r="I199" s="105">
        <v>194</v>
      </c>
      <c r="J199" s="83">
        <f t="shared" ref="J199:J205" si="136">IF($I199&lt;=$F$10,$F$11*$F$13+J198,)</f>
        <v>0</v>
      </c>
      <c r="K199" s="83">
        <f t="shared" ref="K199:K205" si="137">IF(J199=0,0,EXP(-1.0587+0.8836*LN(J199)+0.284))</f>
        <v>0</v>
      </c>
      <c r="L199" s="83">
        <f t="shared" ref="L199:L205" si="138">IF(I199&lt;=$F$10,$F$5+($F$8-$F$5)*(1-EXP(-0.0175*I199)),)</f>
        <v>0</v>
      </c>
      <c r="M199" s="83">
        <f t="shared" ref="M199:M205" si="139">IF(I199&lt;=$F$10,IF(I199&lt;=30,I199*($F$9-$F$6)/30,$F$9-$F$6),)</f>
        <v>0</v>
      </c>
      <c r="N199" s="83">
        <f t="shared" si="111"/>
        <v>0</v>
      </c>
      <c r="O199" s="84">
        <f t="shared" si="112"/>
        <v>0</v>
      </c>
      <c r="P199" s="105">
        <v>194</v>
      </c>
      <c r="Q199" s="83">
        <f t="shared" si="126"/>
        <v>0</v>
      </c>
      <c r="R199" s="83">
        <f t="shared" ref="R199:R205" si="140">IF(P199&lt;=$F$18,Q199+R198,)</f>
        <v>0</v>
      </c>
      <c r="S199" s="83">
        <f t="shared" ref="S199:S205" si="141">$F$19*R199</f>
        <v>0</v>
      </c>
      <c r="T199" s="83">
        <f t="shared" si="113"/>
        <v>0</v>
      </c>
      <c r="U199" s="83">
        <f t="shared" si="127"/>
        <v>0</v>
      </c>
      <c r="V199" s="83">
        <f t="shared" si="114"/>
        <v>0</v>
      </c>
      <c r="W199" s="83">
        <v>0</v>
      </c>
      <c r="X199" s="83">
        <f t="shared" si="115"/>
        <v>0</v>
      </c>
      <c r="Y199" s="88">
        <f t="shared" si="116"/>
        <v>0</v>
      </c>
      <c r="AA199" s="121">
        <v>194</v>
      </c>
      <c r="AB199" s="83">
        <f t="shared" si="117"/>
        <v>0</v>
      </c>
      <c r="AC199" s="154">
        <f t="shared" si="118"/>
        <v>0</v>
      </c>
      <c r="AD199" s="154">
        <f t="shared" si="119"/>
        <v>0</v>
      </c>
      <c r="AE199" s="154">
        <f t="shared" si="120"/>
        <v>0</v>
      </c>
      <c r="AF199" s="83">
        <f t="shared" si="128"/>
        <v>0</v>
      </c>
      <c r="AG199" s="83">
        <f t="shared" si="129"/>
        <v>0</v>
      </c>
      <c r="AH199" s="83">
        <f t="shared" si="130"/>
        <v>0</v>
      </c>
      <c r="AI199" s="128">
        <f t="shared" ref="AI199:AI205" si="142">IF(AA199&lt;=$F$18,SUM(AF199:AH199),)</f>
        <v>0</v>
      </c>
      <c r="AK199" s="121">
        <v>194</v>
      </c>
      <c r="AL199" s="83">
        <f t="shared" si="121"/>
        <v>0</v>
      </c>
      <c r="AM199" s="83">
        <f t="shared" si="122"/>
        <v>0</v>
      </c>
      <c r="AN199" s="83">
        <f t="shared" si="123"/>
        <v>0</v>
      </c>
      <c r="AO199" s="83">
        <f t="shared" si="124"/>
        <v>0</v>
      </c>
      <c r="AP199" s="83">
        <f t="shared" si="125"/>
        <v>0</v>
      </c>
      <c r="AQ199" s="227">
        <f t="shared" si="110"/>
        <v>0</v>
      </c>
      <c r="AR199" s="227">
        <f t="shared" si="110"/>
        <v>0</v>
      </c>
      <c r="AS199" s="227">
        <f t="shared" si="110"/>
        <v>0</v>
      </c>
      <c r="AT199" s="227">
        <f t="shared" si="110"/>
        <v>0</v>
      </c>
      <c r="AU199" s="83">
        <f t="shared" si="131"/>
        <v>0</v>
      </c>
      <c r="AV199" s="83">
        <f t="shared" si="132"/>
        <v>0</v>
      </c>
      <c r="AW199" s="83">
        <f t="shared" si="133"/>
        <v>0</v>
      </c>
      <c r="AX199" s="83">
        <f t="shared" si="134"/>
        <v>0</v>
      </c>
      <c r="AY199" s="128">
        <f t="shared" si="135"/>
        <v>0</v>
      </c>
    </row>
    <row r="200" spans="3:51" x14ac:dyDescent="0.25">
      <c r="E200" s="69"/>
      <c r="I200" s="105">
        <v>195</v>
      </c>
      <c r="J200" s="83">
        <f t="shared" si="136"/>
        <v>0</v>
      </c>
      <c r="K200" s="83">
        <f t="shared" si="137"/>
        <v>0</v>
      </c>
      <c r="L200" s="83">
        <f t="shared" si="138"/>
        <v>0</v>
      </c>
      <c r="M200" s="83">
        <f t="shared" si="139"/>
        <v>0</v>
      </c>
      <c r="N200" s="83">
        <f t="shared" si="111"/>
        <v>0</v>
      </c>
      <c r="O200" s="84">
        <f t="shared" si="112"/>
        <v>0</v>
      </c>
      <c r="P200" s="105">
        <v>195</v>
      </c>
      <c r="Q200" s="83">
        <f t="shared" si="126"/>
        <v>0</v>
      </c>
      <c r="R200" s="83">
        <f t="shared" si="140"/>
        <v>0</v>
      </c>
      <c r="S200" s="83">
        <f t="shared" si="141"/>
        <v>0</v>
      </c>
      <c r="T200" s="83">
        <f t="shared" si="113"/>
        <v>0</v>
      </c>
      <c r="U200" s="83">
        <f t="shared" si="127"/>
        <v>0</v>
      </c>
      <c r="V200" s="83">
        <f t="shared" si="114"/>
        <v>0</v>
      </c>
      <c r="W200" s="83">
        <v>0</v>
      </c>
      <c r="X200" s="83">
        <f t="shared" si="115"/>
        <v>0</v>
      </c>
      <c r="Y200" s="88">
        <f t="shared" si="116"/>
        <v>0</v>
      </c>
      <c r="AA200" s="121">
        <v>195</v>
      </c>
      <c r="AB200" s="83">
        <f t="shared" si="117"/>
        <v>0</v>
      </c>
      <c r="AC200" s="154">
        <f t="shared" si="118"/>
        <v>0</v>
      </c>
      <c r="AD200" s="154">
        <f t="shared" si="119"/>
        <v>0</v>
      </c>
      <c r="AE200" s="154">
        <f t="shared" si="120"/>
        <v>0</v>
      </c>
      <c r="AF200" s="83">
        <f t="shared" si="128"/>
        <v>0</v>
      </c>
      <c r="AG200" s="83">
        <f t="shared" si="129"/>
        <v>0</v>
      </c>
      <c r="AH200" s="83">
        <f t="shared" si="130"/>
        <v>0</v>
      </c>
      <c r="AI200" s="128">
        <f t="shared" si="142"/>
        <v>0</v>
      </c>
      <c r="AK200" s="121">
        <v>195</v>
      </c>
      <c r="AL200" s="83">
        <f t="shared" si="121"/>
        <v>0</v>
      </c>
      <c r="AM200" s="83">
        <f t="shared" si="122"/>
        <v>0</v>
      </c>
      <c r="AN200" s="83">
        <f t="shared" si="123"/>
        <v>0</v>
      </c>
      <c r="AO200" s="83">
        <f t="shared" si="124"/>
        <v>0</v>
      </c>
      <c r="AP200" s="83">
        <f t="shared" si="125"/>
        <v>0</v>
      </c>
      <c r="AQ200" s="227">
        <f t="shared" si="110"/>
        <v>0</v>
      </c>
      <c r="AR200" s="227">
        <f t="shared" si="110"/>
        <v>0</v>
      </c>
      <c r="AS200" s="227">
        <f t="shared" si="110"/>
        <v>0</v>
      </c>
      <c r="AT200" s="227">
        <f t="shared" si="110"/>
        <v>0</v>
      </c>
      <c r="AU200" s="83">
        <f t="shared" si="131"/>
        <v>0</v>
      </c>
      <c r="AV200" s="83">
        <f t="shared" si="132"/>
        <v>0</v>
      </c>
      <c r="AW200" s="83">
        <f t="shared" si="133"/>
        <v>0</v>
      </c>
      <c r="AX200" s="83">
        <f t="shared" si="134"/>
        <v>0</v>
      </c>
      <c r="AY200" s="128">
        <f t="shared" si="135"/>
        <v>0</v>
      </c>
    </row>
    <row r="201" spans="3:51" x14ac:dyDescent="0.25">
      <c r="E201" s="69"/>
      <c r="I201" s="105">
        <v>196</v>
      </c>
      <c r="J201" s="83">
        <f t="shared" si="136"/>
        <v>0</v>
      </c>
      <c r="K201" s="83">
        <f t="shared" si="137"/>
        <v>0</v>
      </c>
      <c r="L201" s="83">
        <f t="shared" si="138"/>
        <v>0</v>
      </c>
      <c r="M201" s="83">
        <f t="shared" si="139"/>
        <v>0</v>
      </c>
      <c r="N201" s="83">
        <f t="shared" si="111"/>
        <v>0</v>
      </c>
      <c r="O201" s="84">
        <f t="shared" si="112"/>
        <v>0</v>
      </c>
      <c r="P201" s="105">
        <v>196</v>
      </c>
      <c r="Q201" s="83">
        <f t="shared" si="126"/>
        <v>0</v>
      </c>
      <c r="R201" s="83">
        <f t="shared" si="140"/>
        <v>0</v>
      </c>
      <c r="S201" s="83">
        <f t="shared" si="141"/>
        <v>0</v>
      </c>
      <c r="T201" s="83">
        <f t="shared" si="113"/>
        <v>0</v>
      </c>
      <c r="U201" s="83">
        <f t="shared" si="127"/>
        <v>0</v>
      </c>
      <c r="V201" s="83">
        <f t="shared" si="114"/>
        <v>0</v>
      </c>
      <c r="W201" s="83">
        <v>0</v>
      </c>
      <c r="X201" s="83">
        <f t="shared" si="115"/>
        <v>0</v>
      </c>
      <c r="Y201" s="88">
        <f t="shared" si="116"/>
        <v>0</v>
      </c>
      <c r="AA201" s="121">
        <v>196</v>
      </c>
      <c r="AB201" s="83">
        <f t="shared" si="117"/>
        <v>0</v>
      </c>
      <c r="AC201" s="154">
        <f t="shared" si="118"/>
        <v>0</v>
      </c>
      <c r="AD201" s="154">
        <f t="shared" si="119"/>
        <v>0</v>
      </c>
      <c r="AE201" s="154">
        <f t="shared" si="120"/>
        <v>0</v>
      </c>
      <c r="AF201" s="83">
        <f t="shared" si="128"/>
        <v>0</v>
      </c>
      <c r="AG201" s="83">
        <f t="shared" si="129"/>
        <v>0</v>
      </c>
      <c r="AH201" s="83">
        <f t="shared" si="130"/>
        <v>0</v>
      </c>
      <c r="AI201" s="128">
        <f t="shared" si="142"/>
        <v>0</v>
      </c>
      <c r="AK201" s="121">
        <v>196</v>
      </c>
      <c r="AL201" s="83">
        <f t="shared" si="121"/>
        <v>0</v>
      </c>
      <c r="AM201" s="83">
        <f t="shared" si="122"/>
        <v>0</v>
      </c>
      <c r="AN201" s="83">
        <f t="shared" si="123"/>
        <v>0</v>
      </c>
      <c r="AO201" s="83">
        <f t="shared" si="124"/>
        <v>0</v>
      </c>
      <c r="AP201" s="83">
        <f t="shared" si="125"/>
        <v>0</v>
      </c>
      <c r="AQ201" s="227">
        <f t="shared" si="110"/>
        <v>0</v>
      </c>
      <c r="AR201" s="227">
        <f t="shared" si="110"/>
        <v>0</v>
      </c>
      <c r="AS201" s="227">
        <f t="shared" si="110"/>
        <v>0</v>
      </c>
      <c r="AT201" s="227">
        <f t="shared" si="110"/>
        <v>0</v>
      </c>
      <c r="AU201" s="83">
        <f t="shared" si="131"/>
        <v>0</v>
      </c>
      <c r="AV201" s="83">
        <f t="shared" si="132"/>
        <v>0</v>
      </c>
      <c r="AW201" s="83">
        <f t="shared" si="133"/>
        <v>0</v>
      </c>
      <c r="AX201" s="83">
        <f t="shared" si="134"/>
        <v>0</v>
      </c>
      <c r="AY201" s="128">
        <f t="shared" si="135"/>
        <v>0</v>
      </c>
    </row>
    <row r="202" spans="3:51" x14ac:dyDescent="0.25">
      <c r="E202" s="69"/>
      <c r="I202" s="105">
        <v>197</v>
      </c>
      <c r="J202" s="83">
        <f t="shared" si="136"/>
        <v>0</v>
      </c>
      <c r="K202" s="83">
        <f t="shared" si="137"/>
        <v>0</v>
      </c>
      <c r="L202" s="83">
        <f t="shared" si="138"/>
        <v>0</v>
      </c>
      <c r="M202" s="83">
        <f t="shared" si="139"/>
        <v>0</v>
      </c>
      <c r="N202" s="83">
        <f t="shared" si="111"/>
        <v>0</v>
      </c>
      <c r="O202" s="84">
        <f t="shared" si="112"/>
        <v>0</v>
      </c>
      <c r="P202" s="105">
        <v>197</v>
      </c>
      <c r="Q202" s="83">
        <f t="shared" si="126"/>
        <v>0</v>
      </c>
      <c r="R202" s="83">
        <f t="shared" si="140"/>
        <v>0</v>
      </c>
      <c r="S202" s="83">
        <f t="shared" si="141"/>
        <v>0</v>
      </c>
      <c r="T202" s="83">
        <f t="shared" si="113"/>
        <v>0</v>
      </c>
      <c r="U202" s="83">
        <f t="shared" si="127"/>
        <v>0</v>
      </c>
      <c r="V202" s="83">
        <f t="shared" si="114"/>
        <v>0</v>
      </c>
      <c r="W202" s="83">
        <v>0</v>
      </c>
      <c r="X202" s="83">
        <f t="shared" si="115"/>
        <v>0</v>
      </c>
      <c r="Y202" s="88">
        <f t="shared" si="116"/>
        <v>0</v>
      </c>
      <c r="AA202" s="121">
        <v>197</v>
      </c>
      <c r="AB202" s="83">
        <f t="shared" si="117"/>
        <v>0</v>
      </c>
      <c r="AC202" s="154">
        <f t="shared" si="118"/>
        <v>0</v>
      </c>
      <c r="AD202" s="154">
        <f t="shared" si="119"/>
        <v>0</v>
      </c>
      <c r="AE202" s="154">
        <f t="shared" si="120"/>
        <v>0</v>
      </c>
      <c r="AF202" s="83">
        <f t="shared" si="128"/>
        <v>0</v>
      </c>
      <c r="AG202" s="83">
        <f t="shared" si="129"/>
        <v>0</v>
      </c>
      <c r="AH202" s="83">
        <f t="shared" si="130"/>
        <v>0</v>
      </c>
      <c r="AI202" s="128">
        <f t="shared" si="142"/>
        <v>0</v>
      </c>
      <c r="AK202" s="121">
        <v>197</v>
      </c>
      <c r="AL202" s="83">
        <f t="shared" si="121"/>
        <v>0</v>
      </c>
      <c r="AM202" s="83">
        <f t="shared" si="122"/>
        <v>0</v>
      </c>
      <c r="AN202" s="83">
        <f t="shared" si="123"/>
        <v>0</v>
      </c>
      <c r="AO202" s="83">
        <f t="shared" si="124"/>
        <v>0</v>
      </c>
      <c r="AP202" s="83">
        <f t="shared" si="125"/>
        <v>0</v>
      </c>
      <c r="AQ202" s="227">
        <f t="shared" si="110"/>
        <v>0</v>
      </c>
      <c r="AR202" s="227">
        <f t="shared" si="110"/>
        <v>0</v>
      </c>
      <c r="AS202" s="227">
        <f t="shared" si="110"/>
        <v>0</v>
      </c>
      <c r="AT202" s="227">
        <f t="shared" si="110"/>
        <v>0</v>
      </c>
      <c r="AU202" s="83">
        <f t="shared" si="131"/>
        <v>0</v>
      </c>
      <c r="AV202" s="83">
        <f t="shared" si="132"/>
        <v>0</v>
      </c>
      <c r="AW202" s="83">
        <f t="shared" si="133"/>
        <v>0</v>
      </c>
      <c r="AX202" s="83">
        <f t="shared" si="134"/>
        <v>0</v>
      </c>
      <c r="AY202" s="128">
        <f t="shared" si="135"/>
        <v>0</v>
      </c>
    </row>
    <row r="203" spans="3:51" x14ac:dyDescent="0.25">
      <c r="E203" s="69"/>
      <c r="I203" s="105">
        <v>198</v>
      </c>
      <c r="J203" s="83">
        <f t="shared" si="136"/>
        <v>0</v>
      </c>
      <c r="K203" s="83">
        <f t="shared" si="137"/>
        <v>0</v>
      </c>
      <c r="L203" s="83">
        <f t="shared" si="138"/>
        <v>0</v>
      </c>
      <c r="M203" s="83">
        <f t="shared" si="139"/>
        <v>0</v>
      </c>
      <c r="N203" s="83">
        <f t="shared" si="111"/>
        <v>0</v>
      </c>
      <c r="O203" s="84">
        <f t="shared" si="112"/>
        <v>0</v>
      </c>
      <c r="P203" s="105">
        <v>198</v>
      </c>
      <c r="Q203" s="83">
        <f t="shared" si="126"/>
        <v>0</v>
      </c>
      <c r="R203" s="83">
        <f t="shared" si="140"/>
        <v>0</v>
      </c>
      <c r="S203" s="83">
        <f t="shared" si="141"/>
        <v>0</v>
      </c>
      <c r="T203" s="83">
        <f t="shared" si="113"/>
        <v>0</v>
      </c>
      <c r="U203" s="83">
        <f t="shared" si="127"/>
        <v>0</v>
      </c>
      <c r="V203" s="83">
        <f t="shared" si="114"/>
        <v>0</v>
      </c>
      <c r="W203" s="83">
        <v>0</v>
      </c>
      <c r="X203" s="83">
        <f t="shared" si="115"/>
        <v>0</v>
      </c>
      <c r="Y203" s="88">
        <f t="shared" si="116"/>
        <v>0</v>
      </c>
      <c r="AA203" s="121">
        <v>198</v>
      </c>
      <c r="AB203" s="83">
        <f t="shared" si="117"/>
        <v>0</v>
      </c>
      <c r="AC203" s="154">
        <f t="shared" si="118"/>
        <v>0</v>
      </c>
      <c r="AD203" s="154">
        <f t="shared" si="119"/>
        <v>0</v>
      </c>
      <c r="AE203" s="154">
        <f t="shared" si="120"/>
        <v>0</v>
      </c>
      <c r="AF203" s="83">
        <f t="shared" si="128"/>
        <v>0</v>
      </c>
      <c r="AG203" s="83">
        <f t="shared" si="129"/>
        <v>0</v>
      </c>
      <c r="AH203" s="83">
        <f t="shared" si="130"/>
        <v>0</v>
      </c>
      <c r="AI203" s="128">
        <f t="shared" si="142"/>
        <v>0</v>
      </c>
      <c r="AK203" s="121">
        <v>198</v>
      </c>
      <c r="AL203" s="83">
        <f t="shared" si="121"/>
        <v>0</v>
      </c>
      <c r="AM203" s="83">
        <f t="shared" si="122"/>
        <v>0</v>
      </c>
      <c r="AN203" s="83">
        <f t="shared" si="123"/>
        <v>0</v>
      </c>
      <c r="AO203" s="83">
        <f t="shared" si="124"/>
        <v>0</v>
      </c>
      <c r="AP203" s="83">
        <f t="shared" si="125"/>
        <v>0</v>
      </c>
      <c r="AQ203" s="227">
        <f t="shared" si="110"/>
        <v>0</v>
      </c>
      <c r="AR203" s="227">
        <f t="shared" si="110"/>
        <v>0</v>
      </c>
      <c r="AS203" s="227">
        <f t="shared" si="110"/>
        <v>0</v>
      </c>
      <c r="AT203" s="227">
        <f t="shared" si="110"/>
        <v>0</v>
      </c>
      <c r="AU203" s="83">
        <f t="shared" si="131"/>
        <v>0</v>
      </c>
      <c r="AV203" s="83">
        <f t="shared" si="132"/>
        <v>0</v>
      </c>
      <c r="AW203" s="83">
        <f t="shared" si="133"/>
        <v>0</v>
      </c>
      <c r="AX203" s="83">
        <f t="shared" si="134"/>
        <v>0</v>
      </c>
      <c r="AY203" s="128">
        <f t="shared" si="135"/>
        <v>0</v>
      </c>
    </row>
    <row r="204" spans="3:51" x14ac:dyDescent="0.25">
      <c r="E204" s="69"/>
      <c r="I204" s="105">
        <v>199</v>
      </c>
      <c r="J204" s="83">
        <f t="shared" si="136"/>
        <v>0</v>
      </c>
      <c r="K204" s="83">
        <f t="shared" si="137"/>
        <v>0</v>
      </c>
      <c r="L204" s="83">
        <f t="shared" si="138"/>
        <v>0</v>
      </c>
      <c r="M204" s="83">
        <f t="shared" si="139"/>
        <v>0</v>
      </c>
      <c r="N204" s="83">
        <f t="shared" si="111"/>
        <v>0</v>
      </c>
      <c r="O204" s="84">
        <f t="shared" si="112"/>
        <v>0</v>
      </c>
      <c r="P204" s="105">
        <v>199</v>
      </c>
      <c r="Q204" s="83">
        <f t="shared" si="126"/>
        <v>0</v>
      </c>
      <c r="R204" s="83">
        <f t="shared" si="140"/>
        <v>0</v>
      </c>
      <c r="S204" s="83">
        <f t="shared" si="141"/>
        <v>0</v>
      </c>
      <c r="T204" s="83">
        <f t="shared" si="113"/>
        <v>0</v>
      </c>
      <c r="U204" s="83">
        <f t="shared" si="127"/>
        <v>0</v>
      </c>
      <c r="V204" s="83">
        <f t="shared" si="114"/>
        <v>0</v>
      </c>
      <c r="W204" s="83">
        <v>0</v>
      </c>
      <c r="X204" s="83">
        <f t="shared" si="115"/>
        <v>0</v>
      </c>
      <c r="Y204" s="88">
        <f t="shared" si="116"/>
        <v>0</v>
      </c>
      <c r="AA204" s="121">
        <v>199</v>
      </c>
      <c r="AB204" s="83">
        <f t="shared" si="117"/>
        <v>0</v>
      </c>
      <c r="AC204" s="154">
        <f t="shared" si="118"/>
        <v>0</v>
      </c>
      <c r="AD204" s="154">
        <f t="shared" si="119"/>
        <v>0</v>
      </c>
      <c r="AE204" s="154">
        <f t="shared" si="120"/>
        <v>0</v>
      </c>
      <c r="AF204" s="83">
        <f t="shared" si="128"/>
        <v>0</v>
      </c>
      <c r="AG204" s="83">
        <f t="shared" si="129"/>
        <v>0</v>
      </c>
      <c r="AH204" s="83">
        <f t="shared" si="130"/>
        <v>0</v>
      </c>
      <c r="AI204" s="128">
        <f t="shared" si="142"/>
        <v>0</v>
      </c>
      <c r="AK204" s="121">
        <v>199</v>
      </c>
      <c r="AL204" s="83">
        <f t="shared" si="121"/>
        <v>0</v>
      </c>
      <c r="AM204" s="83">
        <f t="shared" si="122"/>
        <v>0</v>
      </c>
      <c r="AN204" s="83">
        <f t="shared" si="123"/>
        <v>0</v>
      </c>
      <c r="AO204" s="83">
        <f t="shared" si="124"/>
        <v>0</v>
      </c>
      <c r="AP204" s="83">
        <f t="shared" si="125"/>
        <v>0</v>
      </c>
      <c r="AQ204" s="227">
        <f t="shared" si="110"/>
        <v>0</v>
      </c>
      <c r="AR204" s="227">
        <f t="shared" si="110"/>
        <v>0</v>
      </c>
      <c r="AS204" s="227">
        <f t="shared" si="110"/>
        <v>0</v>
      </c>
      <c r="AT204" s="227">
        <f t="shared" si="110"/>
        <v>0</v>
      </c>
      <c r="AU204" s="83">
        <f t="shared" si="131"/>
        <v>0</v>
      </c>
      <c r="AV204" s="83">
        <f t="shared" si="132"/>
        <v>0</v>
      </c>
      <c r="AW204" s="83">
        <f t="shared" si="133"/>
        <v>0</v>
      </c>
      <c r="AX204" s="83">
        <f t="shared" si="134"/>
        <v>0</v>
      </c>
      <c r="AY204" s="128">
        <f t="shared" si="135"/>
        <v>0</v>
      </c>
    </row>
    <row r="205" spans="3:51" x14ac:dyDescent="0.25">
      <c r="E205" s="69"/>
      <c r="I205" s="106">
        <v>200</v>
      </c>
      <c r="J205" s="83">
        <f t="shared" si="136"/>
        <v>0</v>
      </c>
      <c r="K205" s="83">
        <f t="shared" si="137"/>
        <v>0</v>
      </c>
      <c r="L205" s="83">
        <f t="shared" si="138"/>
        <v>0</v>
      </c>
      <c r="M205" s="83">
        <f t="shared" si="139"/>
        <v>0</v>
      </c>
      <c r="N205" s="85">
        <f>IF(F208&lt;=$F$18,0,)</f>
        <v>0</v>
      </c>
      <c r="O205" s="84">
        <f t="shared" si="112"/>
        <v>0</v>
      </c>
      <c r="P205" s="106">
        <v>200</v>
      </c>
      <c r="Q205" s="85">
        <f t="shared" si="126"/>
        <v>0</v>
      </c>
      <c r="R205" s="85">
        <f t="shared" si="140"/>
        <v>0</v>
      </c>
      <c r="S205" s="85">
        <f t="shared" si="141"/>
        <v>0</v>
      </c>
      <c r="T205" s="85">
        <f t="shared" si="113"/>
        <v>0</v>
      </c>
      <c r="U205" s="85">
        <f t="shared" si="127"/>
        <v>0</v>
      </c>
      <c r="V205" s="85">
        <f t="shared" si="114"/>
        <v>0</v>
      </c>
      <c r="W205" s="85">
        <v>0</v>
      </c>
      <c r="X205" s="221">
        <f t="shared" si="115"/>
        <v>0</v>
      </c>
      <c r="Y205" s="89">
        <f t="shared" si="116"/>
        <v>0</v>
      </c>
      <c r="AA205" s="122">
        <v>200</v>
      </c>
      <c r="AB205" s="204">
        <f t="shared" si="117"/>
        <v>0</v>
      </c>
      <c r="AC205" s="155">
        <f t="shared" si="118"/>
        <v>0</v>
      </c>
      <c r="AD205" s="155">
        <f t="shared" si="119"/>
        <v>0</v>
      </c>
      <c r="AE205" s="155">
        <f t="shared" si="120"/>
        <v>0</v>
      </c>
      <c r="AF205" s="85">
        <f t="shared" si="128"/>
        <v>0</v>
      </c>
      <c r="AG205" s="85">
        <f t="shared" si="129"/>
        <v>0</v>
      </c>
      <c r="AH205" s="85">
        <f t="shared" si="130"/>
        <v>0</v>
      </c>
      <c r="AI205" s="129">
        <f t="shared" si="142"/>
        <v>0</v>
      </c>
      <c r="AK205" s="122">
        <v>200</v>
      </c>
      <c r="AL205" s="204">
        <f t="shared" si="121"/>
        <v>0</v>
      </c>
      <c r="AM205" s="85">
        <f t="shared" si="122"/>
        <v>0</v>
      </c>
      <c r="AN205" s="85">
        <f t="shared" si="123"/>
        <v>0</v>
      </c>
      <c r="AO205" s="85">
        <f t="shared" si="124"/>
        <v>0</v>
      </c>
      <c r="AP205" s="85">
        <f t="shared" si="125"/>
        <v>0</v>
      </c>
      <c r="AQ205" s="229">
        <f t="shared" si="110"/>
        <v>0</v>
      </c>
      <c r="AR205" s="229">
        <f t="shared" si="110"/>
        <v>0</v>
      </c>
      <c r="AS205" s="229">
        <f t="shared" si="110"/>
        <v>0</v>
      </c>
      <c r="AT205" s="229">
        <f t="shared" si="110"/>
        <v>0</v>
      </c>
      <c r="AU205" s="85">
        <f t="shared" si="131"/>
        <v>0</v>
      </c>
      <c r="AV205" s="85">
        <f t="shared" si="132"/>
        <v>0</v>
      </c>
      <c r="AW205" s="85">
        <f t="shared" si="133"/>
        <v>0</v>
      </c>
      <c r="AX205" s="85">
        <f t="shared" si="134"/>
        <v>0</v>
      </c>
      <c r="AY205" s="129">
        <f t="shared" si="135"/>
        <v>0</v>
      </c>
    </row>
    <row r="206" spans="3:51" x14ac:dyDescent="0.25">
      <c r="E206" s="69"/>
    </row>
    <row r="207" spans="3:51" x14ac:dyDescent="0.25">
      <c r="E207" s="69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2:BC207"/>
  <sheetViews>
    <sheetView topLeftCell="A64"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  <col min="52" max="52" width="11.42578125" style="5"/>
    <col min="54" max="54" width="19.28515625" customWidth="1"/>
  </cols>
  <sheetData>
    <row r="2" spans="2:53" x14ac:dyDescent="0.25">
      <c r="AZ2" s="230"/>
      <c r="BA2" s="191"/>
    </row>
    <row r="3" spans="2:53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  <c r="AZ3" s="230"/>
      <c r="BA3" s="191"/>
    </row>
    <row r="4" spans="2:53" ht="45" customHeight="1" x14ac:dyDescent="0.25">
      <c r="B4" s="316" t="s">
        <v>181</v>
      </c>
      <c r="C4" s="316"/>
      <c r="D4" s="316"/>
      <c r="E4" s="316"/>
      <c r="F4" s="316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  <c r="AZ4" s="262"/>
      <c r="BA4" s="191"/>
    </row>
    <row r="5" spans="2:53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>IF(I5&lt;=$F$10,IF(I5&lt;=30,I5*($F$9-$F$6)/30,$F$9-$F$6),)</f>
        <v>0</v>
      </c>
      <c r="N5" s="83">
        <f t="shared" ref="N5:N68" si="0">IF(P6&lt;=$F$18,0,)</f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>$F$19*R5</f>
        <v>0</v>
      </c>
      <c r="T5" s="83">
        <f t="shared" ref="T5:T68" si="2">IF(S5=0,0,EXP(-1.0587+0.8836*LN(S5)+0.284))</f>
        <v>0</v>
      </c>
      <c r="U5" s="83">
        <v>0</v>
      </c>
      <c r="V5" s="83">
        <f t="shared" ref="V5:V68" si="3">IF(P5&lt;=$F$18,IF(P5&lt;=30,P5*($F$16-$F$6)/30,$F$16-$F$6),)</f>
        <v>0</v>
      </c>
      <c r="W5" s="83">
        <v>0</v>
      </c>
      <c r="X5" s="83">
        <f t="shared" ref="X5:X68" si="4">((S5+T5)*0.475+U5+V5+W5)*44/12</f>
        <v>0</v>
      </c>
      <c r="Y5" s="88">
        <f t="shared" ref="Y5:Y68" si="5">IF(P5&lt;=$F$18,X5-O5,)</f>
        <v>0</v>
      </c>
      <c r="AA5" s="121">
        <v>0</v>
      </c>
      <c r="AB5" s="83">
        <f t="shared" ref="AB5:AB68" si="6">IF(AA5&lt;=$F$18,IFERROR(VLOOKUP($AA5,$B$82:$G$94,2,FALSE),0),)</f>
        <v>0</v>
      </c>
      <c r="AC5" s="154">
        <f t="shared" ref="AC5:AC68" si="7">IF(AA5&lt;=$F$18,IFERROR(VLOOKUP($AA5,$B$82:$G$94,3,FALSE),0),)</f>
        <v>0</v>
      </c>
      <c r="AD5" s="154">
        <f t="shared" ref="AD5:AD68" si="8">IF(AA5&lt;=$F$18,IFERROR(VLOOKUP($AA5,$B$82:$G$94,4,FALSE),0),)</f>
        <v>0.56000000000000005</v>
      </c>
      <c r="AE5" s="154">
        <f t="shared" ref="AE5:AE68" si="9">IF(AA5&lt;=$F$18,IFERROR(VLOOKUP($AA5,$B$82:$G$94,5,FALSE),0),)</f>
        <v>0.44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68" si="10">IF(AK5&lt;=$F$18,IFERROR(VLOOKUP($AA5,$B$82:$G$94,2,FALSE),0),)</f>
        <v>0</v>
      </c>
      <c r="AM5" s="83">
        <f t="shared" ref="AM5:AM68" si="11">IF(AK5&lt;=$F$18,IFERROR(VLOOKUP($AA5,$B$82:$G$94,3,FALSE),0),)</f>
        <v>0</v>
      </c>
      <c r="AN5" s="83">
        <f t="shared" ref="AN5:AN68" si="12">IF(AK5&lt;=$F$18,IFERROR(VLOOKUP($AA5,$B$82:$G$94,4,FALSE),0),)</f>
        <v>0.56000000000000005</v>
      </c>
      <c r="AO5" s="83">
        <f t="shared" ref="AO5:AO68" si="13">IF(AK5&lt;=$F$18,IFERROR(VLOOKUP($AA5,$B$82:$G$94,5,FALSE),0),)</f>
        <v>0.44</v>
      </c>
      <c r="AP5" s="83">
        <f t="shared" ref="AP5:AP68" si="14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>
        <v>0</v>
      </c>
      <c r="AV5" s="83">
        <v>0</v>
      </c>
      <c r="AW5" s="83">
        <v>0</v>
      </c>
      <c r="AX5" s="83">
        <v>0</v>
      </c>
      <c r="AY5" s="128">
        <f>IF(AK5&lt;=$F$18,SUM(AU5:AX5),)</f>
        <v>0</v>
      </c>
      <c r="AZ5" s="230"/>
      <c r="BA5" s="191"/>
    </row>
    <row r="6" spans="2:53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>IF($I6&lt;=$F$10,$F$11*$F$13+J5,)</f>
        <v>0.56999999999999995</v>
      </c>
      <c r="K6" s="83">
        <f>IF(J6=0,0,EXP(-1.0587+0.8836*LN(J6)+0.284))</f>
        <v>0.28044202045489819</v>
      </c>
      <c r="L6" s="83">
        <f>IF(I6&lt;=$F$10,$F$5+($F$8-$F$5)*(1-EXP(-0.0175*I6)),)</f>
        <v>70</v>
      </c>
      <c r="M6" s="83">
        <f>IF(I6&lt;=$F$10,IF(I6&lt;=30,I6*($F$9-$F$6)/30,$F$9-$F$6),)</f>
        <v>0.33333333333333331</v>
      </c>
      <c r="N6" s="83">
        <f t="shared" si="0"/>
        <v>0</v>
      </c>
      <c r="O6" s="84">
        <f t="shared" si="1"/>
        <v>259.37007540784782</v>
      </c>
      <c r="P6" s="105">
        <v>1</v>
      </c>
      <c r="Q6" s="83">
        <f t="shared" ref="Q6:Q37" si="15">IF(P6&lt;=$F$18,LOOKUP(P6-1,$B$25:$B$78,$G$25:$G$78),)</f>
        <v>8.0888888888888886</v>
      </c>
      <c r="R6" s="83">
        <f>IF(P6&lt;=$F$18,Q6+R5,)</f>
        <v>8.0888888888888886</v>
      </c>
      <c r="S6" s="83">
        <f>$F$19*R6</f>
        <v>3.8826666666666663</v>
      </c>
      <c r="T6" s="83">
        <f t="shared" si="2"/>
        <v>1.5279439656576774</v>
      </c>
      <c r="U6" s="83">
        <f t="shared" ref="U6:U69" si="16">IF(P6&lt;=$F$18,$F$5+($F$15-$F$5)*(1-EXP(-0.0175*P6)),)</f>
        <v>70</v>
      </c>
      <c r="V6" s="83">
        <f t="shared" si="3"/>
        <v>0.33333333333333331</v>
      </c>
      <c r="W6" s="83">
        <v>0</v>
      </c>
      <c r="X6" s="83">
        <f t="shared" si="4"/>
        <v>267.31236907352041</v>
      </c>
      <c r="Y6" s="88">
        <f t="shared" si="5"/>
        <v>7.9422936656725938</v>
      </c>
      <c r="AA6" s="121">
        <v>1</v>
      </c>
      <c r="AB6" s="83">
        <f t="shared" si="6"/>
        <v>0</v>
      </c>
      <c r="AC6" s="154">
        <f t="shared" si="7"/>
        <v>0</v>
      </c>
      <c r="AD6" s="154">
        <f t="shared" si="8"/>
        <v>0</v>
      </c>
      <c r="AE6" s="154">
        <f t="shared" si="9"/>
        <v>0</v>
      </c>
      <c r="AF6" s="83">
        <f t="shared" ref="AF6:AF37" si="17">IF(AA6&lt;=$F$18,EXP(-LN(2)/$D$104)*AF5+((1-EXP(-LN(2)/$D$104))/(LN(2)/$D$104))*$AB6*AC6*0.475*$F$19*44/12,)</f>
        <v>0</v>
      </c>
      <c r="AG6" s="83">
        <f t="shared" ref="AG6:AG69" si="18">IF(AA6&lt;=$F$18,EXP(-LN(2)/$D$106)*AG5+((1-EXP(-LN(2)/$D$106))/(LN(2)/$D$106))*$AB6*AD6*0.475*$F$19*44/12,)</f>
        <v>0</v>
      </c>
      <c r="AH6" s="83">
        <f t="shared" ref="AH6:AH37" si="19">IF(AA6&lt;=$F$18,EXP(-LN(2)/$D$105)*AH5+((1-EXP(-LN(2)/$D$105))/(LN(2)/$D$105))*$AB6*AE6*0.475*$F$19*44/12,)</f>
        <v>0</v>
      </c>
      <c r="AI6" s="128">
        <f>IF(AA6&lt;=$F$18,SUM(AF6:AH6),)</f>
        <v>0</v>
      </c>
      <c r="AK6" s="121">
        <v>1</v>
      </c>
      <c r="AL6" s="83">
        <f t="shared" si="10"/>
        <v>0</v>
      </c>
      <c r="AM6" s="83">
        <f t="shared" si="11"/>
        <v>0</v>
      </c>
      <c r="AN6" s="83">
        <f t="shared" si="12"/>
        <v>0</v>
      </c>
      <c r="AO6" s="83">
        <f t="shared" si="13"/>
        <v>0</v>
      </c>
      <c r="AP6" s="83">
        <f t="shared" si="14"/>
        <v>0</v>
      </c>
      <c r="AQ6" s="227">
        <f t="shared" ref="AQ6:AT24" si="20">IF($AK6&lt;=$F$18,$AL6*AM6,)</f>
        <v>0</v>
      </c>
      <c r="AR6" s="227">
        <f t="shared" si="20"/>
        <v>0</v>
      </c>
      <c r="AS6" s="227">
        <f t="shared" si="20"/>
        <v>0</v>
      </c>
      <c r="AT6" s="227">
        <f t="shared" si="20"/>
        <v>0</v>
      </c>
      <c r="AU6" s="83">
        <f t="shared" ref="AU6:AU69" si="21">IF($AK6&lt;=$F$18,$C$104*$AL6*AM6,)</f>
        <v>0</v>
      </c>
      <c r="AV6" s="83">
        <f t="shared" ref="AV6:AV69" si="22">IF($AK6&lt;=$F$18,$C$106*$AL6*AN6,)</f>
        <v>0</v>
      </c>
      <c r="AW6" s="83">
        <f t="shared" ref="AW6:AW69" si="23">IF($AK6&lt;=$F$18,$C$105*$AL6*AO6,)</f>
        <v>0</v>
      </c>
      <c r="AX6" s="83">
        <f t="shared" ref="AX6:AX69" si="24">IF($AK6&lt;=$F$18,$C$108*$AL6*AP6,)</f>
        <v>0</v>
      </c>
      <c r="AY6" s="128">
        <f t="shared" ref="AY6:AY69" si="25">IF(AK6&lt;=$F$18,SUM(AU6:AX6)+AY5,)</f>
        <v>0</v>
      </c>
      <c r="AZ6" s="263"/>
      <c r="BA6" s="191"/>
    </row>
    <row r="7" spans="2:53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ref="J7:J70" si="26">IF($I7&lt;=$F$10,$F$11*$F$13+J6,)</f>
        <v>1.1399999999999999</v>
      </c>
      <c r="K7" s="83">
        <f t="shared" ref="K7:K70" si="27">IF(J7=0,0,EXP(-1.0587+0.8836*LN(J7)+0.284))</f>
        <v>0.5174080621339946</v>
      </c>
      <c r="L7" s="83">
        <f t="shared" ref="L7:L70" si="28">IF(I7&lt;=$F$10,$F$5+($F$8-$F$5)*(1-EXP(-0.0175*I7)),)</f>
        <v>70</v>
      </c>
      <c r="M7" s="83">
        <f t="shared" ref="M7:M70" si="29">IF(I7&lt;=$F$10,IF(I7&lt;=30,I7*($F$9-$F$6)/30,$F$9-$F$6),)</f>
        <v>0.66666666666666663</v>
      </c>
      <c r="N7" s="83">
        <f t="shared" si="0"/>
        <v>0</v>
      </c>
      <c r="O7" s="84">
        <f t="shared" si="1"/>
        <v>261.99776348599454</v>
      </c>
      <c r="P7" s="105">
        <v>2</v>
      </c>
      <c r="Q7" s="83">
        <f t="shared" si="15"/>
        <v>8.0888888888888886</v>
      </c>
      <c r="R7" s="83">
        <f t="shared" ref="R7:R70" si="30">IF(P7&lt;=$F$18,Q7+R6,)</f>
        <v>16.177777777777777</v>
      </c>
      <c r="S7" s="83">
        <f t="shared" ref="S7:S70" si="31">$F$19*R7</f>
        <v>7.7653333333333325</v>
      </c>
      <c r="T7" s="83">
        <f t="shared" si="2"/>
        <v>2.8190159414694866</v>
      </c>
      <c r="U7" s="83">
        <f t="shared" si="16"/>
        <v>70</v>
      </c>
      <c r="V7" s="83">
        <f t="shared" si="3"/>
        <v>0.66666666666666663</v>
      </c>
      <c r="W7" s="83">
        <v>0</v>
      </c>
      <c r="X7" s="83">
        <f t="shared" si="4"/>
        <v>277.54551943139268</v>
      </c>
      <c r="Y7" s="88">
        <f t="shared" si="5"/>
        <v>15.547755945398137</v>
      </c>
      <c r="AA7" s="121">
        <v>2</v>
      </c>
      <c r="AB7" s="83">
        <f t="shared" si="6"/>
        <v>0</v>
      </c>
      <c r="AC7" s="154">
        <f t="shared" si="7"/>
        <v>0</v>
      </c>
      <c r="AD7" s="154">
        <f t="shared" si="8"/>
        <v>0</v>
      </c>
      <c r="AE7" s="154">
        <f t="shared" si="9"/>
        <v>0</v>
      </c>
      <c r="AF7" s="83">
        <f t="shared" si="17"/>
        <v>0</v>
      </c>
      <c r="AG7" s="83">
        <f t="shared" si="18"/>
        <v>0</v>
      </c>
      <c r="AH7" s="83">
        <f t="shared" si="19"/>
        <v>0</v>
      </c>
      <c r="AI7" s="128">
        <f t="shared" ref="AI7:AI70" si="32">IF(AA7&lt;=$F$18,SUM(AF7:AH7),)</f>
        <v>0</v>
      </c>
      <c r="AK7" s="121">
        <v>2</v>
      </c>
      <c r="AL7" s="83">
        <f t="shared" si="10"/>
        <v>0</v>
      </c>
      <c r="AM7" s="83">
        <f t="shared" si="11"/>
        <v>0</v>
      </c>
      <c r="AN7" s="83">
        <f t="shared" si="12"/>
        <v>0</v>
      </c>
      <c r="AO7" s="83">
        <f t="shared" si="13"/>
        <v>0</v>
      </c>
      <c r="AP7" s="83">
        <f t="shared" si="14"/>
        <v>0</v>
      </c>
      <c r="AQ7" s="227">
        <f t="shared" si="20"/>
        <v>0</v>
      </c>
      <c r="AR7" s="227">
        <f t="shared" si="20"/>
        <v>0</v>
      </c>
      <c r="AS7" s="227">
        <f t="shared" si="20"/>
        <v>0</v>
      </c>
      <c r="AT7" s="227">
        <f t="shared" si="20"/>
        <v>0</v>
      </c>
      <c r="AU7" s="83">
        <f t="shared" si="21"/>
        <v>0</v>
      </c>
      <c r="AV7" s="83">
        <f t="shared" si="22"/>
        <v>0</v>
      </c>
      <c r="AW7" s="83">
        <f t="shared" si="23"/>
        <v>0</v>
      </c>
      <c r="AX7" s="83">
        <f t="shared" si="24"/>
        <v>0</v>
      </c>
      <c r="AY7" s="128">
        <f t="shared" si="25"/>
        <v>0</v>
      </c>
      <c r="AZ7" s="263"/>
      <c r="BA7" s="191"/>
    </row>
    <row r="8" spans="2:53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26"/>
        <v>1.71</v>
      </c>
      <c r="K8" s="83">
        <f t="shared" si="27"/>
        <v>0.74033354502612181</v>
      </c>
      <c r="L8" s="83">
        <f t="shared" si="28"/>
        <v>70</v>
      </c>
      <c r="M8" s="83">
        <f t="shared" si="29"/>
        <v>1</v>
      </c>
      <c r="N8" s="83">
        <f t="shared" si="0"/>
        <v>0</v>
      </c>
      <c r="O8" s="84">
        <f t="shared" si="1"/>
        <v>264.60099759092049</v>
      </c>
      <c r="P8" s="105">
        <v>3</v>
      </c>
      <c r="Q8" s="83">
        <f t="shared" si="15"/>
        <v>8.0888888888888886</v>
      </c>
      <c r="R8" s="83">
        <f t="shared" si="30"/>
        <v>24.266666666666666</v>
      </c>
      <c r="S8" s="83">
        <f t="shared" si="31"/>
        <v>11.648</v>
      </c>
      <c r="T8" s="83">
        <f t="shared" si="2"/>
        <v>4.033590154791165</v>
      </c>
      <c r="U8" s="83">
        <f t="shared" si="16"/>
        <v>70</v>
      </c>
      <c r="V8" s="83">
        <f t="shared" si="3"/>
        <v>1</v>
      </c>
      <c r="W8" s="83">
        <v>0</v>
      </c>
      <c r="X8" s="83">
        <f t="shared" si="4"/>
        <v>287.64543618626129</v>
      </c>
      <c r="Y8" s="88">
        <f t="shared" si="5"/>
        <v>23.044438595340807</v>
      </c>
      <c r="AA8" s="121">
        <v>3</v>
      </c>
      <c r="AB8" s="83">
        <f t="shared" si="6"/>
        <v>0</v>
      </c>
      <c r="AC8" s="154">
        <f t="shared" si="7"/>
        <v>0</v>
      </c>
      <c r="AD8" s="154">
        <f t="shared" si="8"/>
        <v>0</v>
      </c>
      <c r="AE8" s="154">
        <f t="shared" si="9"/>
        <v>0</v>
      </c>
      <c r="AF8" s="83">
        <f t="shared" si="17"/>
        <v>0</v>
      </c>
      <c r="AG8" s="83">
        <f t="shared" si="18"/>
        <v>0</v>
      </c>
      <c r="AH8" s="83">
        <f t="shared" si="19"/>
        <v>0</v>
      </c>
      <c r="AI8" s="128">
        <f t="shared" si="32"/>
        <v>0</v>
      </c>
      <c r="AK8" s="121">
        <v>3</v>
      </c>
      <c r="AL8" s="83">
        <f t="shared" si="10"/>
        <v>0</v>
      </c>
      <c r="AM8" s="83">
        <f t="shared" si="11"/>
        <v>0</v>
      </c>
      <c r="AN8" s="83">
        <f t="shared" si="12"/>
        <v>0</v>
      </c>
      <c r="AO8" s="83">
        <f t="shared" si="13"/>
        <v>0</v>
      </c>
      <c r="AP8" s="83">
        <f t="shared" si="14"/>
        <v>0</v>
      </c>
      <c r="AQ8" s="227">
        <f t="shared" si="20"/>
        <v>0</v>
      </c>
      <c r="AR8" s="227">
        <f t="shared" si="20"/>
        <v>0</v>
      </c>
      <c r="AS8" s="227">
        <f t="shared" si="20"/>
        <v>0</v>
      </c>
      <c r="AT8" s="227">
        <f t="shared" si="20"/>
        <v>0</v>
      </c>
      <c r="AU8" s="83">
        <f t="shared" si="21"/>
        <v>0</v>
      </c>
      <c r="AV8" s="83">
        <f t="shared" si="22"/>
        <v>0</v>
      </c>
      <c r="AW8" s="83">
        <f t="shared" si="23"/>
        <v>0</v>
      </c>
      <c r="AX8" s="83">
        <f t="shared" si="24"/>
        <v>0</v>
      </c>
      <c r="AY8" s="128">
        <f t="shared" si="25"/>
        <v>0</v>
      </c>
      <c r="AZ8" s="263"/>
      <c r="BA8" s="191"/>
    </row>
    <row r="9" spans="2:53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26"/>
        <v>2.2799999999999998</v>
      </c>
      <c r="K9" s="83">
        <f t="shared" si="27"/>
        <v>0.95460410079419578</v>
      </c>
      <c r="L9" s="83">
        <f t="shared" si="28"/>
        <v>70</v>
      </c>
      <c r="M9" s="83">
        <f t="shared" si="29"/>
        <v>1.3333333333333333</v>
      </c>
      <c r="N9" s="83">
        <f t="shared" si="0"/>
        <v>0</v>
      </c>
      <c r="O9" s="84">
        <f t="shared" si="1"/>
        <v>267.18915769777215</v>
      </c>
      <c r="P9" s="105">
        <v>4</v>
      </c>
      <c r="Q9" s="83">
        <f t="shared" si="15"/>
        <v>8.0888888888888886</v>
      </c>
      <c r="R9" s="83">
        <f t="shared" si="30"/>
        <v>32.355555555555554</v>
      </c>
      <c r="S9" s="83">
        <f t="shared" si="31"/>
        <v>15.530666666666665</v>
      </c>
      <c r="T9" s="83">
        <f t="shared" si="2"/>
        <v>5.2010093674073357</v>
      </c>
      <c r="U9" s="83">
        <f t="shared" si="16"/>
        <v>70</v>
      </c>
      <c r="V9" s="83">
        <f t="shared" si="3"/>
        <v>1.3333333333333333</v>
      </c>
      <c r="W9" s="83">
        <v>0</v>
      </c>
      <c r="X9" s="83">
        <f t="shared" si="4"/>
        <v>297.66322464823446</v>
      </c>
      <c r="Y9" s="88">
        <f t="shared" si="5"/>
        <v>30.474066950462316</v>
      </c>
      <c r="AA9" s="121">
        <v>4</v>
      </c>
      <c r="AB9" s="83">
        <f t="shared" si="6"/>
        <v>0</v>
      </c>
      <c r="AC9" s="154">
        <f t="shared" si="7"/>
        <v>0</v>
      </c>
      <c r="AD9" s="154">
        <f t="shared" si="8"/>
        <v>0</v>
      </c>
      <c r="AE9" s="154">
        <f t="shared" si="9"/>
        <v>0</v>
      </c>
      <c r="AF9" s="83">
        <f t="shared" si="17"/>
        <v>0</v>
      </c>
      <c r="AG9" s="83">
        <f t="shared" si="18"/>
        <v>0</v>
      </c>
      <c r="AH9" s="83">
        <f t="shared" si="19"/>
        <v>0</v>
      </c>
      <c r="AI9" s="128">
        <f t="shared" si="32"/>
        <v>0</v>
      </c>
      <c r="AK9" s="121">
        <v>4</v>
      </c>
      <c r="AL9" s="83">
        <f t="shared" si="10"/>
        <v>0</v>
      </c>
      <c r="AM9" s="83">
        <f t="shared" si="11"/>
        <v>0</v>
      </c>
      <c r="AN9" s="83">
        <f t="shared" si="12"/>
        <v>0</v>
      </c>
      <c r="AO9" s="83">
        <f t="shared" si="13"/>
        <v>0</v>
      </c>
      <c r="AP9" s="83">
        <f t="shared" si="14"/>
        <v>0</v>
      </c>
      <c r="AQ9" s="227">
        <f t="shared" si="20"/>
        <v>0</v>
      </c>
      <c r="AR9" s="227">
        <f t="shared" si="20"/>
        <v>0</v>
      </c>
      <c r="AS9" s="227">
        <f t="shared" si="20"/>
        <v>0</v>
      </c>
      <c r="AT9" s="227">
        <f t="shared" si="20"/>
        <v>0</v>
      </c>
      <c r="AU9" s="83">
        <f t="shared" si="21"/>
        <v>0</v>
      </c>
      <c r="AV9" s="83">
        <f t="shared" si="22"/>
        <v>0</v>
      </c>
      <c r="AW9" s="83">
        <f t="shared" si="23"/>
        <v>0</v>
      </c>
      <c r="AX9" s="83">
        <f t="shared" si="24"/>
        <v>0</v>
      </c>
      <c r="AY9" s="128">
        <f t="shared" si="25"/>
        <v>0</v>
      </c>
      <c r="AZ9" s="263"/>
      <c r="BA9" s="191"/>
    </row>
    <row r="10" spans="2:53" x14ac:dyDescent="0.25">
      <c r="B10" s="315"/>
      <c r="C10" s="309" t="s">
        <v>131</v>
      </c>
      <c r="D10" s="304" t="s">
        <v>143</v>
      </c>
      <c r="E10" s="304"/>
      <c r="F10" s="148">
        <f>F18</f>
        <v>45</v>
      </c>
      <c r="I10" s="105">
        <v>5</v>
      </c>
      <c r="J10" s="83">
        <f t="shared" si="26"/>
        <v>2.8499999999999996</v>
      </c>
      <c r="K10" s="83">
        <f t="shared" si="27"/>
        <v>1.1626606742605301</v>
      </c>
      <c r="L10" s="83">
        <f t="shared" si="28"/>
        <v>70</v>
      </c>
      <c r="M10" s="83">
        <f t="shared" si="29"/>
        <v>1.6666666666666667</v>
      </c>
      <c r="N10" s="83">
        <f t="shared" si="0"/>
        <v>0</v>
      </c>
      <c r="O10" s="84">
        <f t="shared" si="1"/>
        <v>269.76649511878156</v>
      </c>
      <c r="P10" s="105">
        <v>5</v>
      </c>
      <c r="Q10" s="83">
        <f t="shared" si="15"/>
        <v>8.0888888888888886</v>
      </c>
      <c r="R10" s="83">
        <f t="shared" si="30"/>
        <v>40.444444444444443</v>
      </c>
      <c r="S10" s="83">
        <f t="shared" si="31"/>
        <v>19.41333333333333</v>
      </c>
      <c r="T10" s="83">
        <f t="shared" si="2"/>
        <v>6.3345726808781322</v>
      </c>
      <c r="U10" s="83">
        <f t="shared" si="16"/>
        <v>70</v>
      </c>
      <c r="V10" s="83">
        <f t="shared" si="3"/>
        <v>1.6666666666666667</v>
      </c>
      <c r="W10" s="83">
        <v>0</v>
      </c>
      <c r="X10" s="83">
        <f t="shared" si="4"/>
        <v>307.62204741919612</v>
      </c>
      <c r="Y10" s="88">
        <f t="shared" si="5"/>
        <v>37.855552300414558</v>
      </c>
      <c r="AA10" s="121">
        <v>5</v>
      </c>
      <c r="AB10" s="83">
        <f t="shared" si="6"/>
        <v>0</v>
      </c>
      <c r="AC10" s="154">
        <f t="shared" si="7"/>
        <v>0</v>
      </c>
      <c r="AD10" s="154">
        <f t="shared" si="8"/>
        <v>0</v>
      </c>
      <c r="AE10" s="154">
        <f t="shared" si="9"/>
        <v>0</v>
      </c>
      <c r="AF10" s="83">
        <f t="shared" si="17"/>
        <v>0</v>
      </c>
      <c r="AG10" s="83">
        <f t="shared" si="18"/>
        <v>0</v>
      </c>
      <c r="AH10" s="83">
        <f t="shared" si="19"/>
        <v>0</v>
      </c>
      <c r="AI10" s="128">
        <f t="shared" si="32"/>
        <v>0</v>
      </c>
      <c r="AK10" s="121">
        <v>5</v>
      </c>
      <c r="AL10" s="83">
        <f t="shared" si="10"/>
        <v>0</v>
      </c>
      <c r="AM10" s="83">
        <f t="shared" si="11"/>
        <v>0</v>
      </c>
      <c r="AN10" s="83">
        <f t="shared" si="12"/>
        <v>0</v>
      </c>
      <c r="AO10" s="83">
        <f t="shared" si="13"/>
        <v>0</v>
      </c>
      <c r="AP10" s="83">
        <f t="shared" si="14"/>
        <v>0</v>
      </c>
      <c r="AQ10" s="227">
        <f t="shared" si="20"/>
        <v>0</v>
      </c>
      <c r="AR10" s="227">
        <f t="shared" si="20"/>
        <v>0</v>
      </c>
      <c r="AS10" s="227">
        <f t="shared" si="20"/>
        <v>0</v>
      </c>
      <c r="AT10" s="227">
        <f t="shared" si="20"/>
        <v>0</v>
      </c>
      <c r="AU10" s="83">
        <f t="shared" si="21"/>
        <v>0</v>
      </c>
      <c r="AV10" s="83">
        <f t="shared" si="22"/>
        <v>0</v>
      </c>
      <c r="AW10" s="83">
        <f t="shared" si="23"/>
        <v>0</v>
      </c>
      <c r="AX10" s="83">
        <f t="shared" si="24"/>
        <v>0</v>
      </c>
      <c r="AY10" s="128">
        <f t="shared" si="25"/>
        <v>0</v>
      </c>
      <c r="AZ10" s="263"/>
      <c r="BA10" s="191"/>
    </row>
    <row r="11" spans="2:53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26"/>
        <v>3.4199999999999995</v>
      </c>
      <c r="K11" s="83">
        <f t="shared" si="27"/>
        <v>1.3658956822640649</v>
      </c>
      <c r="L11" s="83">
        <f t="shared" si="28"/>
        <v>70</v>
      </c>
      <c r="M11" s="83">
        <f t="shared" si="29"/>
        <v>2</v>
      </c>
      <c r="N11" s="83">
        <f t="shared" si="0"/>
        <v>0</v>
      </c>
      <c r="O11" s="84">
        <f t="shared" si="1"/>
        <v>272.33543497994327</v>
      </c>
      <c r="P11" s="105">
        <v>6</v>
      </c>
      <c r="Q11" s="83">
        <f t="shared" si="15"/>
        <v>8.0888888888888886</v>
      </c>
      <c r="R11" s="83">
        <f t="shared" si="30"/>
        <v>48.533333333333331</v>
      </c>
      <c r="S11" s="83">
        <f t="shared" si="31"/>
        <v>23.295999999999999</v>
      </c>
      <c r="T11" s="83">
        <f t="shared" si="2"/>
        <v>7.4418664579864418</v>
      </c>
      <c r="U11" s="83">
        <f t="shared" si="16"/>
        <v>70</v>
      </c>
      <c r="V11" s="83">
        <f t="shared" si="3"/>
        <v>2</v>
      </c>
      <c r="W11" s="83">
        <v>0</v>
      </c>
      <c r="X11" s="83">
        <f t="shared" si="4"/>
        <v>317.53511741432635</v>
      </c>
      <c r="Y11" s="88">
        <f t="shared" si="5"/>
        <v>45.199682434383078</v>
      </c>
      <c r="AA11" s="121">
        <v>6</v>
      </c>
      <c r="AB11" s="83">
        <f t="shared" si="6"/>
        <v>0</v>
      </c>
      <c r="AC11" s="154">
        <f t="shared" si="7"/>
        <v>0</v>
      </c>
      <c r="AD11" s="154">
        <f t="shared" si="8"/>
        <v>0</v>
      </c>
      <c r="AE11" s="154">
        <f t="shared" si="9"/>
        <v>0</v>
      </c>
      <c r="AF11" s="83">
        <f t="shared" si="17"/>
        <v>0</v>
      </c>
      <c r="AG11" s="83">
        <f t="shared" si="18"/>
        <v>0</v>
      </c>
      <c r="AH11" s="83">
        <f t="shared" si="19"/>
        <v>0</v>
      </c>
      <c r="AI11" s="128">
        <f t="shared" si="32"/>
        <v>0</v>
      </c>
      <c r="AK11" s="121">
        <v>6</v>
      </c>
      <c r="AL11" s="83">
        <f t="shared" si="10"/>
        <v>0</v>
      </c>
      <c r="AM11" s="83">
        <f t="shared" si="11"/>
        <v>0</v>
      </c>
      <c r="AN11" s="83">
        <f t="shared" si="12"/>
        <v>0</v>
      </c>
      <c r="AO11" s="83">
        <f t="shared" si="13"/>
        <v>0</v>
      </c>
      <c r="AP11" s="83">
        <f t="shared" si="14"/>
        <v>0</v>
      </c>
      <c r="AQ11" s="227">
        <f t="shared" si="20"/>
        <v>0</v>
      </c>
      <c r="AR11" s="227">
        <f t="shared" si="20"/>
        <v>0</v>
      </c>
      <c r="AS11" s="227">
        <f t="shared" si="20"/>
        <v>0</v>
      </c>
      <c r="AT11" s="227">
        <f t="shared" si="20"/>
        <v>0</v>
      </c>
      <c r="AU11" s="83">
        <f t="shared" si="21"/>
        <v>0</v>
      </c>
      <c r="AV11" s="83">
        <f t="shared" si="22"/>
        <v>0</v>
      </c>
      <c r="AW11" s="83">
        <f t="shared" si="23"/>
        <v>0</v>
      </c>
      <c r="AX11" s="83">
        <f t="shared" si="24"/>
        <v>0</v>
      </c>
      <c r="AY11" s="128">
        <f t="shared" si="25"/>
        <v>0</v>
      </c>
      <c r="AZ11" s="263"/>
      <c r="BA11" s="191"/>
    </row>
    <row r="12" spans="2:53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26"/>
        <v>3.9899999999999993</v>
      </c>
      <c r="K12" s="83">
        <f t="shared" si="27"/>
        <v>1.5652067621022838</v>
      </c>
      <c r="L12" s="83">
        <f t="shared" si="28"/>
        <v>70</v>
      </c>
      <c r="M12" s="83">
        <f t="shared" si="29"/>
        <v>2.3333333333333335</v>
      </c>
      <c r="N12" s="83">
        <f t="shared" si="0"/>
        <v>0</v>
      </c>
      <c r="O12" s="84">
        <f t="shared" si="1"/>
        <v>274.89754066621703</v>
      </c>
      <c r="P12" s="105">
        <v>7</v>
      </c>
      <c r="Q12" s="83">
        <f t="shared" si="15"/>
        <v>8.0888888888888886</v>
      </c>
      <c r="R12" s="83">
        <f t="shared" si="30"/>
        <v>56.62222222222222</v>
      </c>
      <c r="S12" s="83">
        <f t="shared" si="31"/>
        <v>27.178666666666665</v>
      </c>
      <c r="T12" s="83">
        <f t="shared" si="2"/>
        <v>8.5277813334874146</v>
      </c>
      <c r="U12" s="83">
        <f t="shared" si="16"/>
        <v>70</v>
      </c>
      <c r="V12" s="83">
        <f t="shared" si="3"/>
        <v>2.3333333333333335</v>
      </c>
      <c r="W12" s="83">
        <v>0</v>
      </c>
      <c r="X12" s="83">
        <f t="shared" si="4"/>
        <v>327.41095248915724</v>
      </c>
      <c r="Y12" s="88">
        <f t="shared" si="5"/>
        <v>52.513411822940213</v>
      </c>
      <c r="AA12" s="121">
        <v>7</v>
      </c>
      <c r="AB12" s="83">
        <f t="shared" si="6"/>
        <v>0</v>
      </c>
      <c r="AC12" s="154">
        <f t="shared" si="7"/>
        <v>0</v>
      </c>
      <c r="AD12" s="154">
        <f t="shared" si="8"/>
        <v>0</v>
      </c>
      <c r="AE12" s="154">
        <f t="shared" si="9"/>
        <v>0</v>
      </c>
      <c r="AF12" s="83">
        <f t="shared" si="17"/>
        <v>0</v>
      </c>
      <c r="AG12" s="83">
        <f t="shared" si="18"/>
        <v>0</v>
      </c>
      <c r="AH12" s="83">
        <f t="shared" si="19"/>
        <v>0</v>
      </c>
      <c r="AI12" s="128">
        <f t="shared" si="32"/>
        <v>0</v>
      </c>
      <c r="AK12" s="121">
        <v>7</v>
      </c>
      <c r="AL12" s="83">
        <f t="shared" si="10"/>
        <v>0</v>
      </c>
      <c r="AM12" s="83">
        <f t="shared" si="11"/>
        <v>0</v>
      </c>
      <c r="AN12" s="83">
        <f t="shared" si="12"/>
        <v>0</v>
      </c>
      <c r="AO12" s="83">
        <f t="shared" si="13"/>
        <v>0</v>
      </c>
      <c r="AP12" s="83">
        <f t="shared" si="14"/>
        <v>0</v>
      </c>
      <c r="AQ12" s="227">
        <f t="shared" si="20"/>
        <v>0</v>
      </c>
      <c r="AR12" s="227">
        <f t="shared" si="20"/>
        <v>0</v>
      </c>
      <c r="AS12" s="227">
        <f t="shared" si="20"/>
        <v>0</v>
      </c>
      <c r="AT12" s="227">
        <f t="shared" si="20"/>
        <v>0</v>
      </c>
      <c r="AU12" s="83">
        <f t="shared" si="21"/>
        <v>0</v>
      </c>
      <c r="AV12" s="83">
        <f t="shared" si="22"/>
        <v>0</v>
      </c>
      <c r="AW12" s="83">
        <f t="shared" si="23"/>
        <v>0</v>
      </c>
      <c r="AX12" s="83">
        <f t="shared" si="24"/>
        <v>0</v>
      </c>
      <c r="AY12" s="128">
        <f t="shared" si="25"/>
        <v>0</v>
      </c>
      <c r="AZ12" s="263"/>
      <c r="BA12" s="191"/>
    </row>
    <row r="13" spans="2:53" x14ac:dyDescent="0.25">
      <c r="B13" s="306"/>
      <c r="C13" s="310"/>
      <c r="D13" s="308" t="s">
        <v>162</v>
      </c>
      <c r="E13" s="308"/>
      <c r="F13" s="87">
        <f>IF(ISBLANK(F$12),,VLOOKUP(F$12,C131:D195,2,FALSE))</f>
        <v>0.56999999999999995</v>
      </c>
      <c r="I13" s="105">
        <v>8</v>
      </c>
      <c r="J13" s="83">
        <f t="shared" si="26"/>
        <v>4.5599999999999996</v>
      </c>
      <c r="K13" s="83">
        <f t="shared" si="27"/>
        <v>1.7612191535915833</v>
      </c>
      <c r="L13" s="83">
        <f t="shared" si="28"/>
        <v>70</v>
      </c>
      <c r="M13" s="83">
        <f t="shared" si="29"/>
        <v>2.6666666666666665</v>
      </c>
      <c r="N13" s="83">
        <f t="shared" si="0"/>
        <v>0</v>
      </c>
      <c r="O13" s="84">
        <f t="shared" si="1"/>
        <v>277.45390113694981</v>
      </c>
      <c r="P13" s="105">
        <v>8</v>
      </c>
      <c r="Q13" s="83">
        <f t="shared" si="15"/>
        <v>8.0888888888888886</v>
      </c>
      <c r="R13" s="83">
        <f t="shared" si="30"/>
        <v>64.711111111111109</v>
      </c>
      <c r="S13" s="83">
        <f t="shared" si="31"/>
        <v>31.06133333333333</v>
      </c>
      <c r="T13" s="83">
        <f t="shared" si="2"/>
        <v>9.5957238275701506</v>
      </c>
      <c r="U13" s="83">
        <f t="shared" si="16"/>
        <v>70</v>
      </c>
      <c r="V13" s="83">
        <f t="shared" si="3"/>
        <v>2.6666666666666665</v>
      </c>
      <c r="W13" s="83">
        <v>0</v>
      </c>
      <c r="X13" s="83">
        <f t="shared" si="4"/>
        <v>337.25548566635132</v>
      </c>
      <c r="Y13" s="88">
        <f t="shared" si="5"/>
        <v>59.801584529401509</v>
      </c>
      <c r="AA13" s="121">
        <v>8</v>
      </c>
      <c r="AB13" s="83">
        <f t="shared" si="6"/>
        <v>0</v>
      </c>
      <c r="AC13" s="154">
        <f t="shared" si="7"/>
        <v>0</v>
      </c>
      <c r="AD13" s="154">
        <f t="shared" si="8"/>
        <v>0</v>
      </c>
      <c r="AE13" s="154">
        <f t="shared" si="9"/>
        <v>0</v>
      </c>
      <c r="AF13" s="83">
        <f t="shared" si="17"/>
        <v>0</v>
      </c>
      <c r="AG13" s="83">
        <f t="shared" si="18"/>
        <v>0</v>
      </c>
      <c r="AH13" s="83">
        <f t="shared" si="19"/>
        <v>0</v>
      </c>
      <c r="AI13" s="128">
        <f t="shared" si="32"/>
        <v>0</v>
      </c>
      <c r="AK13" s="121">
        <v>8</v>
      </c>
      <c r="AL13" s="83">
        <f t="shared" si="10"/>
        <v>0</v>
      </c>
      <c r="AM13" s="83">
        <f t="shared" si="11"/>
        <v>0</v>
      </c>
      <c r="AN13" s="83">
        <f t="shared" si="12"/>
        <v>0</v>
      </c>
      <c r="AO13" s="83">
        <f t="shared" si="13"/>
        <v>0</v>
      </c>
      <c r="AP13" s="83">
        <f t="shared" si="14"/>
        <v>0</v>
      </c>
      <c r="AQ13" s="227">
        <f t="shared" si="20"/>
        <v>0</v>
      </c>
      <c r="AR13" s="227">
        <f t="shared" si="20"/>
        <v>0</v>
      </c>
      <c r="AS13" s="227">
        <f t="shared" si="20"/>
        <v>0</v>
      </c>
      <c r="AT13" s="227">
        <f t="shared" si="20"/>
        <v>0</v>
      </c>
      <c r="AU13" s="83">
        <f t="shared" si="21"/>
        <v>0</v>
      </c>
      <c r="AV13" s="83">
        <f t="shared" si="22"/>
        <v>0</v>
      </c>
      <c r="AW13" s="83">
        <f t="shared" si="23"/>
        <v>0</v>
      </c>
      <c r="AX13" s="83">
        <f t="shared" si="24"/>
        <v>0</v>
      </c>
      <c r="AY13" s="128">
        <f t="shared" si="25"/>
        <v>0</v>
      </c>
      <c r="AZ13" s="263"/>
      <c r="BA13" s="191"/>
    </row>
    <row r="14" spans="2:53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26"/>
        <v>5.13</v>
      </c>
      <c r="K14" s="83">
        <f t="shared" si="27"/>
        <v>1.9543924159507027</v>
      </c>
      <c r="L14" s="83">
        <f t="shared" si="28"/>
        <v>70</v>
      </c>
      <c r="M14" s="83">
        <f t="shared" si="29"/>
        <v>3</v>
      </c>
      <c r="N14" s="83">
        <f t="shared" si="0"/>
        <v>0</v>
      </c>
      <c r="O14" s="84">
        <f t="shared" si="1"/>
        <v>280.00531679111418</v>
      </c>
      <c r="P14" s="105">
        <v>9</v>
      </c>
      <c r="Q14" s="83">
        <f t="shared" si="15"/>
        <v>8.0888888888888886</v>
      </c>
      <c r="R14" s="83">
        <f t="shared" si="30"/>
        <v>72.8</v>
      </c>
      <c r="S14" s="83">
        <f t="shared" si="31"/>
        <v>34.943999999999996</v>
      </c>
      <c r="T14" s="83">
        <f t="shared" si="2"/>
        <v>10.648197775908045</v>
      </c>
      <c r="U14" s="83">
        <f t="shared" si="16"/>
        <v>70</v>
      </c>
      <c r="V14" s="83">
        <f t="shared" si="3"/>
        <v>3</v>
      </c>
      <c r="W14" s="83">
        <v>0</v>
      </c>
      <c r="X14" s="83">
        <f t="shared" si="4"/>
        <v>347.07307779303983</v>
      </c>
      <c r="Y14" s="88">
        <f t="shared" si="5"/>
        <v>67.067761001925646</v>
      </c>
      <c r="AA14" s="121">
        <v>9</v>
      </c>
      <c r="AB14" s="83">
        <f t="shared" si="6"/>
        <v>0</v>
      </c>
      <c r="AC14" s="154">
        <f t="shared" si="7"/>
        <v>0</v>
      </c>
      <c r="AD14" s="154">
        <f t="shared" si="8"/>
        <v>0</v>
      </c>
      <c r="AE14" s="154">
        <f t="shared" si="9"/>
        <v>0</v>
      </c>
      <c r="AF14" s="83">
        <f t="shared" si="17"/>
        <v>0</v>
      </c>
      <c r="AG14" s="83">
        <f t="shared" si="18"/>
        <v>0</v>
      </c>
      <c r="AH14" s="83">
        <f t="shared" si="19"/>
        <v>0</v>
      </c>
      <c r="AI14" s="128">
        <f t="shared" si="32"/>
        <v>0</v>
      </c>
      <c r="AK14" s="121">
        <v>9</v>
      </c>
      <c r="AL14" s="83">
        <f t="shared" si="10"/>
        <v>0</v>
      </c>
      <c r="AM14" s="83">
        <f t="shared" si="11"/>
        <v>0</v>
      </c>
      <c r="AN14" s="83">
        <f t="shared" si="12"/>
        <v>0</v>
      </c>
      <c r="AO14" s="83">
        <f t="shared" si="13"/>
        <v>0</v>
      </c>
      <c r="AP14" s="83">
        <f t="shared" si="14"/>
        <v>0</v>
      </c>
      <c r="AQ14" s="227">
        <f t="shared" si="20"/>
        <v>0</v>
      </c>
      <c r="AR14" s="227">
        <f t="shared" si="20"/>
        <v>0</v>
      </c>
      <c r="AS14" s="227">
        <f t="shared" si="20"/>
        <v>0</v>
      </c>
      <c r="AT14" s="227">
        <f t="shared" si="20"/>
        <v>0</v>
      </c>
      <c r="AU14" s="83">
        <f t="shared" si="21"/>
        <v>0</v>
      </c>
      <c r="AV14" s="83">
        <f t="shared" si="22"/>
        <v>0</v>
      </c>
      <c r="AW14" s="83">
        <f t="shared" si="23"/>
        <v>0</v>
      </c>
      <c r="AX14" s="83">
        <f t="shared" si="24"/>
        <v>0</v>
      </c>
      <c r="AY14" s="128">
        <f t="shared" si="25"/>
        <v>0</v>
      </c>
      <c r="AZ14" s="263"/>
      <c r="BA14" s="191"/>
    </row>
    <row r="15" spans="2:53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26"/>
        <v>5.7</v>
      </c>
      <c r="K15" s="83">
        <f t="shared" si="27"/>
        <v>2.1450779929938899</v>
      </c>
      <c r="L15" s="83">
        <f t="shared" si="28"/>
        <v>70</v>
      </c>
      <c r="M15" s="83">
        <f t="shared" si="29"/>
        <v>3.3333333333333335</v>
      </c>
      <c r="N15" s="83">
        <f t="shared" si="0"/>
        <v>0</v>
      </c>
      <c r="O15" s="84">
        <f t="shared" si="1"/>
        <v>282.55239972668659</v>
      </c>
      <c r="P15" s="105">
        <v>10</v>
      </c>
      <c r="Q15" s="83">
        <f t="shared" si="15"/>
        <v>8.0888888888888886</v>
      </c>
      <c r="R15" s="83">
        <f t="shared" si="30"/>
        <v>80.888888888888886</v>
      </c>
      <c r="S15" s="83">
        <f t="shared" si="31"/>
        <v>38.826666666666661</v>
      </c>
      <c r="T15" s="83">
        <f t="shared" si="2"/>
        <v>11.687117964503491</v>
      </c>
      <c r="U15" s="83">
        <f t="shared" si="16"/>
        <v>70</v>
      </c>
      <c r="V15" s="83">
        <f t="shared" si="3"/>
        <v>3.3333333333333335</v>
      </c>
      <c r="W15" s="83">
        <v>0</v>
      </c>
      <c r="X15" s="83">
        <f t="shared" si="4"/>
        <v>356.86706378817689</v>
      </c>
      <c r="Y15" s="88">
        <f t="shared" si="5"/>
        <v>74.314664061490305</v>
      </c>
      <c r="AA15" s="121">
        <v>10</v>
      </c>
      <c r="AB15" s="83">
        <f t="shared" si="6"/>
        <v>0</v>
      </c>
      <c r="AC15" s="154">
        <f t="shared" si="7"/>
        <v>0</v>
      </c>
      <c r="AD15" s="154">
        <f t="shared" si="8"/>
        <v>0</v>
      </c>
      <c r="AE15" s="154">
        <f t="shared" si="9"/>
        <v>0</v>
      </c>
      <c r="AF15" s="83">
        <f t="shared" si="17"/>
        <v>0</v>
      </c>
      <c r="AG15" s="83">
        <f t="shared" si="18"/>
        <v>0</v>
      </c>
      <c r="AH15" s="83">
        <f t="shared" si="19"/>
        <v>0</v>
      </c>
      <c r="AI15" s="128">
        <f t="shared" si="32"/>
        <v>0</v>
      </c>
      <c r="AK15" s="121">
        <v>10</v>
      </c>
      <c r="AL15" s="83">
        <f t="shared" si="10"/>
        <v>0</v>
      </c>
      <c r="AM15" s="83">
        <f t="shared" si="11"/>
        <v>0</v>
      </c>
      <c r="AN15" s="83">
        <f t="shared" si="12"/>
        <v>0</v>
      </c>
      <c r="AO15" s="83">
        <f t="shared" si="13"/>
        <v>0</v>
      </c>
      <c r="AP15" s="83">
        <f t="shared" si="14"/>
        <v>0</v>
      </c>
      <c r="AQ15" s="227">
        <f t="shared" si="20"/>
        <v>0</v>
      </c>
      <c r="AR15" s="227">
        <f t="shared" si="20"/>
        <v>0</v>
      </c>
      <c r="AS15" s="227">
        <f t="shared" si="20"/>
        <v>0</v>
      </c>
      <c r="AT15" s="227">
        <f t="shared" si="20"/>
        <v>0</v>
      </c>
      <c r="AU15" s="83">
        <f t="shared" si="21"/>
        <v>0</v>
      </c>
      <c r="AV15" s="83">
        <f t="shared" si="22"/>
        <v>0</v>
      </c>
      <c r="AW15" s="83">
        <f t="shared" si="23"/>
        <v>0</v>
      </c>
      <c r="AX15" s="83">
        <f t="shared" si="24"/>
        <v>0</v>
      </c>
      <c r="AY15" s="128">
        <f t="shared" si="25"/>
        <v>0</v>
      </c>
      <c r="AZ15" s="263"/>
      <c r="BA15" s="191"/>
    </row>
    <row r="16" spans="2:53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26"/>
        <v>6.2700000000000005</v>
      </c>
      <c r="K16" s="83">
        <f t="shared" si="27"/>
        <v>2.3335529723496968</v>
      </c>
      <c r="L16" s="83">
        <f t="shared" si="28"/>
        <v>70</v>
      </c>
      <c r="M16" s="83">
        <f t="shared" si="29"/>
        <v>3.6666666666666665</v>
      </c>
      <c r="N16" s="83">
        <f t="shared" si="0"/>
        <v>0</v>
      </c>
      <c r="O16" s="84">
        <f t="shared" si="1"/>
        <v>285.09563253795352</v>
      </c>
      <c r="P16" s="105">
        <v>11</v>
      </c>
      <c r="Q16" s="83">
        <f t="shared" si="15"/>
        <v>8.0888888888888886</v>
      </c>
      <c r="R16" s="83">
        <f t="shared" si="30"/>
        <v>88.977777777777774</v>
      </c>
      <c r="S16" s="83">
        <f t="shared" si="31"/>
        <v>42.709333333333333</v>
      </c>
      <c r="T16" s="83">
        <f t="shared" si="2"/>
        <v>12.713994061448721</v>
      </c>
      <c r="U16" s="83">
        <f t="shared" si="16"/>
        <v>70</v>
      </c>
      <c r="V16" s="83">
        <f t="shared" si="3"/>
        <v>3.6666666666666665</v>
      </c>
      <c r="W16" s="83">
        <v>0</v>
      </c>
      <c r="X16" s="83">
        <f t="shared" si="4"/>
        <v>366.64007299035649</v>
      </c>
      <c r="Y16" s="88">
        <f t="shared" si="5"/>
        <v>81.544440452402966</v>
      </c>
      <c r="AA16" s="121">
        <v>11</v>
      </c>
      <c r="AB16" s="83">
        <f t="shared" si="6"/>
        <v>0</v>
      </c>
      <c r="AC16" s="154">
        <f t="shared" si="7"/>
        <v>0</v>
      </c>
      <c r="AD16" s="154">
        <f t="shared" si="8"/>
        <v>0</v>
      </c>
      <c r="AE16" s="154">
        <f t="shared" si="9"/>
        <v>0</v>
      </c>
      <c r="AF16" s="83">
        <f t="shared" si="17"/>
        <v>0</v>
      </c>
      <c r="AG16" s="83">
        <f t="shared" si="18"/>
        <v>0</v>
      </c>
      <c r="AH16" s="83">
        <f t="shared" si="19"/>
        <v>0</v>
      </c>
      <c r="AI16" s="128">
        <f t="shared" si="32"/>
        <v>0</v>
      </c>
      <c r="AK16" s="121">
        <v>11</v>
      </c>
      <c r="AL16" s="83">
        <f t="shared" si="10"/>
        <v>0</v>
      </c>
      <c r="AM16" s="83">
        <f t="shared" si="11"/>
        <v>0</v>
      </c>
      <c r="AN16" s="83">
        <f t="shared" si="12"/>
        <v>0</v>
      </c>
      <c r="AO16" s="83">
        <f t="shared" si="13"/>
        <v>0</v>
      </c>
      <c r="AP16" s="83">
        <f t="shared" si="14"/>
        <v>0</v>
      </c>
      <c r="AQ16" s="227">
        <f t="shared" si="20"/>
        <v>0</v>
      </c>
      <c r="AR16" s="227">
        <f t="shared" si="20"/>
        <v>0</v>
      </c>
      <c r="AS16" s="227">
        <f t="shared" si="20"/>
        <v>0</v>
      </c>
      <c r="AT16" s="227">
        <f t="shared" si="20"/>
        <v>0</v>
      </c>
      <c r="AU16" s="83">
        <f t="shared" si="21"/>
        <v>0</v>
      </c>
      <c r="AV16" s="83">
        <f t="shared" si="22"/>
        <v>0</v>
      </c>
      <c r="AW16" s="83">
        <f t="shared" si="23"/>
        <v>0</v>
      </c>
      <c r="AX16" s="83">
        <f t="shared" si="24"/>
        <v>0</v>
      </c>
      <c r="AY16" s="128">
        <f t="shared" si="25"/>
        <v>0</v>
      </c>
      <c r="AZ16" s="263"/>
      <c r="BA16" s="191"/>
    </row>
    <row r="17" spans="2:55" x14ac:dyDescent="0.25">
      <c r="B17" s="315"/>
      <c r="C17" s="309" t="s">
        <v>131</v>
      </c>
      <c r="D17" s="304" t="s">
        <v>138</v>
      </c>
      <c r="E17" s="304"/>
      <c r="F17" s="149" t="s">
        <v>38</v>
      </c>
      <c r="I17" s="105">
        <v>12</v>
      </c>
      <c r="J17" s="83">
        <f t="shared" si="26"/>
        <v>6.8400000000000007</v>
      </c>
      <c r="K17" s="83">
        <f t="shared" si="27"/>
        <v>2.5200411724715086</v>
      </c>
      <c r="L17" s="83">
        <f t="shared" si="28"/>
        <v>70</v>
      </c>
      <c r="M17" s="83">
        <f t="shared" si="29"/>
        <v>4</v>
      </c>
      <c r="N17" s="83">
        <f t="shared" si="0"/>
        <v>0</v>
      </c>
      <c r="O17" s="84">
        <f t="shared" si="1"/>
        <v>287.63540504205457</v>
      </c>
      <c r="P17" s="105">
        <v>12</v>
      </c>
      <c r="Q17" s="83">
        <f t="shared" si="15"/>
        <v>8.0888888888888886</v>
      </c>
      <c r="R17" s="83">
        <f t="shared" si="30"/>
        <v>97.066666666666663</v>
      </c>
      <c r="S17" s="83">
        <f t="shared" si="31"/>
        <v>46.591999999999999</v>
      </c>
      <c r="T17" s="83">
        <f t="shared" si="2"/>
        <v>13.730045506165467</v>
      </c>
      <c r="U17" s="83">
        <f t="shared" si="16"/>
        <v>70</v>
      </c>
      <c r="V17" s="83">
        <f t="shared" si="3"/>
        <v>4</v>
      </c>
      <c r="W17" s="83">
        <v>0</v>
      </c>
      <c r="X17" s="83">
        <f t="shared" si="4"/>
        <v>376.39422925657158</v>
      </c>
      <c r="Y17" s="88">
        <f t="shared" si="5"/>
        <v>88.758824214517006</v>
      </c>
      <c r="AA17" s="121">
        <v>12</v>
      </c>
      <c r="AB17" s="83">
        <f t="shared" si="6"/>
        <v>0</v>
      </c>
      <c r="AC17" s="154">
        <f t="shared" si="7"/>
        <v>0</v>
      </c>
      <c r="AD17" s="154">
        <f t="shared" si="8"/>
        <v>0</v>
      </c>
      <c r="AE17" s="154">
        <f t="shared" si="9"/>
        <v>0</v>
      </c>
      <c r="AF17" s="83">
        <f t="shared" si="17"/>
        <v>0</v>
      </c>
      <c r="AG17" s="83">
        <f t="shared" si="18"/>
        <v>0</v>
      </c>
      <c r="AH17" s="83">
        <f t="shared" si="19"/>
        <v>0</v>
      </c>
      <c r="AI17" s="128">
        <f t="shared" si="32"/>
        <v>0</v>
      </c>
      <c r="AK17" s="121">
        <v>12</v>
      </c>
      <c r="AL17" s="83">
        <f t="shared" si="10"/>
        <v>0</v>
      </c>
      <c r="AM17" s="83">
        <f t="shared" si="11"/>
        <v>0</v>
      </c>
      <c r="AN17" s="83">
        <f t="shared" si="12"/>
        <v>0</v>
      </c>
      <c r="AO17" s="83">
        <f t="shared" si="13"/>
        <v>0</v>
      </c>
      <c r="AP17" s="83">
        <f t="shared" si="14"/>
        <v>0</v>
      </c>
      <c r="AQ17" s="227">
        <f t="shared" si="20"/>
        <v>0</v>
      </c>
      <c r="AR17" s="227">
        <f t="shared" si="20"/>
        <v>0</v>
      </c>
      <c r="AS17" s="227">
        <f t="shared" si="20"/>
        <v>0</v>
      </c>
      <c r="AT17" s="227">
        <f t="shared" si="20"/>
        <v>0</v>
      </c>
      <c r="AU17" s="83">
        <f t="shared" si="21"/>
        <v>0</v>
      </c>
      <c r="AV17" s="83">
        <f t="shared" si="22"/>
        <v>0</v>
      </c>
      <c r="AW17" s="83">
        <f t="shared" si="23"/>
        <v>0</v>
      </c>
      <c r="AX17" s="83">
        <f t="shared" si="24"/>
        <v>0</v>
      </c>
      <c r="AY17" s="128">
        <f t="shared" si="25"/>
        <v>0</v>
      </c>
      <c r="AZ17" s="263"/>
      <c r="BA17" s="191"/>
    </row>
    <row r="18" spans="2:55" x14ac:dyDescent="0.25">
      <c r="B18" s="315"/>
      <c r="C18" s="309"/>
      <c r="D18" s="304" t="s">
        <v>143</v>
      </c>
      <c r="E18" s="304"/>
      <c r="F18" s="150">
        <v>45</v>
      </c>
      <c r="I18" s="105">
        <v>13</v>
      </c>
      <c r="J18" s="83">
        <f t="shared" si="26"/>
        <v>7.410000000000001</v>
      </c>
      <c r="K18" s="83">
        <f t="shared" si="27"/>
        <v>2.7047269815583848</v>
      </c>
      <c r="L18" s="83">
        <f t="shared" si="28"/>
        <v>70</v>
      </c>
      <c r="M18" s="83">
        <f t="shared" si="29"/>
        <v>4.333333333333333</v>
      </c>
      <c r="N18" s="83">
        <f t="shared" si="0"/>
        <v>0</v>
      </c>
      <c r="O18" s="84">
        <f t="shared" si="1"/>
        <v>290.17203838176971</v>
      </c>
      <c r="P18" s="105">
        <v>13</v>
      </c>
      <c r="Q18" s="83">
        <f t="shared" si="15"/>
        <v>8.0888888888888886</v>
      </c>
      <c r="R18" s="83">
        <f t="shared" si="30"/>
        <v>105.15555555555555</v>
      </c>
      <c r="S18" s="83">
        <f t="shared" si="31"/>
        <v>50.474666666666664</v>
      </c>
      <c r="T18" s="83">
        <f t="shared" si="2"/>
        <v>14.736276908575009</v>
      </c>
      <c r="U18" s="83">
        <f t="shared" si="16"/>
        <v>70</v>
      </c>
      <c r="V18" s="83">
        <f t="shared" si="3"/>
        <v>4.333333333333333</v>
      </c>
      <c r="W18" s="83">
        <v>0</v>
      </c>
      <c r="X18" s="83">
        <f t="shared" si="4"/>
        <v>386.13128228243477</v>
      </c>
      <c r="Y18" s="88">
        <f t="shared" si="5"/>
        <v>95.959243900665058</v>
      </c>
      <c r="AA18" s="121">
        <v>13</v>
      </c>
      <c r="AB18" s="83">
        <f t="shared" si="6"/>
        <v>0</v>
      </c>
      <c r="AC18" s="154">
        <f t="shared" si="7"/>
        <v>0</v>
      </c>
      <c r="AD18" s="154">
        <f t="shared" si="8"/>
        <v>0</v>
      </c>
      <c r="AE18" s="154">
        <f t="shared" si="9"/>
        <v>0</v>
      </c>
      <c r="AF18" s="83">
        <f t="shared" si="17"/>
        <v>0</v>
      </c>
      <c r="AG18" s="83">
        <f t="shared" si="18"/>
        <v>0</v>
      </c>
      <c r="AH18" s="83">
        <f t="shared" si="19"/>
        <v>0</v>
      </c>
      <c r="AI18" s="128">
        <f t="shared" si="32"/>
        <v>0</v>
      </c>
      <c r="AK18" s="121">
        <v>13</v>
      </c>
      <c r="AL18" s="83">
        <f t="shared" si="10"/>
        <v>0</v>
      </c>
      <c r="AM18" s="83">
        <f t="shared" si="11"/>
        <v>0</v>
      </c>
      <c r="AN18" s="83">
        <f t="shared" si="12"/>
        <v>0</v>
      </c>
      <c r="AO18" s="83">
        <f t="shared" si="13"/>
        <v>0</v>
      </c>
      <c r="AP18" s="83">
        <f t="shared" si="14"/>
        <v>0</v>
      </c>
      <c r="AQ18" s="227">
        <f t="shared" si="20"/>
        <v>0</v>
      </c>
      <c r="AR18" s="227">
        <f t="shared" si="20"/>
        <v>0</v>
      </c>
      <c r="AS18" s="227">
        <f t="shared" si="20"/>
        <v>0</v>
      </c>
      <c r="AT18" s="227">
        <f t="shared" si="20"/>
        <v>0</v>
      </c>
      <c r="AU18" s="83">
        <f t="shared" si="21"/>
        <v>0</v>
      </c>
      <c r="AV18" s="83">
        <f t="shared" si="22"/>
        <v>0</v>
      </c>
      <c r="AW18" s="83">
        <f t="shared" si="23"/>
        <v>0</v>
      </c>
      <c r="AX18" s="83">
        <f t="shared" si="24"/>
        <v>0</v>
      </c>
      <c r="AY18" s="128">
        <f t="shared" si="25"/>
        <v>0</v>
      </c>
      <c r="AZ18" s="263"/>
      <c r="BA18" s="191"/>
    </row>
    <row r="19" spans="2:55" x14ac:dyDescent="0.25">
      <c r="B19" s="315"/>
      <c r="C19" s="309"/>
      <c r="D19" s="307" t="s">
        <v>162</v>
      </c>
      <c r="E19" s="307"/>
      <c r="F19" s="86">
        <f>IF(ISBLANK(F$17),,VLOOKUP(F$17,C131:D195,2,FALSE))</f>
        <v>0.48</v>
      </c>
      <c r="I19" s="105">
        <v>14</v>
      </c>
      <c r="J19" s="83">
        <f t="shared" si="26"/>
        <v>7.9800000000000013</v>
      </c>
      <c r="K19" s="83">
        <f t="shared" si="27"/>
        <v>2.887764808942427</v>
      </c>
      <c r="L19" s="83">
        <f t="shared" si="28"/>
        <v>70</v>
      </c>
      <c r="M19" s="83">
        <f t="shared" si="29"/>
        <v>4.666666666666667</v>
      </c>
      <c r="N19" s="83">
        <f t="shared" si="0"/>
        <v>0</v>
      </c>
      <c r="O19" s="84">
        <f t="shared" si="1"/>
        <v>292.70580148668586</v>
      </c>
      <c r="P19" s="105">
        <v>14</v>
      </c>
      <c r="Q19" s="83">
        <f t="shared" si="15"/>
        <v>8.0888888888888886</v>
      </c>
      <c r="R19" s="83">
        <f t="shared" si="30"/>
        <v>113.24444444444444</v>
      </c>
      <c r="S19" s="83">
        <f t="shared" si="31"/>
        <v>54.35733333333333</v>
      </c>
      <c r="T19" s="83">
        <f t="shared" si="2"/>
        <v>15.733529543486462</v>
      </c>
      <c r="U19" s="83">
        <f t="shared" si="16"/>
        <v>70</v>
      </c>
      <c r="V19" s="83">
        <f t="shared" si="3"/>
        <v>4.666666666666667</v>
      </c>
      <c r="W19" s="83">
        <v>0</v>
      </c>
      <c r="X19" s="83">
        <f t="shared" si="4"/>
        <v>395.85269728823891</v>
      </c>
      <c r="Y19" s="88">
        <f t="shared" si="5"/>
        <v>103.14689580155306</v>
      </c>
      <c r="AA19" s="121">
        <v>14</v>
      </c>
      <c r="AB19" s="83">
        <f t="shared" si="6"/>
        <v>0</v>
      </c>
      <c r="AC19" s="154">
        <f t="shared" si="7"/>
        <v>0</v>
      </c>
      <c r="AD19" s="154">
        <f t="shared" si="8"/>
        <v>0</v>
      </c>
      <c r="AE19" s="154">
        <f t="shared" si="9"/>
        <v>0</v>
      </c>
      <c r="AF19" s="83">
        <f t="shared" si="17"/>
        <v>0</v>
      </c>
      <c r="AG19" s="83">
        <f t="shared" si="18"/>
        <v>0</v>
      </c>
      <c r="AH19" s="83">
        <f t="shared" si="19"/>
        <v>0</v>
      </c>
      <c r="AI19" s="128">
        <f t="shared" si="32"/>
        <v>0</v>
      </c>
      <c r="AK19" s="121">
        <v>14</v>
      </c>
      <c r="AL19" s="83">
        <f t="shared" si="10"/>
        <v>0</v>
      </c>
      <c r="AM19" s="83">
        <f t="shared" si="11"/>
        <v>0</v>
      </c>
      <c r="AN19" s="83">
        <f t="shared" si="12"/>
        <v>0</v>
      </c>
      <c r="AO19" s="83">
        <f t="shared" si="13"/>
        <v>0</v>
      </c>
      <c r="AP19" s="83">
        <f t="shared" si="14"/>
        <v>0</v>
      </c>
      <c r="AQ19" s="227">
        <f t="shared" si="20"/>
        <v>0</v>
      </c>
      <c r="AR19" s="227">
        <f t="shared" si="20"/>
        <v>0</v>
      </c>
      <c r="AS19" s="227">
        <f t="shared" si="20"/>
        <v>0</v>
      </c>
      <c r="AT19" s="227">
        <f t="shared" si="20"/>
        <v>0</v>
      </c>
      <c r="AU19" s="83">
        <f t="shared" si="21"/>
        <v>0</v>
      </c>
      <c r="AV19" s="83">
        <f t="shared" si="22"/>
        <v>0</v>
      </c>
      <c r="AW19" s="83">
        <f t="shared" si="23"/>
        <v>0</v>
      </c>
      <c r="AX19" s="83">
        <f t="shared" si="24"/>
        <v>0</v>
      </c>
      <c r="AY19" s="128">
        <f t="shared" si="25"/>
        <v>0</v>
      </c>
      <c r="AZ19" s="263"/>
      <c r="BA19" s="191"/>
    </row>
    <row r="20" spans="2:55" x14ac:dyDescent="0.25">
      <c r="B20" s="315"/>
      <c r="C20" s="309"/>
      <c r="D20" s="307" t="s">
        <v>147</v>
      </c>
      <c r="E20" s="307"/>
      <c r="F20" s="151">
        <v>1.3</v>
      </c>
      <c r="I20" s="105">
        <v>15</v>
      </c>
      <c r="J20" s="83">
        <f t="shared" si="26"/>
        <v>8.5500000000000007</v>
      </c>
      <c r="K20" s="83">
        <f t="shared" si="27"/>
        <v>3.0692857555424364</v>
      </c>
      <c r="L20" s="83">
        <f t="shared" si="28"/>
        <v>70</v>
      </c>
      <c r="M20" s="83">
        <f t="shared" si="29"/>
        <v>5</v>
      </c>
      <c r="N20" s="83">
        <f t="shared" si="0"/>
        <v>0</v>
      </c>
      <c r="O20" s="84">
        <f t="shared" si="1"/>
        <v>295.2369226909031</v>
      </c>
      <c r="P20" s="105">
        <v>15</v>
      </c>
      <c r="Q20" s="83">
        <f t="shared" si="15"/>
        <v>8.0888888888888886</v>
      </c>
      <c r="R20" s="83">
        <f t="shared" si="30"/>
        <v>121.33333333333333</v>
      </c>
      <c r="S20" s="83">
        <f t="shared" si="31"/>
        <v>58.239999999999995</v>
      </c>
      <c r="T20" s="83">
        <f t="shared" si="2"/>
        <v>16.722517693507864</v>
      </c>
      <c r="U20" s="83">
        <f t="shared" si="16"/>
        <v>70</v>
      </c>
      <c r="V20" s="83">
        <f t="shared" si="3"/>
        <v>5</v>
      </c>
      <c r="W20" s="83">
        <v>0</v>
      </c>
      <c r="X20" s="83">
        <f t="shared" si="4"/>
        <v>405.55971831619286</v>
      </c>
      <c r="Y20" s="88">
        <f t="shared" si="5"/>
        <v>110.32279562528976</v>
      </c>
      <c r="AA20" s="121">
        <v>15</v>
      </c>
      <c r="AB20" s="83">
        <f t="shared" si="6"/>
        <v>0</v>
      </c>
      <c r="AC20" s="154">
        <f t="shared" si="7"/>
        <v>0</v>
      </c>
      <c r="AD20" s="154">
        <f t="shared" si="8"/>
        <v>0</v>
      </c>
      <c r="AE20" s="154">
        <f t="shared" si="9"/>
        <v>0</v>
      </c>
      <c r="AF20" s="83">
        <f t="shared" si="17"/>
        <v>0</v>
      </c>
      <c r="AG20" s="83">
        <f t="shared" si="18"/>
        <v>0</v>
      </c>
      <c r="AH20" s="83">
        <f t="shared" si="19"/>
        <v>0</v>
      </c>
      <c r="AI20" s="128">
        <f t="shared" si="32"/>
        <v>0</v>
      </c>
      <c r="AK20" s="121">
        <v>15</v>
      </c>
      <c r="AL20" s="83">
        <f t="shared" si="10"/>
        <v>0</v>
      </c>
      <c r="AM20" s="83">
        <f t="shared" si="11"/>
        <v>0</v>
      </c>
      <c r="AN20" s="83">
        <f t="shared" si="12"/>
        <v>0</v>
      </c>
      <c r="AO20" s="83">
        <f t="shared" si="13"/>
        <v>0</v>
      </c>
      <c r="AP20" s="83">
        <f t="shared" si="14"/>
        <v>0</v>
      </c>
      <c r="AQ20" s="227">
        <f t="shared" si="20"/>
        <v>0</v>
      </c>
      <c r="AR20" s="227">
        <f t="shared" si="20"/>
        <v>0</v>
      </c>
      <c r="AS20" s="227">
        <f t="shared" si="20"/>
        <v>0</v>
      </c>
      <c r="AT20" s="227">
        <f t="shared" si="20"/>
        <v>0</v>
      </c>
      <c r="AU20" s="83">
        <f t="shared" si="21"/>
        <v>0</v>
      </c>
      <c r="AV20" s="83">
        <f t="shared" si="22"/>
        <v>0</v>
      </c>
      <c r="AW20" s="83">
        <f t="shared" si="23"/>
        <v>0</v>
      </c>
      <c r="AX20" s="83">
        <f t="shared" si="24"/>
        <v>0</v>
      </c>
      <c r="AY20" s="128">
        <f t="shared" si="25"/>
        <v>0</v>
      </c>
      <c r="AZ20" s="263"/>
      <c r="BA20" s="191"/>
    </row>
    <row r="21" spans="2:55" x14ac:dyDescent="0.25">
      <c r="B21" s="306"/>
      <c r="C21" s="310"/>
      <c r="D21" s="308" t="s">
        <v>150</v>
      </c>
      <c r="E21" s="308"/>
      <c r="F21" s="156">
        <f>5.9*30%</f>
        <v>1.77</v>
      </c>
      <c r="I21" s="105">
        <v>16</v>
      </c>
      <c r="J21" s="83">
        <f t="shared" si="26"/>
        <v>9.120000000000001</v>
      </c>
      <c r="K21" s="83">
        <f t="shared" si="27"/>
        <v>3.2494024532234786</v>
      </c>
      <c r="L21" s="83">
        <f t="shared" si="28"/>
        <v>70</v>
      </c>
      <c r="M21" s="83">
        <f t="shared" si="29"/>
        <v>5.333333333333333</v>
      </c>
      <c r="N21" s="83">
        <f t="shared" si="0"/>
        <v>0</v>
      </c>
      <c r="O21" s="84">
        <f t="shared" si="1"/>
        <v>297.76559816158641</v>
      </c>
      <c r="P21" s="105">
        <v>16</v>
      </c>
      <c r="Q21" s="83">
        <f t="shared" si="15"/>
        <v>8.0888888888888886</v>
      </c>
      <c r="R21" s="83">
        <f t="shared" si="30"/>
        <v>129.42222222222222</v>
      </c>
      <c r="S21" s="83">
        <f t="shared" si="31"/>
        <v>62.12266666666666</v>
      </c>
      <c r="T21" s="83">
        <f t="shared" si="2"/>
        <v>17.703855015530891</v>
      </c>
      <c r="U21" s="83">
        <f t="shared" si="16"/>
        <v>70</v>
      </c>
      <c r="V21" s="83">
        <f t="shared" si="3"/>
        <v>5.333333333333333</v>
      </c>
      <c r="W21" s="83">
        <v>0</v>
      </c>
      <c r="X21" s="83">
        <f t="shared" si="4"/>
        <v>415.25341415204957</v>
      </c>
      <c r="Y21" s="88">
        <f t="shared" si="5"/>
        <v>117.48781599046316</v>
      </c>
      <c r="AA21" s="121">
        <v>16</v>
      </c>
      <c r="AB21" s="83">
        <f t="shared" si="6"/>
        <v>0</v>
      </c>
      <c r="AC21" s="154">
        <f t="shared" si="7"/>
        <v>0</v>
      </c>
      <c r="AD21" s="154">
        <f t="shared" si="8"/>
        <v>0</v>
      </c>
      <c r="AE21" s="154">
        <f t="shared" si="9"/>
        <v>0</v>
      </c>
      <c r="AF21" s="83">
        <f t="shared" si="17"/>
        <v>0</v>
      </c>
      <c r="AG21" s="83">
        <f t="shared" si="18"/>
        <v>0</v>
      </c>
      <c r="AH21" s="83">
        <f t="shared" si="19"/>
        <v>0</v>
      </c>
      <c r="AI21" s="128">
        <f t="shared" si="32"/>
        <v>0</v>
      </c>
      <c r="AK21" s="121">
        <v>16</v>
      </c>
      <c r="AL21" s="83">
        <f t="shared" si="10"/>
        <v>0</v>
      </c>
      <c r="AM21" s="83">
        <f t="shared" si="11"/>
        <v>0</v>
      </c>
      <c r="AN21" s="83">
        <f t="shared" si="12"/>
        <v>0</v>
      </c>
      <c r="AO21" s="83">
        <f t="shared" si="13"/>
        <v>0</v>
      </c>
      <c r="AP21" s="83">
        <f t="shared" si="14"/>
        <v>0</v>
      </c>
      <c r="AQ21" s="227">
        <f t="shared" si="20"/>
        <v>0</v>
      </c>
      <c r="AR21" s="227">
        <f t="shared" si="20"/>
        <v>0</v>
      </c>
      <c r="AS21" s="227">
        <f t="shared" si="20"/>
        <v>0</v>
      </c>
      <c r="AT21" s="227">
        <f t="shared" si="20"/>
        <v>0</v>
      </c>
      <c r="AU21" s="83">
        <f t="shared" si="21"/>
        <v>0</v>
      </c>
      <c r="AV21" s="83">
        <f t="shared" si="22"/>
        <v>0</v>
      </c>
      <c r="AW21" s="83">
        <f t="shared" si="23"/>
        <v>0</v>
      </c>
      <c r="AX21" s="83">
        <f t="shared" si="24"/>
        <v>0</v>
      </c>
      <c r="AY21" s="128">
        <f t="shared" si="25"/>
        <v>0</v>
      </c>
      <c r="AZ21" s="263"/>
      <c r="BA21" s="191"/>
    </row>
    <row r="22" spans="2:55" x14ac:dyDescent="0.25">
      <c r="E22" s="6"/>
      <c r="I22" s="105">
        <v>17</v>
      </c>
      <c r="J22" s="83">
        <f t="shared" si="26"/>
        <v>9.6900000000000013</v>
      </c>
      <c r="K22" s="83">
        <f t="shared" si="27"/>
        <v>3.4282126591207973</v>
      </c>
      <c r="L22" s="83">
        <f t="shared" si="28"/>
        <v>70</v>
      </c>
      <c r="M22" s="83">
        <f t="shared" si="29"/>
        <v>5.666666666666667</v>
      </c>
      <c r="N22" s="83">
        <f t="shared" si="0"/>
        <v>0</v>
      </c>
      <c r="O22" s="84">
        <f t="shared" si="1"/>
        <v>300.29199815907987</v>
      </c>
      <c r="P22" s="105">
        <v>17</v>
      </c>
      <c r="Q22" s="83">
        <f t="shared" si="15"/>
        <v>8.0888888888888886</v>
      </c>
      <c r="R22" s="83">
        <f t="shared" si="30"/>
        <v>137.51111111111112</v>
      </c>
      <c r="S22" s="83">
        <f t="shared" si="31"/>
        <v>66.00533333333334</v>
      </c>
      <c r="T22" s="83">
        <f t="shared" si="2"/>
        <v>18.678074123835859</v>
      </c>
      <c r="U22" s="83">
        <f t="shared" si="16"/>
        <v>70</v>
      </c>
      <c r="V22" s="83">
        <f t="shared" si="3"/>
        <v>5.666666666666667</v>
      </c>
      <c r="W22" s="83">
        <v>0</v>
      </c>
      <c r="X22" s="83">
        <f t="shared" si="4"/>
        <v>424.93471243234745</v>
      </c>
      <c r="Y22" s="88">
        <f t="shared" si="5"/>
        <v>124.64271427326759</v>
      </c>
      <c r="AA22" s="121">
        <v>17</v>
      </c>
      <c r="AB22" s="83">
        <f t="shared" si="6"/>
        <v>0</v>
      </c>
      <c r="AC22" s="154">
        <f t="shared" si="7"/>
        <v>0</v>
      </c>
      <c r="AD22" s="154">
        <f t="shared" si="8"/>
        <v>0</v>
      </c>
      <c r="AE22" s="154">
        <f t="shared" si="9"/>
        <v>0</v>
      </c>
      <c r="AF22" s="83">
        <f t="shared" si="17"/>
        <v>0</v>
      </c>
      <c r="AG22" s="83">
        <f t="shared" si="18"/>
        <v>0</v>
      </c>
      <c r="AH22" s="83">
        <f t="shared" si="19"/>
        <v>0</v>
      </c>
      <c r="AI22" s="128">
        <f t="shared" si="32"/>
        <v>0</v>
      </c>
      <c r="AK22" s="121">
        <v>17</v>
      </c>
      <c r="AL22" s="83">
        <f t="shared" si="10"/>
        <v>0</v>
      </c>
      <c r="AM22" s="83">
        <f t="shared" si="11"/>
        <v>0</v>
      </c>
      <c r="AN22" s="83">
        <f t="shared" si="12"/>
        <v>0</v>
      </c>
      <c r="AO22" s="83">
        <f t="shared" si="13"/>
        <v>0</v>
      </c>
      <c r="AP22" s="83">
        <f t="shared" si="14"/>
        <v>0</v>
      </c>
      <c r="AQ22" s="227">
        <f t="shared" si="20"/>
        <v>0</v>
      </c>
      <c r="AR22" s="227">
        <f t="shared" si="20"/>
        <v>0</v>
      </c>
      <c r="AS22" s="227">
        <f t="shared" si="20"/>
        <v>0</v>
      </c>
      <c r="AT22" s="227">
        <f t="shared" si="20"/>
        <v>0</v>
      </c>
      <c r="AU22" s="83">
        <f t="shared" si="21"/>
        <v>0</v>
      </c>
      <c r="AV22" s="83">
        <f t="shared" si="22"/>
        <v>0</v>
      </c>
      <c r="AW22" s="83">
        <f t="shared" si="23"/>
        <v>0</v>
      </c>
      <c r="AX22" s="83">
        <f t="shared" si="24"/>
        <v>0</v>
      </c>
      <c r="AY22" s="128">
        <f t="shared" si="25"/>
        <v>0</v>
      </c>
      <c r="AZ22" s="263"/>
      <c r="BA22" s="191"/>
    </row>
    <row r="23" spans="2:55" x14ac:dyDescent="0.25">
      <c r="B23" s="327" t="s">
        <v>149</v>
      </c>
      <c r="C23" s="328"/>
      <c r="D23" s="328"/>
      <c r="E23" s="328"/>
      <c r="F23" s="328"/>
      <c r="G23" s="329"/>
      <c r="I23" s="105">
        <v>18</v>
      </c>
      <c r="J23" s="83">
        <f t="shared" si="26"/>
        <v>10.260000000000002</v>
      </c>
      <c r="K23" s="83">
        <f t="shared" si="27"/>
        <v>3.605801979839383</v>
      </c>
      <c r="L23" s="83">
        <f t="shared" si="28"/>
        <v>70</v>
      </c>
      <c r="M23" s="83">
        <f t="shared" si="29"/>
        <v>6</v>
      </c>
      <c r="N23" s="83">
        <f t="shared" si="0"/>
        <v>0</v>
      </c>
      <c r="O23" s="84">
        <f t="shared" si="1"/>
        <v>302.81627178155361</v>
      </c>
      <c r="P23" s="105">
        <v>18</v>
      </c>
      <c r="Q23" s="83">
        <f t="shared" si="15"/>
        <v>8.0888888888888886</v>
      </c>
      <c r="R23" s="83">
        <f t="shared" si="30"/>
        <v>145.60000000000002</v>
      </c>
      <c r="S23" s="83">
        <f t="shared" si="31"/>
        <v>69.888000000000005</v>
      </c>
      <c r="T23" s="83">
        <f t="shared" si="2"/>
        <v>19.645641432461961</v>
      </c>
      <c r="U23" s="83">
        <f t="shared" si="16"/>
        <v>70</v>
      </c>
      <c r="V23" s="83">
        <f t="shared" si="3"/>
        <v>6</v>
      </c>
      <c r="W23" s="83">
        <v>0</v>
      </c>
      <c r="X23" s="83">
        <f t="shared" si="4"/>
        <v>434.60442549487124</v>
      </c>
      <c r="Y23" s="88">
        <f t="shared" si="5"/>
        <v>131.78815371331763</v>
      </c>
      <c r="AA23" s="121">
        <v>18</v>
      </c>
      <c r="AB23" s="83">
        <f t="shared" si="6"/>
        <v>20</v>
      </c>
      <c r="AC23" s="154">
        <f t="shared" si="7"/>
        <v>0</v>
      </c>
      <c r="AD23" s="154">
        <f t="shared" si="8"/>
        <v>0.56000000000000005</v>
      </c>
      <c r="AE23" s="154">
        <f t="shared" si="9"/>
        <v>0.44</v>
      </c>
      <c r="AF23" s="83">
        <f t="shared" si="17"/>
        <v>0</v>
      </c>
      <c r="AG23" s="83">
        <f t="shared" si="18"/>
        <v>9.2345898378484907</v>
      </c>
      <c r="AH23" s="83">
        <f t="shared" si="19"/>
        <v>6.2173139921773286</v>
      </c>
      <c r="AI23" s="128">
        <f t="shared" si="32"/>
        <v>15.45190383002582</v>
      </c>
      <c r="AK23" s="121">
        <v>18</v>
      </c>
      <c r="AL23" s="83">
        <f t="shared" si="10"/>
        <v>20</v>
      </c>
      <c r="AM23" s="83">
        <f t="shared" si="11"/>
        <v>0</v>
      </c>
      <c r="AN23" s="83">
        <f t="shared" si="12"/>
        <v>0.56000000000000005</v>
      </c>
      <c r="AO23" s="83">
        <f t="shared" si="13"/>
        <v>0.44</v>
      </c>
      <c r="AP23" s="83">
        <f t="shared" si="14"/>
        <v>0</v>
      </c>
      <c r="AQ23" s="227">
        <f t="shared" si="20"/>
        <v>0</v>
      </c>
      <c r="AR23" s="227">
        <f t="shared" si="20"/>
        <v>11.200000000000001</v>
      </c>
      <c r="AS23" s="227">
        <f t="shared" si="20"/>
        <v>8.8000000000000007</v>
      </c>
      <c r="AT23" s="227">
        <f t="shared" si="20"/>
        <v>0</v>
      </c>
      <c r="AU23" s="83">
        <f t="shared" si="21"/>
        <v>0</v>
      </c>
      <c r="AV23" s="83">
        <f t="shared" si="22"/>
        <v>8.6240000000000006</v>
      </c>
      <c r="AW23" s="83">
        <f t="shared" si="23"/>
        <v>0</v>
      </c>
      <c r="AX23" s="83">
        <f t="shared" si="24"/>
        <v>0</v>
      </c>
      <c r="AY23" s="128">
        <f t="shared" si="25"/>
        <v>8.6240000000000006</v>
      </c>
      <c r="AZ23" s="263"/>
      <c r="BA23" s="191"/>
    </row>
    <row r="24" spans="2:55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26"/>
        <v>10.830000000000002</v>
      </c>
      <c r="K24" s="83">
        <f t="shared" si="27"/>
        <v>3.7822459729202591</v>
      </c>
      <c r="L24" s="83">
        <f t="shared" si="28"/>
        <v>70</v>
      </c>
      <c r="M24" s="83">
        <f t="shared" si="29"/>
        <v>6.333333333333333</v>
      </c>
      <c r="N24" s="83">
        <f t="shared" si="0"/>
        <v>0</v>
      </c>
      <c r="O24" s="84">
        <f t="shared" si="1"/>
        <v>305.3385506250583</v>
      </c>
      <c r="P24" s="105">
        <v>19</v>
      </c>
      <c r="Q24" s="83">
        <f t="shared" si="15"/>
        <v>-25.999999999999986</v>
      </c>
      <c r="R24" s="83">
        <f t="shared" si="30"/>
        <v>119.60000000000004</v>
      </c>
      <c r="S24" s="83">
        <f t="shared" si="31"/>
        <v>57.408000000000015</v>
      </c>
      <c r="T24" s="83">
        <f t="shared" si="2"/>
        <v>16.511255298579961</v>
      </c>
      <c r="U24" s="83">
        <f t="shared" si="16"/>
        <v>70</v>
      </c>
      <c r="V24" s="83">
        <f t="shared" si="3"/>
        <v>6.333333333333333</v>
      </c>
      <c r="W24" s="83">
        <v>0</v>
      </c>
      <c r="X24" s="83">
        <f t="shared" si="4"/>
        <v>408.63159186724897</v>
      </c>
      <c r="Y24" s="88">
        <f t="shared" si="5"/>
        <v>103.29304124219067</v>
      </c>
      <c r="AA24" s="121">
        <v>19</v>
      </c>
      <c r="AB24" s="83">
        <f t="shared" si="6"/>
        <v>0</v>
      </c>
      <c r="AC24" s="154">
        <f t="shared" si="7"/>
        <v>0</v>
      </c>
      <c r="AD24" s="154">
        <f t="shared" si="8"/>
        <v>0</v>
      </c>
      <c r="AE24" s="154">
        <f t="shared" si="9"/>
        <v>0</v>
      </c>
      <c r="AF24" s="83">
        <f t="shared" si="17"/>
        <v>0</v>
      </c>
      <c r="AG24" s="83">
        <f t="shared" si="18"/>
        <v>8.9820694931065503</v>
      </c>
      <c r="AH24" s="83">
        <f t="shared" si="19"/>
        <v>4.3963048846345947</v>
      </c>
      <c r="AI24" s="128">
        <f t="shared" si="32"/>
        <v>13.378374377741146</v>
      </c>
      <c r="AK24" s="121">
        <v>19</v>
      </c>
      <c r="AL24" s="83">
        <f t="shared" si="10"/>
        <v>0</v>
      </c>
      <c r="AM24" s="83">
        <f t="shared" si="11"/>
        <v>0</v>
      </c>
      <c r="AN24" s="83">
        <f t="shared" si="12"/>
        <v>0</v>
      </c>
      <c r="AO24" s="83">
        <f t="shared" si="13"/>
        <v>0</v>
      </c>
      <c r="AP24" s="83">
        <f t="shared" si="14"/>
        <v>0</v>
      </c>
      <c r="AQ24" s="227">
        <f t="shared" si="20"/>
        <v>0</v>
      </c>
      <c r="AR24" s="227">
        <f t="shared" si="20"/>
        <v>0</v>
      </c>
      <c r="AS24" s="227">
        <f t="shared" si="20"/>
        <v>0</v>
      </c>
      <c r="AT24" s="227">
        <f t="shared" si="20"/>
        <v>0</v>
      </c>
      <c r="AU24" s="83">
        <f t="shared" si="21"/>
        <v>0</v>
      </c>
      <c r="AV24" s="83">
        <f t="shared" si="22"/>
        <v>0</v>
      </c>
      <c r="AW24" s="83">
        <f t="shared" si="23"/>
        <v>0</v>
      </c>
      <c r="AX24" s="83">
        <f t="shared" si="24"/>
        <v>0</v>
      </c>
      <c r="AY24" s="128">
        <f t="shared" si="25"/>
        <v>8.6240000000000006</v>
      </c>
      <c r="AZ24" s="263"/>
      <c r="BA24" s="230"/>
      <c r="BB24" s="5"/>
      <c r="BC24" s="5"/>
    </row>
    <row r="25" spans="2:55" x14ac:dyDescent="0.25">
      <c r="B25" s="95">
        <v>0</v>
      </c>
      <c r="C25" s="200">
        <v>18</v>
      </c>
      <c r="D25" s="196">
        <v>112</v>
      </c>
      <c r="E25" s="201">
        <f t="shared" ref="E25:E40" si="33">$F$20</f>
        <v>1.3</v>
      </c>
      <c r="F25" s="96">
        <f t="shared" ref="F25:F40" si="34">D25*E25</f>
        <v>145.6</v>
      </c>
      <c r="G25" s="100">
        <f>F25/(C25-B25)</f>
        <v>8.0888888888888886</v>
      </c>
      <c r="I25" s="105">
        <v>20</v>
      </c>
      <c r="J25" s="83">
        <f t="shared" si="26"/>
        <v>11.400000000000002</v>
      </c>
      <c r="K25" s="83">
        <f t="shared" si="27"/>
        <v>3.9576117932716941</v>
      </c>
      <c r="L25" s="83">
        <f t="shared" si="28"/>
        <v>70</v>
      </c>
      <c r="M25" s="83">
        <f t="shared" si="29"/>
        <v>6.666666666666667</v>
      </c>
      <c r="N25" s="83">
        <f t="shared" si="0"/>
        <v>0</v>
      </c>
      <c r="O25" s="84">
        <f t="shared" si="1"/>
        <v>307.85895165105927</v>
      </c>
      <c r="P25" s="105">
        <v>20</v>
      </c>
      <c r="Q25" s="83">
        <f t="shared" si="15"/>
        <v>35.1</v>
      </c>
      <c r="R25" s="83">
        <f t="shared" si="30"/>
        <v>154.70000000000005</v>
      </c>
      <c r="S25" s="83">
        <f t="shared" si="31"/>
        <v>74.256000000000014</v>
      </c>
      <c r="T25" s="83">
        <f t="shared" si="2"/>
        <v>20.726714411291823</v>
      </c>
      <c r="U25" s="83">
        <f t="shared" si="16"/>
        <v>70</v>
      </c>
      <c r="V25" s="83">
        <f t="shared" si="3"/>
        <v>6.666666666666667</v>
      </c>
      <c r="W25" s="83">
        <v>0</v>
      </c>
      <c r="X25" s="83">
        <f t="shared" si="4"/>
        <v>446.53933871077771</v>
      </c>
      <c r="Y25" s="88">
        <f t="shared" si="5"/>
        <v>138.68038705971844</v>
      </c>
      <c r="AA25" s="121">
        <v>20</v>
      </c>
      <c r="AB25" s="83">
        <f t="shared" si="6"/>
        <v>0</v>
      </c>
      <c r="AC25" s="154">
        <f t="shared" si="7"/>
        <v>0</v>
      </c>
      <c r="AD25" s="154">
        <f t="shared" si="8"/>
        <v>0</v>
      </c>
      <c r="AE25" s="154">
        <f t="shared" si="9"/>
        <v>0</v>
      </c>
      <c r="AF25" s="83">
        <f t="shared" si="17"/>
        <v>0</v>
      </c>
      <c r="AG25" s="83">
        <f t="shared" si="18"/>
        <v>8.7364543304710462</v>
      </c>
      <c r="AH25" s="83">
        <f t="shared" si="19"/>
        <v>3.1086569960886647</v>
      </c>
      <c r="AI25" s="128">
        <f t="shared" si="32"/>
        <v>11.84511132655971</v>
      </c>
      <c r="AK25" s="121">
        <v>20</v>
      </c>
      <c r="AL25" s="83">
        <f t="shared" si="10"/>
        <v>0</v>
      </c>
      <c r="AM25" s="83">
        <f t="shared" si="11"/>
        <v>0</v>
      </c>
      <c r="AN25" s="83">
        <f t="shared" si="12"/>
        <v>0</v>
      </c>
      <c r="AO25" s="83">
        <f t="shared" si="13"/>
        <v>0</v>
      </c>
      <c r="AP25" s="83">
        <f t="shared" si="14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>
        <f t="shared" si="21"/>
        <v>0</v>
      </c>
      <c r="AV25" s="83">
        <f t="shared" si="22"/>
        <v>0</v>
      </c>
      <c r="AW25" s="83">
        <f t="shared" si="23"/>
        <v>0</v>
      </c>
      <c r="AX25" s="83">
        <f t="shared" si="24"/>
        <v>0</v>
      </c>
      <c r="AY25" s="128">
        <f t="shared" si="25"/>
        <v>8.6240000000000006</v>
      </c>
      <c r="AZ25" s="263"/>
      <c r="BA25" s="230"/>
      <c r="BB25" s="5"/>
      <c r="BC25" s="5"/>
    </row>
    <row r="26" spans="2:55" x14ac:dyDescent="0.25">
      <c r="B26" s="90">
        <f t="shared" ref="B26:B40" si="35">C25</f>
        <v>18</v>
      </c>
      <c r="C26" s="91">
        <f>B26+1</f>
        <v>19</v>
      </c>
      <c r="D26" s="196">
        <v>92</v>
      </c>
      <c r="E26" s="202">
        <f t="shared" si="33"/>
        <v>1.3</v>
      </c>
      <c r="F26" s="92">
        <f t="shared" si="34"/>
        <v>119.60000000000001</v>
      </c>
      <c r="G26" s="203">
        <f>(F26-F25)/(C26-B26)</f>
        <v>-25.999999999999986</v>
      </c>
      <c r="I26" s="105">
        <v>21</v>
      </c>
      <c r="J26" s="83">
        <f t="shared" si="26"/>
        <v>11.970000000000002</v>
      </c>
      <c r="K26" s="83">
        <f t="shared" si="27"/>
        <v>4.1319595009564569</v>
      </c>
      <c r="L26" s="83">
        <f t="shared" si="28"/>
        <v>70</v>
      </c>
      <c r="M26" s="83">
        <f t="shared" si="29"/>
        <v>7</v>
      </c>
      <c r="N26" s="83">
        <f t="shared" si="0"/>
        <v>0</v>
      </c>
      <c r="O26" s="84">
        <f t="shared" si="1"/>
        <v>310.37757946416582</v>
      </c>
      <c r="P26" s="105">
        <v>21</v>
      </c>
      <c r="Q26" s="83">
        <f t="shared" si="15"/>
        <v>35.1</v>
      </c>
      <c r="R26" s="83">
        <f t="shared" si="30"/>
        <v>189.80000000000004</v>
      </c>
      <c r="S26" s="83">
        <f t="shared" si="31"/>
        <v>91.104000000000013</v>
      </c>
      <c r="T26" s="83">
        <f t="shared" si="2"/>
        <v>24.831293984707884</v>
      </c>
      <c r="U26" s="83">
        <f t="shared" si="16"/>
        <v>70</v>
      </c>
      <c r="V26" s="83">
        <f t="shared" si="3"/>
        <v>7</v>
      </c>
      <c r="W26" s="83">
        <v>0</v>
      </c>
      <c r="X26" s="83">
        <f t="shared" si="4"/>
        <v>484.25397035669954</v>
      </c>
      <c r="Y26" s="88">
        <f t="shared" si="5"/>
        <v>173.87639089253372</v>
      </c>
      <c r="AA26" s="121">
        <v>21</v>
      </c>
      <c r="AB26" s="83">
        <f t="shared" si="6"/>
        <v>26</v>
      </c>
      <c r="AC26" s="154">
        <f t="shared" si="7"/>
        <v>0</v>
      </c>
      <c r="AD26" s="154">
        <f t="shared" si="8"/>
        <v>0.56000000000000005</v>
      </c>
      <c r="AE26" s="154">
        <f t="shared" si="9"/>
        <v>0.44</v>
      </c>
      <c r="AF26" s="83">
        <f t="shared" si="17"/>
        <v>0</v>
      </c>
      <c r="AG26" s="83">
        <f t="shared" si="18"/>
        <v>20.502522316577185</v>
      </c>
      <c r="AH26" s="83">
        <f t="shared" si="19"/>
        <v>10.280660632147827</v>
      </c>
      <c r="AI26" s="128">
        <f t="shared" si="32"/>
        <v>30.783182948725013</v>
      </c>
      <c r="AK26" s="121">
        <v>21</v>
      </c>
      <c r="AL26" s="83">
        <f t="shared" si="10"/>
        <v>26</v>
      </c>
      <c r="AM26" s="83">
        <f t="shared" si="11"/>
        <v>0</v>
      </c>
      <c r="AN26" s="83">
        <f t="shared" si="12"/>
        <v>0.56000000000000005</v>
      </c>
      <c r="AO26" s="83">
        <f t="shared" si="13"/>
        <v>0.44</v>
      </c>
      <c r="AP26" s="83">
        <f t="shared" si="14"/>
        <v>0</v>
      </c>
      <c r="AQ26" s="227">
        <f t="shared" ref="AQ26:AT41" si="36">IF($AK26&lt;=$F$18,$AL26*AM26,)</f>
        <v>0</v>
      </c>
      <c r="AR26" s="227">
        <f t="shared" si="36"/>
        <v>14.560000000000002</v>
      </c>
      <c r="AS26" s="227">
        <f t="shared" si="36"/>
        <v>11.44</v>
      </c>
      <c r="AT26" s="227">
        <f t="shared" si="36"/>
        <v>0</v>
      </c>
      <c r="AU26" s="83">
        <f t="shared" si="21"/>
        <v>0</v>
      </c>
      <c r="AV26" s="83">
        <f t="shared" si="22"/>
        <v>11.211200000000002</v>
      </c>
      <c r="AW26" s="83">
        <f t="shared" si="23"/>
        <v>0</v>
      </c>
      <c r="AX26" s="83">
        <f t="shared" si="24"/>
        <v>0</v>
      </c>
      <c r="AY26" s="128">
        <f t="shared" si="25"/>
        <v>19.8352</v>
      </c>
      <c r="AZ26" s="263"/>
      <c r="BA26" s="230"/>
      <c r="BB26" s="5"/>
      <c r="BC26" s="225"/>
    </row>
    <row r="27" spans="2:55" x14ac:dyDescent="0.25">
      <c r="B27" s="90">
        <f t="shared" si="35"/>
        <v>19</v>
      </c>
      <c r="C27" s="217">
        <f>C25+3</f>
        <v>21</v>
      </c>
      <c r="D27" s="197">
        <v>146</v>
      </c>
      <c r="E27" s="202">
        <f t="shared" si="33"/>
        <v>1.3</v>
      </c>
      <c r="F27" s="92">
        <f t="shared" si="34"/>
        <v>189.8</v>
      </c>
      <c r="G27" s="101">
        <f t="shared" ref="G27:G40" si="37">(F27-F26)/(C27-B27)</f>
        <v>35.1</v>
      </c>
      <c r="I27" s="105">
        <v>22</v>
      </c>
      <c r="J27" s="83">
        <f t="shared" si="26"/>
        <v>12.540000000000003</v>
      </c>
      <c r="K27" s="83">
        <f t="shared" si="27"/>
        <v>4.3053431128187816</v>
      </c>
      <c r="L27" s="83">
        <f t="shared" si="28"/>
        <v>70</v>
      </c>
      <c r="M27" s="83">
        <f t="shared" si="29"/>
        <v>7.333333333333333</v>
      </c>
      <c r="N27" s="83">
        <f t="shared" si="0"/>
        <v>0</v>
      </c>
      <c r="O27" s="84">
        <f t="shared" si="1"/>
        <v>312.89452814371492</v>
      </c>
      <c r="P27" s="105">
        <v>22</v>
      </c>
      <c r="Q27" s="83">
        <f t="shared" si="15"/>
        <v>-33.800000000000011</v>
      </c>
      <c r="R27" s="83">
        <f t="shared" si="30"/>
        <v>156.00000000000003</v>
      </c>
      <c r="S27" s="83">
        <f t="shared" si="31"/>
        <v>74.88000000000001</v>
      </c>
      <c r="T27" s="83">
        <f t="shared" si="2"/>
        <v>20.880539585643231</v>
      </c>
      <c r="U27" s="83">
        <f t="shared" si="16"/>
        <v>70</v>
      </c>
      <c r="V27" s="83">
        <f t="shared" si="3"/>
        <v>7.333333333333333</v>
      </c>
      <c r="W27" s="83">
        <v>0</v>
      </c>
      <c r="X27" s="83">
        <f t="shared" si="4"/>
        <v>450.33849533388417</v>
      </c>
      <c r="Y27" s="88">
        <f t="shared" si="5"/>
        <v>137.44396719016925</v>
      </c>
      <c r="AA27" s="121">
        <v>22</v>
      </c>
      <c r="AB27" s="83">
        <f t="shared" si="6"/>
        <v>0</v>
      </c>
      <c r="AC27" s="154">
        <f t="shared" si="7"/>
        <v>0</v>
      </c>
      <c r="AD27" s="154">
        <f t="shared" si="8"/>
        <v>0</v>
      </c>
      <c r="AE27" s="154">
        <f t="shared" si="9"/>
        <v>0</v>
      </c>
      <c r="AF27" s="83">
        <f t="shared" si="17"/>
        <v>0</v>
      </c>
      <c r="AG27" s="83">
        <f t="shared" si="18"/>
        <v>19.941879765649592</v>
      </c>
      <c r="AH27" s="83">
        <f t="shared" si="19"/>
        <v>7.2695248480693069</v>
      </c>
      <c r="AI27" s="128">
        <f t="shared" si="32"/>
        <v>27.211404613718898</v>
      </c>
      <c r="AK27" s="121">
        <v>22</v>
      </c>
      <c r="AL27" s="83">
        <f t="shared" si="10"/>
        <v>0</v>
      </c>
      <c r="AM27" s="83">
        <f t="shared" si="11"/>
        <v>0</v>
      </c>
      <c r="AN27" s="83">
        <f t="shared" si="12"/>
        <v>0</v>
      </c>
      <c r="AO27" s="83">
        <f t="shared" si="13"/>
        <v>0</v>
      </c>
      <c r="AP27" s="83">
        <f t="shared" si="14"/>
        <v>0</v>
      </c>
      <c r="AQ27" s="227">
        <f t="shared" si="36"/>
        <v>0</v>
      </c>
      <c r="AR27" s="227">
        <f t="shared" si="36"/>
        <v>0</v>
      </c>
      <c r="AS27" s="227">
        <f t="shared" si="36"/>
        <v>0</v>
      </c>
      <c r="AT27" s="227">
        <f t="shared" si="36"/>
        <v>0</v>
      </c>
      <c r="AU27" s="83">
        <f t="shared" si="21"/>
        <v>0</v>
      </c>
      <c r="AV27" s="83">
        <f t="shared" si="22"/>
        <v>0</v>
      </c>
      <c r="AW27" s="83">
        <f t="shared" si="23"/>
        <v>0</v>
      </c>
      <c r="AX27" s="83">
        <f t="shared" si="24"/>
        <v>0</v>
      </c>
      <c r="AY27" s="128">
        <f t="shared" si="25"/>
        <v>19.8352</v>
      </c>
      <c r="AZ27" s="263"/>
      <c r="BA27" s="191"/>
    </row>
    <row r="28" spans="2:55" x14ac:dyDescent="0.25">
      <c r="B28" s="90">
        <f t="shared" si="35"/>
        <v>21</v>
      </c>
      <c r="C28" s="217">
        <f>C26+3</f>
        <v>22</v>
      </c>
      <c r="D28" s="197">
        <v>120</v>
      </c>
      <c r="E28" s="202">
        <f t="shared" si="33"/>
        <v>1.3</v>
      </c>
      <c r="F28" s="92">
        <f t="shared" si="34"/>
        <v>156</v>
      </c>
      <c r="G28" s="101">
        <f t="shared" si="37"/>
        <v>-33.800000000000011</v>
      </c>
      <c r="I28" s="105">
        <v>23</v>
      </c>
      <c r="J28" s="83">
        <f t="shared" si="26"/>
        <v>13.110000000000003</v>
      </c>
      <c r="K28" s="83">
        <f t="shared" si="27"/>
        <v>4.4778114575015309</v>
      </c>
      <c r="L28" s="83">
        <f t="shared" si="28"/>
        <v>70</v>
      </c>
      <c r="M28" s="83">
        <f t="shared" si="29"/>
        <v>7.666666666666667</v>
      </c>
      <c r="N28" s="83">
        <f t="shared" si="0"/>
        <v>0</v>
      </c>
      <c r="O28" s="84">
        <f t="shared" si="1"/>
        <v>315.40988273292629</v>
      </c>
      <c r="P28" s="105">
        <v>23</v>
      </c>
      <c r="Q28" s="83">
        <f t="shared" si="15"/>
        <v>31.200000000000003</v>
      </c>
      <c r="R28" s="83">
        <f t="shared" si="30"/>
        <v>187.20000000000005</v>
      </c>
      <c r="S28" s="83">
        <f t="shared" si="31"/>
        <v>89.856000000000023</v>
      </c>
      <c r="T28" s="83">
        <f t="shared" si="2"/>
        <v>24.530492425499421</v>
      </c>
      <c r="U28" s="83">
        <f t="shared" si="16"/>
        <v>70</v>
      </c>
      <c r="V28" s="83">
        <f t="shared" si="3"/>
        <v>7.666666666666667</v>
      </c>
      <c r="W28" s="83">
        <v>0</v>
      </c>
      <c r="X28" s="83">
        <f t="shared" si="4"/>
        <v>484.00091875218919</v>
      </c>
      <c r="Y28" s="88">
        <f t="shared" si="5"/>
        <v>168.5910360192629</v>
      </c>
      <c r="AA28" s="121">
        <v>23</v>
      </c>
      <c r="AB28" s="83">
        <f t="shared" si="6"/>
        <v>0</v>
      </c>
      <c r="AC28" s="154">
        <f t="shared" si="7"/>
        <v>0</v>
      </c>
      <c r="AD28" s="154">
        <f t="shared" si="8"/>
        <v>0</v>
      </c>
      <c r="AE28" s="154">
        <f t="shared" si="9"/>
        <v>0</v>
      </c>
      <c r="AF28" s="83">
        <f t="shared" si="17"/>
        <v>0</v>
      </c>
      <c r="AG28" s="83">
        <f t="shared" si="18"/>
        <v>19.396568014760025</v>
      </c>
      <c r="AH28" s="83">
        <f t="shared" si="19"/>
        <v>5.1403303160739142</v>
      </c>
      <c r="AI28" s="128">
        <f t="shared" si="32"/>
        <v>24.536898330833939</v>
      </c>
      <c r="AK28" s="121">
        <v>23</v>
      </c>
      <c r="AL28" s="83">
        <f t="shared" si="10"/>
        <v>0</v>
      </c>
      <c r="AM28" s="83">
        <f t="shared" si="11"/>
        <v>0</v>
      </c>
      <c r="AN28" s="83">
        <f t="shared" si="12"/>
        <v>0</v>
      </c>
      <c r="AO28" s="83">
        <f t="shared" si="13"/>
        <v>0</v>
      </c>
      <c r="AP28" s="83">
        <f t="shared" si="14"/>
        <v>0</v>
      </c>
      <c r="AQ28" s="227">
        <f t="shared" si="36"/>
        <v>0</v>
      </c>
      <c r="AR28" s="227">
        <f t="shared" si="36"/>
        <v>0</v>
      </c>
      <c r="AS28" s="227">
        <f t="shared" si="36"/>
        <v>0</v>
      </c>
      <c r="AT28" s="227">
        <f t="shared" si="36"/>
        <v>0</v>
      </c>
      <c r="AU28" s="83">
        <f t="shared" si="21"/>
        <v>0</v>
      </c>
      <c r="AV28" s="83">
        <f t="shared" si="22"/>
        <v>0</v>
      </c>
      <c r="AW28" s="83">
        <f t="shared" si="23"/>
        <v>0</v>
      </c>
      <c r="AX28" s="83">
        <f t="shared" si="24"/>
        <v>0</v>
      </c>
      <c r="AY28" s="128">
        <f t="shared" si="25"/>
        <v>19.8352</v>
      </c>
      <c r="AZ28" s="263"/>
      <c r="BA28" s="191"/>
    </row>
    <row r="29" spans="2:55" x14ac:dyDescent="0.25">
      <c r="B29" s="90">
        <f t="shared" si="35"/>
        <v>22</v>
      </c>
      <c r="C29" s="217">
        <f>C27+3</f>
        <v>24</v>
      </c>
      <c r="D29" s="197">
        <v>168</v>
      </c>
      <c r="E29" s="202">
        <f t="shared" si="33"/>
        <v>1.3</v>
      </c>
      <c r="F29" s="92">
        <f t="shared" si="34"/>
        <v>218.4</v>
      </c>
      <c r="G29" s="101">
        <f t="shared" si="37"/>
        <v>31.200000000000003</v>
      </c>
      <c r="I29" s="105">
        <v>24</v>
      </c>
      <c r="J29" s="83">
        <f t="shared" si="26"/>
        <v>13.680000000000003</v>
      </c>
      <c r="K29" s="83">
        <f t="shared" si="27"/>
        <v>4.6494088775688995</v>
      </c>
      <c r="L29" s="83">
        <f t="shared" si="28"/>
        <v>70</v>
      </c>
      <c r="M29" s="83">
        <f t="shared" si="29"/>
        <v>8</v>
      </c>
      <c r="N29" s="83">
        <f t="shared" si="0"/>
        <v>0</v>
      </c>
      <c r="O29" s="84">
        <f t="shared" si="1"/>
        <v>317.92372046176581</v>
      </c>
      <c r="P29" s="105">
        <v>24</v>
      </c>
      <c r="Q29" s="83">
        <f t="shared" si="15"/>
        <v>31.200000000000003</v>
      </c>
      <c r="R29" s="83">
        <f t="shared" si="30"/>
        <v>218.40000000000003</v>
      </c>
      <c r="S29" s="83">
        <f t="shared" si="31"/>
        <v>104.83200000000001</v>
      </c>
      <c r="T29" s="83">
        <f t="shared" si="2"/>
        <v>28.109974371137717</v>
      </c>
      <c r="U29" s="83">
        <f t="shared" si="16"/>
        <v>70</v>
      </c>
      <c r="V29" s="83">
        <f t="shared" si="3"/>
        <v>8</v>
      </c>
      <c r="W29" s="83">
        <v>0</v>
      </c>
      <c r="X29" s="83">
        <f t="shared" si="4"/>
        <v>517.54060536306486</v>
      </c>
      <c r="Y29" s="88">
        <f t="shared" si="5"/>
        <v>199.61688490129904</v>
      </c>
      <c r="AA29" s="121">
        <v>24</v>
      </c>
      <c r="AB29" s="83">
        <f t="shared" si="6"/>
        <v>29</v>
      </c>
      <c r="AC29" s="154">
        <f t="shared" si="7"/>
        <v>0</v>
      </c>
      <c r="AD29" s="154">
        <f t="shared" si="8"/>
        <v>0.56000000000000005</v>
      </c>
      <c r="AE29" s="154">
        <f t="shared" si="9"/>
        <v>0.44</v>
      </c>
      <c r="AF29" s="83">
        <f t="shared" si="17"/>
        <v>0</v>
      </c>
      <c r="AG29" s="83">
        <f t="shared" si="18"/>
        <v>32.25632310725554</v>
      </c>
      <c r="AH29" s="83">
        <f t="shared" si="19"/>
        <v>12.649867712691782</v>
      </c>
      <c r="AI29" s="128">
        <f t="shared" si="32"/>
        <v>44.906190819947319</v>
      </c>
      <c r="AK29" s="121">
        <v>24</v>
      </c>
      <c r="AL29" s="83">
        <f t="shared" si="10"/>
        <v>29</v>
      </c>
      <c r="AM29" s="83">
        <f t="shared" si="11"/>
        <v>0</v>
      </c>
      <c r="AN29" s="83">
        <f t="shared" si="12"/>
        <v>0.56000000000000005</v>
      </c>
      <c r="AO29" s="83">
        <f t="shared" si="13"/>
        <v>0.44</v>
      </c>
      <c r="AP29" s="83">
        <f t="shared" si="14"/>
        <v>0</v>
      </c>
      <c r="AQ29" s="227">
        <f t="shared" si="36"/>
        <v>0</v>
      </c>
      <c r="AR29" s="227">
        <f t="shared" si="36"/>
        <v>16.240000000000002</v>
      </c>
      <c r="AS29" s="227">
        <f t="shared" si="36"/>
        <v>12.76</v>
      </c>
      <c r="AT29" s="227">
        <f t="shared" si="36"/>
        <v>0</v>
      </c>
      <c r="AU29" s="83">
        <f t="shared" si="21"/>
        <v>0</v>
      </c>
      <c r="AV29" s="83">
        <f t="shared" si="22"/>
        <v>12.504800000000003</v>
      </c>
      <c r="AW29" s="83">
        <f t="shared" si="23"/>
        <v>0</v>
      </c>
      <c r="AX29" s="83">
        <f t="shared" si="24"/>
        <v>0</v>
      </c>
      <c r="AY29" s="128">
        <f t="shared" si="25"/>
        <v>32.340000000000003</v>
      </c>
      <c r="AZ29" s="263"/>
      <c r="BA29" s="191"/>
    </row>
    <row r="30" spans="2:55" x14ac:dyDescent="0.25">
      <c r="B30" s="90">
        <f t="shared" si="35"/>
        <v>24</v>
      </c>
      <c r="C30" s="217">
        <f>C28+3</f>
        <v>25</v>
      </c>
      <c r="D30" s="197">
        <v>139</v>
      </c>
      <c r="E30" s="202">
        <f t="shared" si="33"/>
        <v>1.3</v>
      </c>
      <c r="F30" s="92">
        <f t="shared" si="34"/>
        <v>180.70000000000002</v>
      </c>
      <c r="G30" s="101">
        <f t="shared" si="37"/>
        <v>-37.699999999999989</v>
      </c>
      <c r="I30" s="105">
        <v>25</v>
      </c>
      <c r="J30" s="83">
        <f t="shared" si="26"/>
        <v>14.250000000000004</v>
      </c>
      <c r="K30" s="83">
        <f t="shared" si="27"/>
        <v>4.8201758113112367</v>
      </c>
      <c r="L30" s="83">
        <f t="shared" si="28"/>
        <v>70</v>
      </c>
      <c r="M30" s="83">
        <f t="shared" si="29"/>
        <v>8.3333333333333339</v>
      </c>
      <c r="N30" s="83">
        <f t="shared" si="0"/>
        <v>0</v>
      </c>
      <c r="O30" s="84">
        <f t="shared" si="1"/>
        <v>320.43611176025593</v>
      </c>
      <c r="P30" s="105">
        <v>25</v>
      </c>
      <c r="Q30" s="83">
        <f t="shared" si="15"/>
        <v>-37.699999999999989</v>
      </c>
      <c r="R30" s="83">
        <f t="shared" si="30"/>
        <v>180.70000000000005</v>
      </c>
      <c r="S30" s="83">
        <f t="shared" si="31"/>
        <v>86.736000000000018</v>
      </c>
      <c r="T30" s="83">
        <f t="shared" si="2"/>
        <v>23.776342371195419</v>
      </c>
      <c r="U30" s="83">
        <f t="shared" si="16"/>
        <v>70</v>
      </c>
      <c r="V30" s="83">
        <f t="shared" si="3"/>
        <v>8.3333333333333339</v>
      </c>
      <c r="W30" s="83">
        <v>0</v>
      </c>
      <c r="X30" s="83">
        <f t="shared" si="4"/>
        <v>479.69788518538763</v>
      </c>
      <c r="Y30" s="88">
        <f t="shared" si="5"/>
        <v>159.26177342513171</v>
      </c>
      <c r="AA30" s="121">
        <v>25</v>
      </c>
      <c r="AB30" s="83">
        <f t="shared" si="6"/>
        <v>0</v>
      </c>
      <c r="AC30" s="154">
        <f t="shared" si="7"/>
        <v>0</v>
      </c>
      <c r="AD30" s="154">
        <f t="shared" si="8"/>
        <v>0</v>
      </c>
      <c r="AE30" s="154">
        <f t="shared" si="9"/>
        <v>0</v>
      </c>
      <c r="AF30" s="83">
        <f t="shared" si="17"/>
        <v>0</v>
      </c>
      <c r="AG30" s="83">
        <f t="shared" si="18"/>
        <v>31.374272255601326</v>
      </c>
      <c r="AH30" s="83">
        <f t="shared" si="19"/>
        <v>8.94480724075712</v>
      </c>
      <c r="AI30" s="128">
        <f t="shared" si="32"/>
        <v>40.319079496358448</v>
      </c>
      <c r="AK30" s="121">
        <v>25</v>
      </c>
      <c r="AL30" s="83">
        <f t="shared" si="10"/>
        <v>0</v>
      </c>
      <c r="AM30" s="83">
        <f t="shared" si="11"/>
        <v>0</v>
      </c>
      <c r="AN30" s="83">
        <f t="shared" si="12"/>
        <v>0</v>
      </c>
      <c r="AO30" s="83">
        <f t="shared" si="13"/>
        <v>0</v>
      </c>
      <c r="AP30" s="83">
        <f t="shared" si="14"/>
        <v>0</v>
      </c>
      <c r="AQ30" s="227">
        <f t="shared" si="36"/>
        <v>0</v>
      </c>
      <c r="AR30" s="227">
        <f t="shared" si="36"/>
        <v>0</v>
      </c>
      <c r="AS30" s="227">
        <f t="shared" si="36"/>
        <v>0</v>
      </c>
      <c r="AT30" s="227">
        <f t="shared" si="36"/>
        <v>0</v>
      </c>
      <c r="AU30" s="83">
        <f t="shared" si="21"/>
        <v>0</v>
      </c>
      <c r="AV30" s="83">
        <f t="shared" si="22"/>
        <v>0</v>
      </c>
      <c r="AW30" s="83">
        <f t="shared" si="23"/>
        <v>0</v>
      </c>
      <c r="AX30" s="83">
        <f t="shared" si="24"/>
        <v>0</v>
      </c>
      <c r="AY30" s="128">
        <f t="shared" si="25"/>
        <v>32.340000000000003</v>
      </c>
      <c r="AZ30" s="263"/>
      <c r="BA30" s="191"/>
    </row>
    <row r="31" spans="2:55" x14ac:dyDescent="0.25">
      <c r="B31" s="90">
        <f t="shared" si="35"/>
        <v>25</v>
      </c>
      <c r="C31" s="217">
        <f>C29+6</f>
        <v>30</v>
      </c>
      <c r="D31" s="197">
        <v>224</v>
      </c>
      <c r="E31" s="202">
        <f t="shared" si="33"/>
        <v>1.3</v>
      </c>
      <c r="F31" s="92">
        <f t="shared" si="34"/>
        <v>291.2</v>
      </c>
      <c r="G31" s="101">
        <f t="shared" si="37"/>
        <v>22.099999999999994</v>
      </c>
      <c r="I31" s="105">
        <v>26</v>
      </c>
      <c r="J31" s="83">
        <f t="shared" si="26"/>
        <v>14.820000000000004</v>
      </c>
      <c r="K31" s="83">
        <f t="shared" si="27"/>
        <v>4.9901492788407484</v>
      </c>
      <c r="L31" s="83">
        <f t="shared" si="28"/>
        <v>70</v>
      </c>
      <c r="M31" s="83">
        <f t="shared" si="29"/>
        <v>8.6666666666666661</v>
      </c>
      <c r="N31" s="83">
        <f t="shared" si="0"/>
        <v>0</v>
      </c>
      <c r="O31" s="84">
        <f t="shared" si="1"/>
        <v>322.94712110509209</v>
      </c>
      <c r="P31" s="105">
        <v>26</v>
      </c>
      <c r="Q31" s="83">
        <f t="shared" si="15"/>
        <v>22.099999999999994</v>
      </c>
      <c r="R31" s="83">
        <f t="shared" si="30"/>
        <v>202.80000000000004</v>
      </c>
      <c r="S31" s="83">
        <f t="shared" si="31"/>
        <v>97.344000000000023</v>
      </c>
      <c r="T31" s="83">
        <f t="shared" si="2"/>
        <v>26.328254259866473</v>
      </c>
      <c r="U31" s="83">
        <f t="shared" si="16"/>
        <v>70</v>
      </c>
      <c r="V31" s="83">
        <f t="shared" si="3"/>
        <v>8.6666666666666661</v>
      </c>
      <c r="W31" s="83">
        <v>0</v>
      </c>
      <c r="X31" s="83">
        <f t="shared" si="4"/>
        <v>503.84028728037856</v>
      </c>
      <c r="Y31" s="88">
        <f t="shared" si="5"/>
        <v>180.89316617528647</v>
      </c>
      <c r="AA31" s="121">
        <v>26</v>
      </c>
      <c r="AB31" s="83">
        <f t="shared" si="6"/>
        <v>0</v>
      </c>
      <c r="AC31" s="154">
        <f t="shared" si="7"/>
        <v>0</v>
      </c>
      <c r="AD31" s="154">
        <f t="shared" si="8"/>
        <v>0</v>
      </c>
      <c r="AE31" s="154">
        <f t="shared" si="9"/>
        <v>0</v>
      </c>
      <c r="AF31" s="83">
        <f t="shared" si="17"/>
        <v>0</v>
      </c>
      <c r="AG31" s="83">
        <f t="shared" si="18"/>
        <v>30.516341130870636</v>
      </c>
      <c r="AH31" s="83">
        <f t="shared" si="19"/>
        <v>6.3249338563458908</v>
      </c>
      <c r="AI31" s="128">
        <f t="shared" si="32"/>
        <v>36.841274987216529</v>
      </c>
      <c r="AK31" s="121">
        <v>26</v>
      </c>
      <c r="AL31" s="83">
        <f t="shared" si="10"/>
        <v>0</v>
      </c>
      <c r="AM31" s="83">
        <f t="shared" si="11"/>
        <v>0</v>
      </c>
      <c r="AN31" s="83">
        <f t="shared" si="12"/>
        <v>0</v>
      </c>
      <c r="AO31" s="83">
        <f t="shared" si="13"/>
        <v>0</v>
      </c>
      <c r="AP31" s="83">
        <f t="shared" si="14"/>
        <v>0</v>
      </c>
      <c r="AQ31" s="227">
        <f t="shared" si="36"/>
        <v>0</v>
      </c>
      <c r="AR31" s="227">
        <f t="shared" si="36"/>
        <v>0</v>
      </c>
      <c r="AS31" s="227">
        <f t="shared" si="36"/>
        <v>0</v>
      </c>
      <c r="AT31" s="227">
        <f t="shared" si="36"/>
        <v>0</v>
      </c>
      <c r="AU31" s="83">
        <f t="shared" si="21"/>
        <v>0</v>
      </c>
      <c r="AV31" s="83">
        <f t="shared" si="22"/>
        <v>0</v>
      </c>
      <c r="AW31" s="83">
        <f t="shared" si="23"/>
        <v>0</v>
      </c>
      <c r="AX31" s="83">
        <f t="shared" si="24"/>
        <v>0</v>
      </c>
      <c r="AY31" s="128">
        <f t="shared" si="25"/>
        <v>32.340000000000003</v>
      </c>
      <c r="AZ31" s="263"/>
      <c r="BA31" s="191"/>
    </row>
    <row r="32" spans="2:55" x14ac:dyDescent="0.25">
      <c r="B32" s="90">
        <f t="shared" si="35"/>
        <v>30</v>
      </c>
      <c r="C32" s="217">
        <f t="shared" ref="C32:C38" si="38">C30+6</f>
        <v>31</v>
      </c>
      <c r="D32" s="197">
        <v>171</v>
      </c>
      <c r="E32" s="202">
        <f t="shared" si="33"/>
        <v>1.3</v>
      </c>
      <c r="F32" s="92">
        <f t="shared" si="34"/>
        <v>222.3</v>
      </c>
      <c r="G32" s="101">
        <f t="shared" si="37"/>
        <v>-68.899999999999977</v>
      </c>
      <c r="I32" s="105">
        <v>27</v>
      </c>
      <c r="J32" s="83">
        <f t="shared" si="26"/>
        <v>15.390000000000004</v>
      </c>
      <c r="K32" s="83">
        <f t="shared" si="27"/>
        <v>5.1593632912998046</v>
      </c>
      <c r="L32" s="83">
        <f t="shared" si="28"/>
        <v>70</v>
      </c>
      <c r="M32" s="83">
        <f t="shared" si="29"/>
        <v>9</v>
      </c>
      <c r="N32" s="83">
        <f t="shared" si="0"/>
        <v>0</v>
      </c>
      <c r="O32" s="84">
        <f t="shared" si="1"/>
        <v>325.45680773234716</v>
      </c>
      <c r="P32" s="105">
        <v>27</v>
      </c>
      <c r="Q32" s="83">
        <f t="shared" si="15"/>
        <v>22.099999999999994</v>
      </c>
      <c r="R32" s="83">
        <f t="shared" si="30"/>
        <v>224.90000000000003</v>
      </c>
      <c r="S32" s="83">
        <f t="shared" si="31"/>
        <v>107.95200000000001</v>
      </c>
      <c r="T32" s="83">
        <f t="shared" si="2"/>
        <v>28.847933286766008</v>
      </c>
      <c r="U32" s="83">
        <f t="shared" si="16"/>
        <v>70</v>
      </c>
      <c r="V32" s="83">
        <f t="shared" si="3"/>
        <v>9</v>
      </c>
      <c r="W32" s="83">
        <v>0</v>
      </c>
      <c r="X32" s="83">
        <f t="shared" si="4"/>
        <v>527.92655047445078</v>
      </c>
      <c r="Y32" s="88">
        <f t="shared" si="5"/>
        <v>202.46974274210362</v>
      </c>
      <c r="AA32" s="121">
        <v>27</v>
      </c>
      <c r="AB32" s="83">
        <f t="shared" si="6"/>
        <v>0</v>
      </c>
      <c r="AC32" s="154">
        <f t="shared" si="7"/>
        <v>0</v>
      </c>
      <c r="AD32" s="154">
        <f t="shared" si="8"/>
        <v>0</v>
      </c>
      <c r="AE32" s="154">
        <f t="shared" si="9"/>
        <v>0</v>
      </c>
      <c r="AF32" s="83">
        <f t="shared" si="17"/>
        <v>0</v>
      </c>
      <c r="AG32" s="83">
        <f t="shared" si="18"/>
        <v>29.681870177862343</v>
      </c>
      <c r="AH32" s="83">
        <f t="shared" si="19"/>
        <v>4.47240362037856</v>
      </c>
      <c r="AI32" s="128">
        <f t="shared" si="32"/>
        <v>34.154273798240901</v>
      </c>
      <c r="AK32" s="121">
        <v>27</v>
      </c>
      <c r="AL32" s="83">
        <f t="shared" si="10"/>
        <v>0</v>
      </c>
      <c r="AM32" s="83">
        <f t="shared" si="11"/>
        <v>0</v>
      </c>
      <c r="AN32" s="83">
        <f t="shared" si="12"/>
        <v>0</v>
      </c>
      <c r="AO32" s="83">
        <f t="shared" si="13"/>
        <v>0</v>
      </c>
      <c r="AP32" s="83">
        <f t="shared" si="14"/>
        <v>0</v>
      </c>
      <c r="AQ32" s="227">
        <f t="shared" si="36"/>
        <v>0</v>
      </c>
      <c r="AR32" s="227">
        <f t="shared" si="36"/>
        <v>0</v>
      </c>
      <c r="AS32" s="227">
        <f t="shared" si="36"/>
        <v>0</v>
      </c>
      <c r="AT32" s="227">
        <f t="shared" si="36"/>
        <v>0</v>
      </c>
      <c r="AU32" s="83">
        <f t="shared" si="21"/>
        <v>0</v>
      </c>
      <c r="AV32" s="83">
        <f t="shared" si="22"/>
        <v>0</v>
      </c>
      <c r="AW32" s="83">
        <f t="shared" si="23"/>
        <v>0</v>
      </c>
      <c r="AX32" s="83">
        <f t="shared" si="24"/>
        <v>0</v>
      </c>
      <c r="AY32" s="128">
        <f t="shared" si="25"/>
        <v>32.340000000000003</v>
      </c>
      <c r="AZ32" s="263"/>
      <c r="BA32" s="191"/>
    </row>
    <row r="33" spans="2:53" x14ac:dyDescent="0.25">
      <c r="B33" s="90">
        <f t="shared" si="35"/>
        <v>31</v>
      </c>
      <c r="C33" s="217">
        <f t="shared" si="38"/>
        <v>36</v>
      </c>
      <c r="D33" s="197">
        <v>248</v>
      </c>
      <c r="E33" s="202">
        <f t="shared" si="33"/>
        <v>1.3</v>
      </c>
      <c r="F33" s="92">
        <f t="shared" si="34"/>
        <v>322.40000000000003</v>
      </c>
      <c r="G33" s="101">
        <f t="shared" si="37"/>
        <v>20.020000000000003</v>
      </c>
      <c r="I33" s="105">
        <v>28</v>
      </c>
      <c r="J33" s="83">
        <f t="shared" si="26"/>
        <v>15.960000000000004</v>
      </c>
      <c r="K33" s="83">
        <f t="shared" si="27"/>
        <v>5.3278491977415401</v>
      </c>
      <c r="L33" s="83">
        <f t="shared" si="28"/>
        <v>70</v>
      </c>
      <c r="M33" s="83">
        <f t="shared" si="29"/>
        <v>9.3333333333333339</v>
      </c>
      <c r="N33" s="83">
        <f t="shared" si="0"/>
        <v>0</v>
      </c>
      <c r="O33" s="84">
        <f t="shared" si="1"/>
        <v>327.96522624162202</v>
      </c>
      <c r="P33" s="105">
        <v>28</v>
      </c>
      <c r="Q33" s="83">
        <f t="shared" si="15"/>
        <v>22.099999999999994</v>
      </c>
      <c r="R33" s="83">
        <f t="shared" si="30"/>
        <v>247.00000000000003</v>
      </c>
      <c r="S33" s="83">
        <f t="shared" si="31"/>
        <v>118.56</v>
      </c>
      <c r="T33" s="83">
        <f t="shared" si="2"/>
        <v>31.33890732536991</v>
      </c>
      <c r="U33" s="83">
        <f t="shared" si="16"/>
        <v>70</v>
      </c>
      <c r="V33" s="83">
        <f t="shared" si="3"/>
        <v>9.3333333333333339</v>
      </c>
      <c r="W33" s="83">
        <v>0</v>
      </c>
      <c r="X33" s="83">
        <f t="shared" si="4"/>
        <v>551.96281914724148</v>
      </c>
      <c r="Y33" s="88">
        <f t="shared" si="5"/>
        <v>223.99759290561946</v>
      </c>
      <c r="AA33" s="121">
        <v>28</v>
      </c>
      <c r="AB33" s="83">
        <f t="shared" si="6"/>
        <v>0</v>
      </c>
      <c r="AC33" s="154">
        <f t="shared" si="7"/>
        <v>0</v>
      </c>
      <c r="AD33" s="154">
        <f t="shared" si="8"/>
        <v>0</v>
      </c>
      <c r="AE33" s="154">
        <f t="shared" si="9"/>
        <v>0</v>
      </c>
      <c r="AF33" s="83">
        <f t="shared" si="17"/>
        <v>0</v>
      </c>
      <c r="AG33" s="83">
        <f t="shared" si="18"/>
        <v>28.870217876946985</v>
      </c>
      <c r="AH33" s="83">
        <f t="shared" si="19"/>
        <v>3.1624669281729454</v>
      </c>
      <c r="AI33" s="128">
        <f t="shared" si="32"/>
        <v>32.032684805119928</v>
      </c>
      <c r="AK33" s="121">
        <v>28</v>
      </c>
      <c r="AL33" s="83">
        <f t="shared" si="10"/>
        <v>0</v>
      </c>
      <c r="AM33" s="83">
        <f t="shared" si="11"/>
        <v>0</v>
      </c>
      <c r="AN33" s="83">
        <f t="shared" si="12"/>
        <v>0</v>
      </c>
      <c r="AO33" s="83">
        <f t="shared" si="13"/>
        <v>0</v>
      </c>
      <c r="AP33" s="83">
        <f t="shared" si="14"/>
        <v>0</v>
      </c>
      <c r="AQ33" s="227">
        <f t="shared" si="36"/>
        <v>0</v>
      </c>
      <c r="AR33" s="227">
        <f t="shared" si="36"/>
        <v>0</v>
      </c>
      <c r="AS33" s="227">
        <f t="shared" si="36"/>
        <v>0</v>
      </c>
      <c r="AT33" s="227">
        <f t="shared" si="36"/>
        <v>0</v>
      </c>
      <c r="AU33" s="83">
        <f t="shared" si="21"/>
        <v>0</v>
      </c>
      <c r="AV33" s="83">
        <f t="shared" si="22"/>
        <v>0</v>
      </c>
      <c r="AW33" s="83">
        <f t="shared" si="23"/>
        <v>0</v>
      </c>
      <c r="AX33" s="83">
        <f t="shared" si="24"/>
        <v>0</v>
      </c>
      <c r="AY33" s="128">
        <f t="shared" si="25"/>
        <v>32.340000000000003</v>
      </c>
      <c r="AZ33" s="263"/>
      <c r="BA33" s="191"/>
    </row>
    <row r="34" spans="2:53" ht="15.75" thickBot="1" x14ac:dyDescent="0.3">
      <c r="B34" s="90">
        <f t="shared" si="35"/>
        <v>36</v>
      </c>
      <c r="C34" s="217">
        <f t="shared" si="38"/>
        <v>37</v>
      </c>
      <c r="D34" s="197">
        <v>186</v>
      </c>
      <c r="E34" s="202">
        <f t="shared" si="33"/>
        <v>1.3</v>
      </c>
      <c r="F34" s="92">
        <f t="shared" si="34"/>
        <v>241.8</v>
      </c>
      <c r="G34" s="101">
        <f t="shared" si="37"/>
        <v>-80.600000000000023</v>
      </c>
      <c r="I34" s="105">
        <v>29</v>
      </c>
      <c r="J34" s="83">
        <f t="shared" si="26"/>
        <v>16.530000000000005</v>
      </c>
      <c r="K34" s="83">
        <f t="shared" si="27"/>
        <v>5.4956359810635664</v>
      </c>
      <c r="L34" s="83">
        <f t="shared" si="28"/>
        <v>70</v>
      </c>
      <c r="M34" s="83">
        <f t="shared" si="29"/>
        <v>9.6666666666666661</v>
      </c>
      <c r="N34" s="83">
        <f t="shared" si="0"/>
        <v>0</v>
      </c>
      <c r="O34" s="84">
        <f t="shared" si="1"/>
        <v>330.47242711146356</v>
      </c>
      <c r="P34" s="105">
        <v>29</v>
      </c>
      <c r="Q34" s="85">
        <f t="shared" si="15"/>
        <v>22.099999999999994</v>
      </c>
      <c r="R34" s="83">
        <f t="shared" si="30"/>
        <v>269.10000000000002</v>
      </c>
      <c r="S34" s="83">
        <f t="shared" si="31"/>
        <v>129.16800000000001</v>
      </c>
      <c r="T34" s="83">
        <f t="shared" si="2"/>
        <v>33.804036779774435</v>
      </c>
      <c r="U34" s="83">
        <f t="shared" si="16"/>
        <v>70</v>
      </c>
      <c r="V34" s="83">
        <f t="shared" si="3"/>
        <v>9.6666666666666661</v>
      </c>
      <c r="W34" s="83">
        <v>0</v>
      </c>
      <c r="X34" s="83">
        <f t="shared" si="4"/>
        <v>575.9540751692183</v>
      </c>
      <c r="Y34" s="88">
        <f t="shared" si="5"/>
        <v>245.48164805775474</v>
      </c>
      <c r="AA34" s="121">
        <v>29</v>
      </c>
      <c r="AB34" s="20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85">
        <f t="shared" si="17"/>
        <v>0</v>
      </c>
      <c r="AG34" s="85">
        <f t="shared" si="18"/>
        <v>28.080760250883095</v>
      </c>
      <c r="AH34" s="83">
        <f t="shared" si="19"/>
        <v>2.23620181018928</v>
      </c>
      <c r="AI34" s="128">
        <f t="shared" si="32"/>
        <v>30.316962061072374</v>
      </c>
      <c r="AK34" s="121">
        <v>29</v>
      </c>
      <c r="AL34" s="204">
        <f t="shared" si="10"/>
        <v>0</v>
      </c>
      <c r="AM34" s="85">
        <f t="shared" si="11"/>
        <v>0</v>
      </c>
      <c r="AN34" s="85">
        <f t="shared" si="12"/>
        <v>0</v>
      </c>
      <c r="AO34" s="85">
        <f t="shared" si="13"/>
        <v>0</v>
      </c>
      <c r="AP34" s="85">
        <f t="shared" si="14"/>
        <v>0</v>
      </c>
      <c r="AQ34" s="227">
        <f t="shared" si="36"/>
        <v>0</v>
      </c>
      <c r="AR34" s="227">
        <f t="shared" si="36"/>
        <v>0</v>
      </c>
      <c r="AS34" s="227">
        <f t="shared" si="36"/>
        <v>0</v>
      </c>
      <c r="AT34" s="227">
        <f t="shared" si="36"/>
        <v>0</v>
      </c>
      <c r="AU34" s="83">
        <f t="shared" si="21"/>
        <v>0</v>
      </c>
      <c r="AV34" s="83">
        <f t="shared" si="22"/>
        <v>0</v>
      </c>
      <c r="AW34" s="83">
        <f t="shared" si="23"/>
        <v>0</v>
      </c>
      <c r="AX34" s="83">
        <f t="shared" si="24"/>
        <v>0</v>
      </c>
      <c r="AY34" s="128">
        <f t="shared" si="25"/>
        <v>32.340000000000003</v>
      </c>
      <c r="AZ34" s="263"/>
      <c r="BA34" s="191"/>
    </row>
    <row r="35" spans="2:53" ht="15.75" thickBot="1" x14ac:dyDescent="0.3">
      <c r="B35" s="90">
        <f t="shared" si="35"/>
        <v>37</v>
      </c>
      <c r="C35" s="217">
        <f t="shared" si="38"/>
        <v>42</v>
      </c>
      <c r="D35" s="197">
        <v>255</v>
      </c>
      <c r="E35" s="202">
        <f t="shared" si="33"/>
        <v>1.3</v>
      </c>
      <c r="F35" s="92">
        <f t="shared" si="34"/>
        <v>331.5</v>
      </c>
      <c r="G35" s="101">
        <f t="shared" si="37"/>
        <v>17.939999999999998</v>
      </c>
      <c r="I35" s="140">
        <v>30</v>
      </c>
      <c r="J35" s="103">
        <f t="shared" si="26"/>
        <v>17.100000000000005</v>
      </c>
      <c r="K35" s="103">
        <f t="shared" si="27"/>
        <v>5.6627505119764514</v>
      </c>
      <c r="L35" s="103">
        <f t="shared" si="28"/>
        <v>70</v>
      </c>
      <c r="M35" s="103">
        <f t="shared" si="29"/>
        <v>10</v>
      </c>
      <c r="N35" s="104">
        <f t="shared" si="0"/>
        <v>0</v>
      </c>
      <c r="O35" s="119">
        <f t="shared" si="1"/>
        <v>332.97845714169233</v>
      </c>
      <c r="P35" s="140">
        <v>30</v>
      </c>
      <c r="Q35" s="103">
        <f t="shared" si="15"/>
        <v>22.099999999999994</v>
      </c>
      <c r="R35" s="104">
        <f t="shared" si="30"/>
        <v>291.20000000000005</v>
      </c>
      <c r="S35" s="103">
        <f t="shared" si="31"/>
        <v>139.77600000000001</v>
      </c>
      <c r="T35" s="104">
        <f t="shared" si="2"/>
        <v>36.245685459195286</v>
      </c>
      <c r="U35" s="104">
        <f t="shared" si="16"/>
        <v>70</v>
      </c>
      <c r="V35" s="103">
        <f t="shared" si="3"/>
        <v>10</v>
      </c>
      <c r="W35" s="104">
        <v>0</v>
      </c>
      <c r="X35" s="119">
        <f t="shared" si="4"/>
        <v>599.90443550809846</v>
      </c>
      <c r="Y35" s="115">
        <f t="shared" si="5"/>
        <v>266.92597836640613</v>
      </c>
      <c r="AA35" s="124">
        <v>30</v>
      </c>
      <c r="AB35" s="204">
        <f t="shared" si="6"/>
        <v>53</v>
      </c>
      <c r="AC35" s="155">
        <f t="shared" si="7"/>
        <v>0</v>
      </c>
      <c r="AD35" s="155">
        <f t="shared" si="8"/>
        <v>0.56000000000000005</v>
      </c>
      <c r="AE35" s="155">
        <f t="shared" si="9"/>
        <v>0.44</v>
      </c>
      <c r="AF35" s="205">
        <f t="shared" si="17"/>
        <v>0</v>
      </c>
      <c r="AG35" s="103">
        <f t="shared" si="18"/>
        <v>51.784553455418191</v>
      </c>
      <c r="AH35" s="123">
        <f t="shared" si="19"/>
        <v>18.057115543356392</v>
      </c>
      <c r="AI35" s="130">
        <f t="shared" si="32"/>
        <v>69.84166899877458</v>
      </c>
      <c r="AK35" s="124">
        <v>30</v>
      </c>
      <c r="AL35" s="204">
        <f t="shared" si="10"/>
        <v>53</v>
      </c>
      <c r="AM35" s="85">
        <f t="shared" si="11"/>
        <v>0</v>
      </c>
      <c r="AN35" s="85">
        <f t="shared" si="12"/>
        <v>0.56000000000000005</v>
      </c>
      <c r="AO35" s="85">
        <f t="shared" si="13"/>
        <v>0.44</v>
      </c>
      <c r="AP35" s="85">
        <f t="shared" si="14"/>
        <v>0</v>
      </c>
      <c r="AQ35" s="228">
        <f t="shared" si="36"/>
        <v>0</v>
      </c>
      <c r="AR35" s="228">
        <f t="shared" si="36"/>
        <v>29.680000000000003</v>
      </c>
      <c r="AS35" s="228">
        <f t="shared" si="36"/>
        <v>23.32</v>
      </c>
      <c r="AT35" s="228">
        <f t="shared" si="36"/>
        <v>0</v>
      </c>
      <c r="AU35" s="103">
        <f t="shared" si="21"/>
        <v>0</v>
      </c>
      <c r="AV35" s="103">
        <f t="shared" si="22"/>
        <v>22.853600000000004</v>
      </c>
      <c r="AW35" s="103">
        <f t="shared" si="23"/>
        <v>0</v>
      </c>
      <c r="AX35" s="103">
        <f t="shared" si="24"/>
        <v>0</v>
      </c>
      <c r="AY35" s="125">
        <f t="shared" si="25"/>
        <v>55.193600000000004</v>
      </c>
      <c r="AZ35" s="263"/>
      <c r="BA35" s="191"/>
    </row>
    <row r="36" spans="2:53" x14ac:dyDescent="0.25">
      <c r="B36" s="90">
        <f t="shared" si="35"/>
        <v>42</v>
      </c>
      <c r="C36" s="217">
        <f t="shared" si="38"/>
        <v>43</v>
      </c>
      <c r="D36" s="197">
        <v>188</v>
      </c>
      <c r="E36" s="202">
        <f t="shared" si="33"/>
        <v>1.3</v>
      </c>
      <c r="F36" s="92">
        <f t="shared" si="34"/>
        <v>244.4</v>
      </c>
      <c r="G36" s="101">
        <f t="shared" si="37"/>
        <v>-87.1</v>
      </c>
      <c r="I36" s="105">
        <v>31</v>
      </c>
      <c r="J36" s="83">
        <f t="shared" si="26"/>
        <v>17.670000000000005</v>
      </c>
      <c r="K36" s="83">
        <f t="shared" si="27"/>
        <v>5.8292177681585073</v>
      </c>
      <c r="L36" s="83">
        <f t="shared" si="28"/>
        <v>70</v>
      </c>
      <c r="M36" s="83">
        <f t="shared" si="29"/>
        <v>10</v>
      </c>
      <c r="N36" s="83">
        <f t="shared" si="0"/>
        <v>0</v>
      </c>
      <c r="O36" s="84">
        <f t="shared" si="1"/>
        <v>334.2611376128761</v>
      </c>
      <c r="P36" s="105">
        <v>31</v>
      </c>
      <c r="Q36" s="83">
        <f t="shared" si="15"/>
        <v>-68.899999999999977</v>
      </c>
      <c r="R36" s="83">
        <f t="shared" si="30"/>
        <v>222.30000000000007</v>
      </c>
      <c r="S36" s="83">
        <f t="shared" si="31"/>
        <v>106.70400000000002</v>
      </c>
      <c r="T36" s="83">
        <f t="shared" si="2"/>
        <v>28.55305168433533</v>
      </c>
      <c r="U36" s="83">
        <f t="shared" si="16"/>
        <v>70</v>
      </c>
      <c r="V36" s="83">
        <f t="shared" si="3"/>
        <v>10</v>
      </c>
      <c r="W36" s="83">
        <v>0</v>
      </c>
      <c r="X36" s="83">
        <f t="shared" si="4"/>
        <v>528.90603168355074</v>
      </c>
      <c r="Y36" s="88">
        <f t="shared" si="5"/>
        <v>194.64489407067464</v>
      </c>
      <c r="AA36" s="121">
        <v>31</v>
      </c>
      <c r="AB36" s="83">
        <f t="shared" si="6"/>
        <v>0</v>
      </c>
      <c r="AC36" s="154">
        <f t="shared" si="7"/>
        <v>0</v>
      </c>
      <c r="AD36" s="154">
        <f t="shared" si="8"/>
        <v>0</v>
      </c>
      <c r="AE36" s="154">
        <f t="shared" si="9"/>
        <v>0</v>
      </c>
      <c r="AF36" s="83">
        <f t="shared" si="17"/>
        <v>0</v>
      </c>
      <c r="AG36" s="83">
        <f t="shared" si="18"/>
        <v>50.368502117948466</v>
      </c>
      <c r="AH36" s="83">
        <f t="shared" si="19"/>
        <v>12.768308849376316</v>
      </c>
      <c r="AI36" s="128">
        <f t="shared" si="32"/>
        <v>63.136810967324784</v>
      </c>
      <c r="AK36" s="121">
        <v>31</v>
      </c>
      <c r="AL36" s="83">
        <f t="shared" si="10"/>
        <v>0</v>
      </c>
      <c r="AM36" s="83">
        <f t="shared" si="11"/>
        <v>0</v>
      </c>
      <c r="AN36" s="83">
        <f t="shared" si="12"/>
        <v>0</v>
      </c>
      <c r="AO36" s="83">
        <f t="shared" si="13"/>
        <v>0</v>
      </c>
      <c r="AP36" s="83">
        <f t="shared" si="14"/>
        <v>0</v>
      </c>
      <c r="AQ36" s="227">
        <f t="shared" si="36"/>
        <v>0</v>
      </c>
      <c r="AR36" s="227">
        <f t="shared" si="36"/>
        <v>0</v>
      </c>
      <c r="AS36" s="227">
        <f t="shared" si="36"/>
        <v>0</v>
      </c>
      <c r="AT36" s="227">
        <f t="shared" si="36"/>
        <v>0</v>
      </c>
      <c r="AU36" s="83">
        <f t="shared" si="21"/>
        <v>0</v>
      </c>
      <c r="AV36" s="83">
        <f t="shared" si="22"/>
        <v>0</v>
      </c>
      <c r="AW36" s="83">
        <f t="shared" si="23"/>
        <v>0</v>
      </c>
      <c r="AX36" s="83">
        <f t="shared" si="24"/>
        <v>0</v>
      </c>
      <c r="AY36" s="128">
        <f t="shared" si="25"/>
        <v>55.193600000000004</v>
      </c>
      <c r="AZ36" s="230"/>
      <c r="BA36" s="191"/>
    </row>
    <row r="37" spans="2:53" x14ac:dyDescent="0.25">
      <c r="B37" s="90">
        <f t="shared" si="35"/>
        <v>43</v>
      </c>
      <c r="C37" s="217">
        <f t="shared" si="38"/>
        <v>48</v>
      </c>
      <c r="D37" s="197">
        <v>252</v>
      </c>
      <c r="E37" s="202">
        <f t="shared" si="33"/>
        <v>1.3</v>
      </c>
      <c r="F37" s="92">
        <f t="shared" si="34"/>
        <v>327.60000000000002</v>
      </c>
      <c r="G37" s="101">
        <f t="shared" si="37"/>
        <v>16.640000000000004</v>
      </c>
      <c r="I37" s="105">
        <v>32</v>
      </c>
      <c r="J37" s="83">
        <f t="shared" si="26"/>
        <v>18.240000000000006</v>
      </c>
      <c r="K37" s="83">
        <f t="shared" si="27"/>
        <v>5.9950610243381712</v>
      </c>
      <c r="L37" s="83">
        <f t="shared" si="28"/>
        <v>70</v>
      </c>
      <c r="M37" s="83">
        <f t="shared" si="29"/>
        <v>10</v>
      </c>
      <c r="N37" s="83">
        <f t="shared" si="0"/>
        <v>0</v>
      </c>
      <c r="O37" s="84">
        <f t="shared" si="1"/>
        <v>335.54273128405566</v>
      </c>
      <c r="P37" s="105">
        <v>32</v>
      </c>
      <c r="Q37" s="83">
        <f t="shared" si="15"/>
        <v>20.020000000000003</v>
      </c>
      <c r="R37" s="83">
        <f t="shared" si="30"/>
        <v>242.32000000000008</v>
      </c>
      <c r="S37" s="83">
        <f t="shared" si="31"/>
        <v>116.31360000000004</v>
      </c>
      <c r="T37" s="83">
        <f t="shared" si="2"/>
        <v>30.813651940963389</v>
      </c>
      <c r="U37" s="83">
        <f t="shared" si="16"/>
        <v>70</v>
      </c>
      <c r="V37" s="83">
        <f t="shared" si="3"/>
        <v>10</v>
      </c>
      <c r="W37" s="83">
        <v>0</v>
      </c>
      <c r="X37" s="83">
        <f t="shared" si="4"/>
        <v>549.57996379717781</v>
      </c>
      <c r="Y37" s="88">
        <f t="shared" si="5"/>
        <v>214.03723251312215</v>
      </c>
      <c r="AA37" s="121">
        <v>32</v>
      </c>
      <c r="AB37" s="83">
        <f t="shared" si="6"/>
        <v>0</v>
      </c>
      <c r="AC37" s="154">
        <f t="shared" si="7"/>
        <v>0</v>
      </c>
      <c r="AD37" s="154">
        <f t="shared" si="8"/>
        <v>0</v>
      </c>
      <c r="AE37" s="154">
        <f t="shared" si="9"/>
        <v>0</v>
      </c>
      <c r="AF37" s="83">
        <f t="shared" si="17"/>
        <v>0</v>
      </c>
      <c r="AG37" s="83">
        <f t="shared" si="18"/>
        <v>48.991172778768757</v>
      </c>
      <c r="AH37" s="83">
        <f t="shared" si="19"/>
        <v>9.028557771678198</v>
      </c>
      <c r="AI37" s="128">
        <f t="shared" si="32"/>
        <v>58.019730550446951</v>
      </c>
      <c r="AK37" s="121">
        <v>32</v>
      </c>
      <c r="AL37" s="83">
        <f t="shared" si="10"/>
        <v>0</v>
      </c>
      <c r="AM37" s="83">
        <f t="shared" si="11"/>
        <v>0</v>
      </c>
      <c r="AN37" s="83">
        <f t="shared" si="12"/>
        <v>0</v>
      </c>
      <c r="AO37" s="83">
        <f t="shared" si="13"/>
        <v>0</v>
      </c>
      <c r="AP37" s="83">
        <f t="shared" si="14"/>
        <v>0</v>
      </c>
      <c r="AQ37" s="227">
        <f t="shared" si="36"/>
        <v>0</v>
      </c>
      <c r="AR37" s="227">
        <f t="shared" si="36"/>
        <v>0</v>
      </c>
      <c r="AS37" s="227">
        <f t="shared" si="36"/>
        <v>0</v>
      </c>
      <c r="AT37" s="227">
        <f t="shared" si="36"/>
        <v>0</v>
      </c>
      <c r="AU37" s="83">
        <f t="shared" si="21"/>
        <v>0</v>
      </c>
      <c r="AV37" s="83">
        <f t="shared" si="22"/>
        <v>0</v>
      </c>
      <c r="AW37" s="83">
        <f t="shared" si="23"/>
        <v>0</v>
      </c>
      <c r="AX37" s="83">
        <f t="shared" si="24"/>
        <v>0</v>
      </c>
      <c r="AY37" s="128">
        <f t="shared" si="25"/>
        <v>55.193600000000004</v>
      </c>
    </row>
    <row r="38" spans="2:53" x14ac:dyDescent="0.25">
      <c r="B38" s="90">
        <f t="shared" si="35"/>
        <v>48</v>
      </c>
      <c r="C38" s="217">
        <f t="shared" si="38"/>
        <v>49</v>
      </c>
      <c r="D38" s="197">
        <v>187</v>
      </c>
      <c r="E38" s="202">
        <f t="shared" si="33"/>
        <v>1.3</v>
      </c>
      <c r="F38" s="92">
        <f t="shared" si="34"/>
        <v>243.1</v>
      </c>
      <c r="G38" s="101">
        <f t="shared" si="37"/>
        <v>-84.500000000000028</v>
      </c>
      <c r="I38" s="105">
        <v>33</v>
      </c>
      <c r="J38" s="83">
        <f t="shared" si="26"/>
        <v>18.810000000000006</v>
      </c>
      <c r="K38" s="83">
        <f t="shared" si="27"/>
        <v>6.1603020179486103</v>
      </c>
      <c r="L38" s="83">
        <f t="shared" si="28"/>
        <v>70</v>
      </c>
      <c r="M38" s="83">
        <f t="shared" si="29"/>
        <v>10</v>
      </c>
      <c r="N38" s="83">
        <f t="shared" si="0"/>
        <v>0</v>
      </c>
      <c r="O38" s="84">
        <f t="shared" si="1"/>
        <v>336.82327601459383</v>
      </c>
      <c r="P38" s="105">
        <v>33</v>
      </c>
      <c r="Q38" s="83">
        <f t="shared" ref="Q38:Q69" si="39">IF(P38&lt;=$F$18,LOOKUP(P38-1,$B$25:$B$78,$G$25:$G$78),)</f>
        <v>20.020000000000003</v>
      </c>
      <c r="R38" s="83">
        <f t="shared" si="30"/>
        <v>262.34000000000009</v>
      </c>
      <c r="S38" s="83">
        <f t="shared" si="31"/>
        <v>125.92320000000004</v>
      </c>
      <c r="T38" s="83">
        <f t="shared" si="2"/>
        <v>33.052590799909176</v>
      </c>
      <c r="U38" s="83">
        <f t="shared" si="16"/>
        <v>70</v>
      </c>
      <c r="V38" s="83">
        <f t="shared" si="3"/>
        <v>10</v>
      </c>
      <c r="W38" s="83">
        <v>0</v>
      </c>
      <c r="X38" s="83">
        <f t="shared" si="4"/>
        <v>570.21616897650847</v>
      </c>
      <c r="Y38" s="88">
        <f t="shared" si="5"/>
        <v>233.39289296191464</v>
      </c>
      <c r="AA38" s="121">
        <v>33</v>
      </c>
      <c r="AB38" s="83">
        <f t="shared" si="6"/>
        <v>0</v>
      </c>
      <c r="AC38" s="154">
        <f t="shared" si="7"/>
        <v>0</v>
      </c>
      <c r="AD38" s="154">
        <f t="shared" si="8"/>
        <v>0</v>
      </c>
      <c r="AE38" s="154">
        <f t="shared" si="9"/>
        <v>0</v>
      </c>
      <c r="AF38" s="83">
        <f t="shared" ref="AF38:AF69" si="40">IF(AA38&lt;=$F$18,EXP(-LN(2)/$D$104)*AF37+((1-EXP(-LN(2)/$D$104))/(LN(2)/$D$104))*$AB38*AC38*0.475*$F$19*44/12,)</f>
        <v>0</v>
      </c>
      <c r="AG38" s="83">
        <f t="shared" si="18"/>
        <v>47.65150658279952</v>
      </c>
      <c r="AH38" s="83">
        <f t="shared" ref="AH38:AH69" si="41">IF(AA38&lt;=$F$18,EXP(-LN(2)/$D$105)*AH37+((1-EXP(-LN(2)/$D$105))/(LN(2)/$D$105))*$AB38*AE38*0.475*$F$19*44/12,)</f>
        <v>6.384154424688159</v>
      </c>
      <c r="AI38" s="128">
        <f t="shared" si="32"/>
        <v>54.035661007487676</v>
      </c>
      <c r="AK38" s="121">
        <v>33</v>
      </c>
      <c r="AL38" s="83">
        <f t="shared" si="10"/>
        <v>0</v>
      </c>
      <c r="AM38" s="83">
        <f t="shared" si="11"/>
        <v>0</v>
      </c>
      <c r="AN38" s="83">
        <f t="shared" si="12"/>
        <v>0</v>
      </c>
      <c r="AO38" s="83">
        <f t="shared" si="13"/>
        <v>0</v>
      </c>
      <c r="AP38" s="83">
        <f t="shared" si="14"/>
        <v>0</v>
      </c>
      <c r="AQ38" s="227">
        <f t="shared" si="36"/>
        <v>0</v>
      </c>
      <c r="AR38" s="227">
        <f t="shared" si="36"/>
        <v>0</v>
      </c>
      <c r="AS38" s="227">
        <f t="shared" si="36"/>
        <v>0</v>
      </c>
      <c r="AT38" s="227">
        <f t="shared" si="36"/>
        <v>0</v>
      </c>
      <c r="AU38" s="83">
        <f t="shared" si="21"/>
        <v>0</v>
      </c>
      <c r="AV38" s="83">
        <f t="shared" si="22"/>
        <v>0</v>
      </c>
      <c r="AW38" s="83">
        <f t="shared" si="23"/>
        <v>0</v>
      </c>
      <c r="AX38" s="83">
        <f t="shared" si="24"/>
        <v>0</v>
      </c>
      <c r="AY38" s="128">
        <f t="shared" si="25"/>
        <v>55.193600000000004</v>
      </c>
    </row>
    <row r="39" spans="2:53" x14ac:dyDescent="0.25">
      <c r="B39" s="90">
        <f t="shared" si="35"/>
        <v>49</v>
      </c>
      <c r="C39" s="217">
        <f>C37+12</f>
        <v>60</v>
      </c>
      <c r="D39" s="197">
        <v>304</v>
      </c>
      <c r="E39" s="202">
        <f t="shared" si="33"/>
        <v>1.3</v>
      </c>
      <c r="F39" s="92">
        <f t="shared" si="34"/>
        <v>395.2</v>
      </c>
      <c r="G39" s="101">
        <f t="shared" si="37"/>
        <v>13.827272727272726</v>
      </c>
      <c r="I39" s="105">
        <v>34</v>
      </c>
      <c r="J39" s="83">
        <f t="shared" si="26"/>
        <v>19.380000000000006</v>
      </c>
      <c r="K39" s="83">
        <f t="shared" si="27"/>
        <v>6.3249610941388408</v>
      </c>
      <c r="L39" s="83">
        <f t="shared" si="28"/>
        <v>70</v>
      </c>
      <c r="M39" s="83">
        <f t="shared" si="29"/>
        <v>10</v>
      </c>
      <c r="N39" s="83">
        <f t="shared" si="0"/>
        <v>0</v>
      </c>
      <c r="O39" s="84">
        <f t="shared" si="1"/>
        <v>338.10280723895852</v>
      </c>
      <c r="P39" s="105">
        <v>34</v>
      </c>
      <c r="Q39" s="83">
        <f t="shared" si="39"/>
        <v>20.020000000000003</v>
      </c>
      <c r="R39" s="83">
        <f t="shared" si="30"/>
        <v>282.36000000000007</v>
      </c>
      <c r="S39" s="83">
        <f t="shared" si="31"/>
        <v>135.53280000000004</v>
      </c>
      <c r="T39" s="83">
        <f t="shared" si="2"/>
        <v>35.271709265974629</v>
      </c>
      <c r="U39" s="83">
        <f t="shared" si="16"/>
        <v>70</v>
      </c>
      <c r="V39" s="83">
        <f t="shared" si="3"/>
        <v>10</v>
      </c>
      <c r="W39" s="83">
        <v>0</v>
      </c>
      <c r="X39" s="83">
        <f t="shared" si="4"/>
        <v>590.81785363823917</v>
      </c>
      <c r="Y39" s="88">
        <f t="shared" si="5"/>
        <v>252.71504639928065</v>
      </c>
      <c r="AA39" s="121">
        <v>34</v>
      </c>
      <c r="AB39" s="83">
        <f t="shared" si="6"/>
        <v>0</v>
      </c>
      <c r="AC39" s="154">
        <f t="shared" si="7"/>
        <v>0</v>
      </c>
      <c r="AD39" s="154">
        <f t="shared" si="8"/>
        <v>0</v>
      </c>
      <c r="AE39" s="154">
        <f t="shared" si="9"/>
        <v>0</v>
      </c>
      <c r="AF39" s="83">
        <f t="shared" si="40"/>
        <v>0</v>
      </c>
      <c r="AG39" s="83">
        <f t="shared" si="18"/>
        <v>46.348473629409042</v>
      </c>
      <c r="AH39" s="83">
        <f t="shared" si="41"/>
        <v>4.5142788858390999</v>
      </c>
      <c r="AI39" s="128">
        <f t="shared" si="32"/>
        <v>50.86275251524814</v>
      </c>
      <c r="AK39" s="121">
        <v>34</v>
      </c>
      <c r="AL39" s="83">
        <f t="shared" si="10"/>
        <v>0</v>
      </c>
      <c r="AM39" s="83">
        <f t="shared" si="11"/>
        <v>0</v>
      </c>
      <c r="AN39" s="83">
        <f t="shared" si="12"/>
        <v>0</v>
      </c>
      <c r="AO39" s="83">
        <f t="shared" si="13"/>
        <v>0</v>
      </c>
      <c r="AP39" s="83">
        <f t="shared" si="14"/>
        <v>0</v>
      </c>
      <c r="AQ39" s="227">
        <f t="shared" si="36"/>
        <v>0</v>
      </c>
      <c r="AR39" s="227">
        <f t="shared" si="36"/>
        <v>0</v>
      </c>
      <c r="AS39" s="227">
        <f t="shared" si="36"/>
        <v>0</v>
      </c>
      <c r="AT39" s="227">
        <f t="shared" si="36"/>
        <v>0</v>
      </c>
      <c r="AU39" s="83">
        <f t="shared" si="21"/>
        <v>0</v>
      </c>
      <c r="AV39" s="83">
        <f t="shared" si="22"/>
        <v>0</v>
      </c>
      <c r="AW39" s="83">
        <f t="shared" si="23"/>
        <v>0</v>
      </c>
      <c r="AX39" s="83">
        <f t="shared" si="24"/>
        <v>0</v>
      </c>
      <c r="AY39" s="128">
        <f t="shared" si="25"/>
        <v>55.193600000000004</v>
      </c>
    </row>
    <row r="40" spans="2:53" x14ac:dyDescent="0.25">
      <c r="B40" s="90">
        <f t="shared" si="35"/>
        <v>60</v>
      </c>
      <c r="C40" s="217">
        <f>C38+12</f>
        <v>61</v>
      </c>
      <c r="D40" s="197">
        <v>304</v>
      </c>
      <c r="E40" s="202">
        <f t="shared" si="33"/>
        <v>1.3</v>
      </c>
      <c r="F40" s="92">
        <f t="shared" si="34"/>
        <v>395.2</v>
      </c>
      <c r="G40" s="101">
        <f t="shared" si="37"/>
        <v>0</v>
      </c>
      <c r="I40" s="105">
        <v>35</v>
      </c>
      <c r="J40" s="83">
        <f t="shared" si="26"/>
        <v>19.950000000000006</v>
      </c>
      <c r="K40" s="83">
        <f t="shared" si="27"/>
        <v>6.4890573332452925</v>
      </c>
      <c r="L40" s="83">
        <f t="shared" si="28"/>
        <v>70</v>
      </c>
      <c r="M40" s="83">
        <f t="shared" si="29"/>
        <v>10</v>
      </c>
      <c r="N40" s="83">
        <f t="shared" si="0"/>
        <v>0</v>
      </c>
      <c r="O40" s="84">
        <f t="shared" si="1"/>
        <v>339.38135818873559</v>
      </c>
      <c r="P40" s="105">
        <v>35</v>
      </c>
      <c r="Q40" s="83">
        <f t="shared" si="39"/>
        <v>20.020000000000003</v>
      </c>
      <c r="R40" s="83">
        <f t="shared" si="30"/>
        <v>302.38000000000005</v>
      </c>
      <c r="S40" s="83">
        <f t="shared" si="31"/>
        <v>145.14240000000001</v>
      </c>
      <c r="T40" s="83">
        <f t="shared" si="2"/>
        <v>37.472572490573306</v>
      </c>
      <c r="U40" s="83">
        <f t="shared" si="16"/>
        <v>70</v>
      </c>
      <c r="V40" s="83">
        <f t="shared" si="3"/>
        <v>10</v>
      </c>
      <c r="W40" s="83">
        <v>0</v>
      </c>
      <c r="X40" s="83">
        <f t="shared" si="4"/>
        <v>611.38774375441517</v>
      </c>
      <c r="Y40" s="88">
        <f t="shared" si="5"/>
        <v>272.00638556567958</v>
      </c>
      <c r="AA40" s="121">
        <v>35</v>
      </c>
      <c r="AB40" s="83">
        <f t="shared" si="6"/>
        <v>0</v>
      </c>
      <c r="AC40" s="154">
        <f t="shared" si="7"/>
        <v>0</v>
      </c>
      <c r="AD40" s="154">
        <f t="shared" si="8"/>
        <v>0</v>
      </c>
      <c r="AE40" s="154">
        <f t="shared" si="9"/>
        <v>0</v>
      </c>
      <c r="AF40" s="83">
        <f t="shared" si="40"/>
        <v>0</v>
      </c>
      <c r="AG40" s="83">
        <f t="shared" si="18"/>
        <v>45.081072180652555</v>
      </c>
      <c r="AH40" s="83">
        <f t="shared" si="41"/>
        <v>3.1920772123440804</v>
      </c>
      <c r="AI40" s="128">
        <f t="shared" si="32"/>
        <v>48.273149392996636</v>
      </c>
      <c r="AK40" s="121">
        <v>35</v>
      </c>
      <c r="AL40" s="83">
        <f t="shared" si="10"/>
        <v>0</v>
      </c>
      <c r="AM40" s="83">
        <f t="shared" si="11"/>
        <v>0</v>
      </c>
      <c r="AN40" s="83">
        <f t="shared" si="12"/>
        <v>0</v>
      </c>
      <c r="AO40" s="83">
        <f t="shared" si="13"/>
        <v>0</v>
      </c>
      <c r="AP40" s="83">
        <f t="shared" si="14"/>
        <v>0</v>
      </c>
      <c r="AQ40" s="227">
        <f t="shared" si="36"/>
        <v>0</v>
      </c>
      <c r="AR40" s="227">
        <f t="shared" si="36"/>
        <v>0</v>
      </c>
      <c r="AS40" s="227">
        <f t="shared" si="36"/>
        <v>0</v>
      </c>
      <c r="AT40" s="227">
        <f t="shared" si="36"/>
        <v>0</v>
      </c>
      <c r="AU40" s="83">
        <f t="shared" si="21"/>
        <v>0</v>
      </c>
      <c r="AV40" s="83">
        <f t="shared" si="22"/>
        <v>0</v>
      </c>
      <c r="AW40" s="83">
        <f t="shared" si="23"/>
        <v>0</v>
      </c>
      <c r="AX40" s="83">
        <f t="shared" si="24"/>
        <v>0</v>
      </c>
      <c r="AY40" s="128">
        <f t="shared" si="25"/>
        <v>55.193600000000004</v>
      </c>
    </row>
    <row r="41" spans="2:53" x14ac:dyDescent="0.25">
      <c r="B41" s="90"/>
      <c r="C41" s="217"/>
      <c r="D41" s="197"/>
      <c r="E41" s="202"/>
      <c r="F41" s="92"/>
      <c r="G41" s="101"/>
      <c r="I41" s="105">
        <v>36</v>
      </c>
      <c r="J41" s="83">
        <f t="shared" si="26"/>
        <v>20.520000000000007</v>
      </c>
      <c r="K41" s="83">
        <f t="shared" si="27"/>
        <v>6.652608663285756</v>
      </c>
      <c r="L41" s="83">
        <f t="shared" si="28"/>
        <v>70</v>
      </c>
      <c r="M41" s="83">
        <f t="shared" si="29"/>
        <v>10</v>
      </c>
      <c r="N41" s="83">
        <f t="shared" si="0"/>
        <v>0</v>
      </c>
      <c r="O41" s="84">
        <f t="shared" si="1"/>
        <v>340.65896008855606</v>
      </c>
      <c r="P41" s="105">
        <v>36</v>
      </c>
      <c r="Q41" s="83">
        <f t="shared" si="39"/>
        <v>20.020000000000003</v>
      </c>
      <c r="R41" s="83">
        <f t="shared" si="30"/>
        <v>322.40000000000003</v>
      </c>
      <c r="S41" s="83">
        <f t="shared" si="31"/>
        <v>154.75200000000001</v>
      </c>
      <c r="T41" s="83">
        <f t="shared" si="2"/>
        <v>39.656526650076415</v>
      </c>
      <c r="U41" s="83">
        <f t="shared" si="16"/>
        <v>70</v>
      </c>
      <c r="V41" s="83">
        <f t="shared" si="3"/>
        <v>10</v>
      </c>
      <c r="W41" s="83">
        <v>0</v>
      </c>
      <c r="X41" s="83">
        <f t="shared" si="4"/>
        <v>631.92818391554977</v>
      </c>
      <c r="Y41" s="88">
        <f t="shared" si="5"/>
        <v>291.26922382699371</v>
      </c>
      <c r="AA41" s="121">
        <v>36</v>
      </c>
      <c r="AB41" s="83">
        <f t="shared" si="6"/>
        <v>62</v>
      </c>
      <c r="AC41" s="154">
        <f t="shared" si="7"/>
        <v>0.4</v>
      </c>
      <c r="AD41" s="154">
        <f t="shared" si="8"/>
        <v>0.33600000000000002</v>
      </c>
      <c r="AE41" s="154">
        <f t="shared" si="9"/>
        <v>0.26400000000000001</v>
      </c>
      <c r="AF41" s="83">
        <f t="shared" si="40"/>
        <v>20.528850260817975</v>
      </c>
      <c r="AG41" s="83">
        <f t="shared" si="18"/>
        <v>61.02466498956025</v>
      </c>
      <c r="AH41" s="83">
        <f t="shared" si="41"/>
        <v>13.821343468369381</v>
      </c>
      <c r="AI41" s="128">
        <f t="shared" si="32"/>
        <v>95.374858718747603</v>
      </c>
      <c r="AK41" s="121">
        <v>36</v>
      </c>
      <c r="AL41" s="83">
        <f t="shared" si="10"/>
        <v>62</v>
      </c>
      <c r="AM41" s="83">
        <f t="shared" si="11"/>
        <v>0.4</v>
      </c>
      <c r="AN41" s="83">
        <f t="shared" si="12"/>
        <v>0.33600000000000002</v>
      </c>
      <c r="AO41" s="83">
        <f t="shared" si="13"/>
        <v>0.26400000000000001</v>
      </c>
      <c r="AP41" s="83">
        <f t="shared" si="14"/>
        <v>0</v>
      </c>
      <c r="AQ41" s="227">
        <f t="shared" si="36"/>
        <v>24.8</v>
      </c>
      <c r="AR41" s="227">
        <f t="shared" si="36"/>
        <v>20.832000000000001</v>
      </c>
      <c r="AS41" s="227">
        <f t="shared" si="36"/>
        <v>16.368000000000002</v>
      </c>
      <c r="AT41" s="227">
        <f t="shared" si="36"/>
        <v>0</v>
      </c>
      <c r="AU41" s="83">
        <f t="shared" si="21"/>
        <v>37.695999999999998</v>
      </c>
      <c r="AV41" s="83">
        <f t="shared" si="22"/>
        <v>16.040640000000003</v>
      </c>
      <c r="AW41" s="83">
        <f t="shared" si="23"/>
        <v>0</v>
      </c>
      <c r="AX41" s="83">
        <f t="shared" si="24"/>
        <v>0</v>
      </c>
      <c r="AY41" s="128">
        <f t="shared" si="25"/>
        <v>108.93024</v>
      </c>
    </row>
    <row r="42" spans="2:53" x14ac:dyDescent="0.25">
      <c r="B42" s="90"/>
      <c r="C42" s="217"/>
      <c r="D42" s="197"/>
      <c r="E42" s="202"/>
      <c r="F42" s="92"/>
      <c r="G42" s="101"/>
      <c r="I42" s="105">
        <v>37</v>
      </c>
      <c r="J42" s="83">
        <f t="shared" si="26"/>
        <v>21.090000000000007</v>
      </c>
      <c r="K42" s="83">
        <f t="shared" si="27"/>
        <v>6.8156319596025767</v>
      </c>
      <c r="L42" s="83">
        <f t="shared" si="28"/>
        <v>70</v>
      </c>
      <c r="M42" s="83">
        <f t="shared" si="29"/>
        <v>10</v>
      </c>
      <c r="N42" s="83">
        <f t="shared" si="0"/>
        <v>0</v>
      </c>
      <c r="O42" s="84">
        <f t="shared" si="1"/>
        <v>341.9356423296411</v>
      </c>
      <c r="P42" s="105">
        <v>37</v>
      </c>
      <c r="Q42" s="83">
        <f t="shared" si="39"/>
        <v>-80.600000000000023</v>
      </c>
      <c r="R42" s="83">
        <f t="shared" si="30"/>
        <v>241.8</v>
      </c>
      <c r="S42" s="83">
        <f t="shared" si="31"/>
        <v>116.06400000000001</v>
      </c>
      <c r="T42" s="83">
        <f t="shared" si="2"/>
        <v>30.755217722036068</v>
      </c>
      <c r="U42" s="83">
        <f t="shared" si="16"/>
        <v>70</v>
      </c>
      <c r="V42" s="83">
        <f t="shared" si="3"/>
        <v>10</v>
      </c>
      <c r="W42" s="83">
        <v>0</v>
      </c>
      <c r="X42" s="83">
        <f t="shared" si="4"/>
        <v>549.04347086587961</v>
      </c>
      <c r="Y42" s="88">
        <f t="shared" si="5"/>
        <v>207.10782853623851</v>
      </c>
      <c r="AA42" s="121">
        <v>37</v>
      </c>
      <c r="AB42" s="83">
        <f t="shared" si="6"/>
        <v>0</v>
      </c>
      <c r="AC42" s="154">
        <f t="shared" si="7"/>
        <v>0</v>
      </c>
      <c r="AD42" s="154">
        <f t="shared" si="8"/>
        <v>0</v>
      </c>
      <c r="AE42" s="154">
        <f t="shared" si="9"/>
        <v>0</v>
      </c>
      <c r="AF42" s="83">
        <f t="shared" si="40"/>
        <v>20.126292028565612</v>
      </c>
      <c r="AG42" s="83">
        <f t="shared" si="18"/>
        <v>59.355942316273065</v>
      </c>
      <c r="AH42" s="83">
        <f t="shared" si="41"/>
        <v>9.7731656915923857</v>
      </c>
      <c r="AI42" s="128">
        <f t="shared" si="32"/>
        <v>89.255400036431055</v>
      </c>
      <c r="AK42" s="121">
        <v>37</v>
      </c>
      <c r="AL42" s="83">
        <f t="shared" si="10"/>
        <v>0</v>
      </c>
      <c r="AM42" s="83">
        <f t="shared" si="11"/>
        <v>0</v>
      </c>
      <c r="AN42" s="83">
        <f t="shared" si="12"/>
        <v>0</v>
      </c>
      <c r="AO42" s="83">
        <f t="shared" si="13"/>
        <v>0</v>
      </c>
      <c r="AP42" s="83">
        <f t="shared" si="14"/>
        <v>0</v>
      </c>
      <c r="AQ42" s="227">
        <f t="shared" ref="AQ42:AT105" si="42">IF($AK42&lt;=$F$18,$AL42*AM42,)</f>
        <v>0</v>
      </c>
      <c r="AR42" s="227">
        <f t="shared" si="42"/>
        <v>0</v>
      </c>
      <c r="AS42" s="227">
        <f t="shared" si="42"/>
        <v>0</v>
      </c>
      <c r="AT42" s="227">
        <f t="shared" si="42"/>
        <v>0</v>
      </c>
      <c r="AU42" s="83">
        <f t="shared" si="21"/>
        <v>0</v>
      </c>
      <c r="AV42" s="83">
        <f t="shared" si="22"/>
        <v>0</v>
      </c>
      <c r="AW42" s="83">
        <f t="shared" si="23"/>
        <v>0</v>
      </c>
      <c r="AX42" s="83">
        <f t="shared" si="24"/>
        <v>0</v>
      </c>
      <c r="AY42" s="128">
        <f t="shared" si="25"/>
        <v>108.93024</v>
      </c>
    </row>
    <row r="43" spans="2:53" x14ac:dyDescent="0.25">
      <c r="B43" s="90"/>
      <c r="C43" s="217"/>
      <c r="D43" s="197"/>
      <c r="E43" s="202"/>
      <c r="F43" s="92"/>
      <c r="G43" s="101"/>
      <c r="I43" s="105">
        <v>38</v>
      </c>
      <c r="J43" s="83">
        <f t="shared" si="26"/>
        <v>21.660000000000007</v>
      </c>
      <c r="K43" s="83">
        <f t="shared" si="27"/>
        <v>6.9781431334306872</v>
      </c>
      <c r="L43" s="83">
        <f t="shared" si="28"/>
        <v>70</v>
      </c>
      <c r="M43" s="83">
        <f t="shared" si="29"/>
        <v>10</v>
      </c>
      <c r="N43" s="83">
        <f t="shared" si="0"/>
        <v>0</v>
      </c>
      <c r="O43" s="84">
        <f t="shared" si="1"/>
        <v>343.21143262405849</v>
      </c>
      <c r="P43" s="105">
        <v>38</v>
      </c>
      <c r="Q43" s="83">
        <f t="shared" si="39"/>
        <v>17.939999999999998</v>
      </c>
      <c r="R43" s="83">
        <f t="shared" si="30"/>
        <v>259.74</v>
      </c>
      <c r="S43" s="83">
        <f t="shared" si="31"/>
        <v>124.6752</v>
      </c>
      <c r="T43" s="83">
        <f t="shared" si="2"/>
        <v>32.762975561628714</v>
      </c>
      <c r="U43" s="83">
        <f t="shared" si="16"/>
        <v>70</v>
      </c>
      <c r="V43" s="83">
        <f t="shared" si="3"/>
        <v>10</v>
      </c>
      <c r="W43" s="83">
        <v>0</v>
      </c>
      <c r="X43" s="83">
        <f t="shared" si="4"/>
        <v>567.53815576983664</v>
      </c>
      <c r="Y43" s="88">
        <f t="shared" si="5"/>
        <v>224.32672314577815</v>
      </c>
      <c r="AA43" s="121">
        <v>38</v>
      </c>
      <c r="AB43" s="83">
        <f t="shared" si="6"/>
        <v>0</v>
      </c>
      <c r="AC43" s="154">
        <f t="shared" si="7"/>
        <v>0</v>
      </c>
      <c r="AD43" s="154">
        <f t="shared" si="8"/>
        <v>0</v>
      </c>
      <c r="AE43" s="154">
        <f t="shared" si="9"/>
        <v>0</v>
      </c>
      <c r="AF43" s="83">
        <f t="shared" si="40"/>
        <v>19.73162771771144</v>
      </c>
      <c r="AG43" s="83">
        <f t="shared" si="18"/>
        <v>57.732850952241229</v>
      </c>
      <c r="AH43" s="83">
        <f t="shared" si="41"/>
        <v>6.9106717341846906</v>
      </c>
      <c r="AI43" s="128">
        <f t="shared" si="32"/>
        <v>84.375150404137358</v>
      </c>
      <c r="AK43" s="121">
        <v>38</v>
      </c>
      <c r="AL43" s="83">
        <f t="shared" si="10"/>
        <v>0</v>
      </c>
      <c r="AM43" s="83">
        <f t="shared" si="11"/>
        <v>0</v>
      </c>
      <c r="AN43" s="83">
        <f t="shared" si="12"/>
        <v>0</v>
      </c>
      <c r="AO43" s="83">
        <f t="shared" si="13"/>
        <v>0</v>
      </c>
      <c r="AP43" s="83">
        <f t="shared" si="14"/>
        <v>0</v>
      </c>
      <c r="AQ43" s="227">
        <f t="shared" si="42"/>
        <v>0</v>
      </c>
      <c r="AR43" s="227">
        <f t="shared" si="42"/>
        <v>0</v>
      </c>
      <c r="AS43" s="227">
        <f t="shared" si="42"/>
        <v>0</v>
      </c>
      <c r="AT43" s="227">
        <f t="shared" si="42"/>
        <v>0</v>
      </c>
      <c r="AU43" s="83">
        <f t="shared" si="21"/>
        <v>0</v>
      </c>
      <c r="AV43" s="83">
        <f t="shared" si="22"/>
        <v>0</v>
      </c>
      <c r="AW43" s="83">
        <f t="shared" si="23"/>
        <v>0</v>
      </c>
      <c r="AX43" s="83">
        <f t="shared" si="24"/>
        <v>0</v>
      </c>
      <c r="AY43" s="128">
        <f t="shared" si="25"/>
        <v>108.93024</v>
      </c>
    </row>
    <row r="44" spans="2:53" x14ac:dyDescent="0.25">
      <c r="B44" s="90"/>
      <c r="C44" s="217"/>
      <c r="D44" s="197"/>
      <c r="E44" s="202"/>
      <c r="F44" s="92"/>
      <c r="G44" s="101"/>
      <c r="I44" s="105">
        <v>39</v>
      </c>
      <c r="J44" s="83">
        <f t="shared" si="26"/>
        <v>22.230000000000008</v>
      </c>
      <c r="K44" s="83">
        <f t="shared" si="27"/>
        <v>7.1401572108804405</v>
      </c>
      <c r="L44" s="83">
        <f t="shared" si="28"/>
        <v>70</v>
      </c>
      <c r="M44" s="83">
        <f t="shared" si="29"/>
        <v>10</v>
      </c>
      <c r="N44" s="83">
        <f t="shared" si="0"/>
        <v>0</v>
      </c>
      <c r="O44" s="84">
        <f t="shared" si="1"/>
        <v>344.4863571422834</v>
      </c>
      <c r="P44" s="105">
        <v>39</v>
      </c>
      <c r="Q44" s="83">
        <f t="shared" si="39"/>
        <v>17.939999999999998</v>
      </c>
      <c r="R44" s="83">
        <f t="shared" si="30"/>
        <v>277.68</v>
      </c>
      <c r="S44" s="83">
        <f t="shared" si="31"/>
        <v>133.28639999999999</v>
      </c>
      <c r="T44" s="83">
        <f t="shared" si="2"/>
        <v>34.754642965504807</v>
      </c>
      <c r="U44" s="83">
        <f t="shared" si="16"/>
        <v>70</v>
      </c>
      <c r="V44" s="83">
        <f t="shared" si="3"/>
        <v>10</v>
      </c>
      <c r="W44" s="83">
        <v>0</v>
      </c>
      <c r="X44" s="83">
        <f t="shared" si="4"/>
        <v>586.00481649825417</v>
      </c>
      <c r="Y44" s="88">
        <f t="shared" si="5"/>
        <v>241.51845935597078</v>
      </c>
      <c r="AA44" s="121">
        <v>39</v>
      </c>
      <c r="AB44" s="83">
        <f t="shared" si="6"/>
        <v>0</v>
      </c>
      <c r="AC44" s="154">
        <f t="shared" si="7"/>
        <v>0</v>
      </c>
      <c r="AD44" s="154">
        <f t="shared" si="8"/>
        <v>0</v>
      </c>
      <c r="AE44" s="154">
        <f t="shared" si="9"/>
        <v>0</v>
      </c>
      <c r="AF44" s="83">
        <f t="shared" si="40"/>
        <v>19.344702533271658</v>
      </c>
      <c r="AG44" s="83">
        <f t="shared" si="18"/>
        <v>56.154143106913509</v>
      </c>
      <c r="AH44" s="83">
        <f t="shared" si="41"/>
        <v>4.8865828457961928</v>
      </c>
      <c r="AI44" s="128">
        <f t="shared" si="32"/>
        <v>80.385428485981365</v>
      </c>
      <c r="AK44" s="121">
        <v>39</v>
      </c>
      <c r="AL44" s="83">
        <f t="shared" si="10"/>
        <v>0</v>
      </c>
      <c r="AM44" s="83">
        <f t="shared" si="11"/>
        <v>0</v>
      </c>
      <c r="AN44" s="83">
        <f t="shared" si="12"/>
        <v>0</v>
      </c>
      <c r="AO44" s="83">
        <f t="shared" si="13"/>
        <v>0</v>
      </c>
      <c r="AP44" s="83">
        <f t="shared" si="14"/>
        <v>0</v>
      </c>
      <c r="AQ44" s="227">
        <f t="shared" si="42"/>
        <v>0</v>
      </c>
      <c r="AR44" s="227">
        <f t="shared" si="42"/>
        <v>0</v>
      </c>
      <c r="AS44" s="227">
        <f t="shared" si="42"/>
        <v>0</v>
      </c>
      <c r="AT44" s="227">
        <f t="shared" si="42"/>
        <v>0</v>
      </c>
      <c r="AU44" s="83">
        <f t="shared" si="21"/>
        <v>0</v>
      </c>
      <c r="AV44" s="83">
        <f t="shared" si="22"/>
        <v>0</v>
      </c>
      <c r="AW44" s="83">
        <f t="shared" si="23"/>
        <v>0</v>
      </c>
      <c r="AX44" s="83">
        <f t="shared" si="24"/>
        <v>0</v>
      </c>
      <c r="AY44" s="128">
        <f t="shared" si="25"/>
        <v>108.93024</v>
      </c>
    </row>
    <row r="45" spans="2:53" x14ac:dyDescent="0.25">
      <c r="B45" s="90"/>
      <c r="C45" s="217"/>
      <c r="D45" s="197"/>
      <c r="E45" s="202"/>
      <c r="F45" s="92"/>
      <c r="G45" s="101"/>
      <c r="I45" s="105">
        <v>40</v>
      </c>
      <c r="J45" s="83">
        <f t="shared" si="26"/>
        <v>22.800000000000008</v>
      </c>
      <c r="K45" s="83">
        <f t="shared" si="27"/>
        <v>7.3016884035916814</v>
      </c>
      <c r="L45" s="83">
        <f t="shared" si="28"/>
        <v>70</v>
      </c>
      <c r="M45" s="83">
        <f t="shared" si="29"/>
        <v>10</v>
      </c>
      <c r="N45" s="83">
        <f t="shared" si="0"/>
        <v>0</v>
      </c>
      <c r="O45" s="84">
        <f t="shared" si="1"/>
        <v>345.76044063625551</v>
      </c>
      <c r="P45" s="105">
        <v>40</v>
      </c>
      <c r="Q45" s="83">
        <f t="shared" si="39"/>
        <v>17.939999999999998</v>
      </c>
      <c r="R45" s="83">
        <f t="shared" si="30"/>
        <v>295.62</v>
      </c>
      <c r="S45" s="83">
        <f t="shared" si="31"/>
        <v>141.89759999999998</v>
      </c>
      <c r="T45" s="83">
        <f t="shared" si="2"/>
        <v>36.731377797607138</v>
      </c>
      <c r="U45" s="83">
        <f t="shared" si="16"/>
        <v>70</v>
      </c>
      <c r="V45" s="83">
        <f t="shared" si="3"/>
        <v>10</v>
      </c>
      <c r="W45" s="83">
        <v>0</v>
      </c>
      <c r="X45" s="83">
        <f t="shared" si="4"/>
        <v>604.44546966416578</v>
      </c>
      <c r="Y45" s="88">
        <f t="shared" si="5"/>
        <v>258.68502902791028</v>
      </c>
      <c r="AA45" s="121">
        <v>40</v>
      </c>
      <c r="AB45" s="83">
        <f t="shared" si="6"/>
        <v>0</v>
      </c>
      <c r="AC45" s="154">
        <f t="shared" si="7"/>
        <v>0</v>
      </c>
      <c r="AD45" s="154">
        <f t="shared" si="8"/>
        <v>0</v>
      </c>
      <c r="AE45" s="154">
        <f t="shared" si="9"/>
        <v>0</v>
      </c>
      <c r="AF45" s="83">
        <f t="shared" si="40"/>
        <v>18.965364715697682</v>
      </c>
      <c r="AG45" s="83">
        <f t="shared" si="18"/>
        <v>54.618605110636913</v>
      </c>
      <c r="AH45" s="83">
        <f t="shared" si="41"/>
        <v>3.4553358670923453</v>
      </c>
      <c r="AI45" s="128">
        <f t="shared" si="32"/>
        <v>77.03930569342694</v>
      </c>
      <c r="AK45" s="121">
        <v>40</v>
      </c>
      <c r="AL45" s="83">
        <f t="shared" si="10"/>
        <v>0</v>
      </c>
      <c r="AM45" s="83">
        <f t="shared" si="11"/>
        <v>0</v>
      </c>
      <c r="AN45" s="83">
        <f t="shared" si="12"/>
        <v>0</v>
      </c>
      <c r="AO45" s="83">
        <f t="shared" si="13"/>
        <v>0</v>
      </c>
      <c r="AP45" s="83">
        <f t="shared" si="14"/>
        <v>0</v>
      </c>
      <c r="AQ45" s="227">
        <f t="shared" si="42"/>
        <v>0</v>
      </c>
      <c r="AR45" s="227">
        <f t="shared" si="42"/>
        <v>0</v>
      </c>
      <c r="AS45" s="227">
        <f t="shared" si="42"/>
        <v>0</v>
      </c>
      <c r="AT45" s="227">
        <f t="shared" si="42"/>
        <v>0</v>
      </c>
      <c r="AU45" s="83">
        <f t="shared" si="21"/>
        <v>0</v>
      </c>
      <c r="AV45" s="83">
        <f t="shared" si="22"/>
        <v>0</v>
      </c>
      <c r="AW45" s="83">
        <f t="shared" si="23"/>
        <v>0</v>
      </c>
      <c r="AX45" s="83">
        <f t="shared" si="24"/>
        <v>0</v>
      </c>
      <c r="AY45" s="128">
        <f t="shared" si="25"/>
        <v>108.93024</v>
      </c>
    </row>
    <row r="46" spans="2:53" x14ac:dyDescent="0.25">
      <c r="B46" s="90"/>
      <c r="C46" s="217"/>
      <c r="D46" s="197"/>
      <c r="E46" s="202"/>
      <c r="F46" s="92"/>
      <c r="G46" s="101"/>
      <c r="I46" s="105">
        <v>41</v>
      </c>
      <c r="J46" s="83">
        <f t="shared" si="26"/>
        <v>23.370000000000008</v>
      </c>
      <c r="K46" s="83">
        <f t="shared" si="27"/>
        <v>7.4627501721235312</v>
      </c>
      <c r="L46" s="83">
        <f t="shared" si="28"/>
        <v>70</v>
      </c>
      <c r="M46" s="83">
        <f t="shared" si="29"/>
        <v>10</v>
      </c>
      <c r="N46" s="83">
        <f t="shared" si="0"/>
        <v>0</v>
      </c>
      <c r="O46" s="84">
        <f t="shared" si="1"/>
        <v>347.03370654978181</v>
      </c>
      <c r="P46" s="105">
        <v>41</v>
      </c>
      <c r="Q46" s="83">
        <f t="shared" si="39"/>
        <v>17.939999999999998</v>
      </c>
      <c r="R46" s="83">
        <f t="shared" si="30"/>
        <v>313.56</v>
      </c>
      <c r="S46" s="83">
        <f t="shared" si="31"/>
        <v>150.50880000000001</v>
      </c>
      <c r="T46" s="83">
        <f t="shared" si="2"/>
        <v>38.694189449013862</v>
      </c>
      <c r="U46" s="83">
        <f t="shared" si="16"/>
        <v>70</v>
      </c>
      <c r="V46" s="83">
        <f t="shared" si="3"/>
        <v>10</v>
      </c>
      <c r="W46" s="83">
        <v>0</v>
      </c>
      <c r="X46" s="83">
        <f t="shared" si="4"/>
        <v>622.86187329036579</v>
      </c>
      <c r="Y46" s="88">
        <f t="shared" si="5"/>
        <v>275.82816674058398</v>
      </c>
      <c r="AA46" s="121">
        <v>41</v>
      </c>
      <c r="AB46" s="83">
        <f t="shared" si="6"/>
        <v>0</v>
      </c>
      <c r="AC46" s="154">
        <f t="shared" si="7"/>
        <v>0</v>
      </c>
      <c r="AD46" s="154">
        <f t="shared" si="8"/>
        <v>0</v>
      </c>
      <c r="AE46" s="154">
        <f t="shared" si="9"/>
        <v>0</v>
      </c>
      <c r="AF46" s="83">
        <f t="shared" si="40"/>
        <v>18.593465481353107</v>
      </c>
      <c r="AG46" s="83">
        <f t="shared" si="18"/>
        <v>53.125056481618934</v>
      </c>
      <c r="AH46" s="83">
        <f t="shared" si="41"/>
        <v>2.4432914228980964</v>
      </c>
      <c r="AI46" s="128">
        <f t="shared" si="32"/>
        <v>74.161813385870133</v>
      </c>
      <c r="AK46" s="121">
        <v>41</v>
      </c>
      <c r="AL46" s="83">
        <f t="shared" si="10"/>
        <v>0</v>
      </c>
      <c r="AM46" s="83">
        <f t="shared" si="11"/>
        <v>0</v>
      </c>
      <c r="AN46" s="83">
        <f t="shared" si="12"/>
        <v>0</v>
      </c>
      <c r="AO46" s="83">
        <f t="shared" si="13"/>
        <v>0</v>
      </c>
      <c r="AP46" s="83">
        <f t="shared" si="14"/>
        <v>0</v>
      </c>
      <c r="AQ46" s="227">
        <f t="shared" si="42"/>
        <v>0</v>
      </c>
      <c r="AR46" s="227">
        <f t="shared" si="42"/>
        <v>0</v>
      </c>
      <c r="AS46" s="227">
        <f t="shared" si="42"/>
        <v>0</v>
      </c>
      <c r="AT46" s="227">
        <f t="shared" si="42"/>
        <v>0</v>
      </c>
      <c r="AU46" s="83">
        <f t="shared" si="21"/>
        <v>0</v>
      </c>
      <c r="AV46" s="83">
        <f t="shared" si="22"/>
        <v>0</v>
      </c>
      <c r="AW46" s="83">
        <f t="shared" si="23"/>
        <v>0</v>
      </c>
      <c r="AX46" s="83">
        <f t="shared" si="24"/>
        <v>0</v>
      </c>
      <c r="AY46" s="128">
        <f t="shared" si="25"/>
        <v>108.93024</v>
      </c>
    </row>
    <row r="47" spans="2:53" x14ac:dyDescent="0.25">
      <c r="B47" s="90"/>
      <c r="C47" s="217"/>
      <c r="D47" s="197"/>
      <c r="E47" s="202"/>
      <c r="F47" s="92"/>
      <c r="G47" s="101"/>
      <c r="I47" s="105">
        <v>42</v>
      </c>
      <c r="J47" s="83">
        <f t="shared" si="26"/>
        <v>23.940000000000008</v>
      </c>
      <c r="K47" s="83">
        <f t="shared" si="27"/>
        <v>7.623355282985683</v>
      </c>
      <c r="L47" s="83">
        <f t="shared" si="28"/>
        <v>70</v>
      </c>
      <c r="M47" s="83">
        <f t="shared" si="29"/>
        <v>10</v>
      </c>
      <c r="N47" s="83">
        <f t="shared" si="0"/>
        <v>0</v>
      </c>
      <c r="O47" s="84">
        <f t="shared" si="1"/>
        <v>348.30617711786675</v>
      </c>
      <c r="P47" s="105">
        <v>42</v>
      </c>
      <c r="Q47" s="83">
        <f t="shared" si="39"/>
        <v>17.939999999999998</v>
      </c>
      <c r="R47" s="83">
        <f t="shared" si="30"/>
        <v>331.5</v>
      </c>
      <c r="S47" s="83">
        <f t="shared" si="31"/>
        <v>159.12</v>
      </c>
      <c r="T47" s="83">
        <f t="shared" si="2"/>
        <v>40.643965284387697</v>
      </c>
      <c r="U47" s="83">
        <f t="shared" si="16"/>
        <v>70</v>
      </c>
      <c r="V47" s="83">
        <f t="shared" si="3"/>
        <v>10</v>
      </c>
      <c r="W47" s="83">
        <v>0</v>
      </c>
      <c r="X47" s="83">
        <f t="shared" si="4"/>
        <v>641.25557287030858</v>
      </c>
      <c r="Y47" s="88">
        <f t="shared" si="5"/>
        <v>292.94939575244183</v>
      </c>
      <c r="AA47" s="121">
        <v>42</v>
      </c>
      <c r="AB47" s="83">
        <f t="shared" si="6"/>
        <v>67</v>
      </c>
      <c r="AC47" s="154">
        <f t="shared" si="7"/>
        <v>0.7</v>
      </c>
      <c r="AD47" s="154">
        <f t="shared" si="8"/>
        <v>0.16800000000000004</v>
      </c>
      <c r="AE47" s="154">
        <f t="shared" si="9"/>
        <v>0.13200000000000003</v>
      </c>
      <c r="AF47" s="83">
        <f t="shared" si="40"/>
        <v>57.051563691269294</v>
      </c>
      <c r="AG47" s="83">
        <f t="shared" si="18"/>
        <v>60.953111805441495</v>
      </c>
      <c r="AH47" s="83">
        <f t="shared" si="41"/>
        <v>7.976068495684391</v>
      </c>
      <c r="AI47" s="128">
        <f t="shared" si="32"/>
        <v>125.98074399239518</v>
      </c>
      <c r="AK47" s="121">
        <v>42</v>
      </c>
      <c r="AL47" s="83">
        <f t="shared" si="10"/>
        <v>67</v>
      </c>
      <c r="AM47" s="83">
        <f t="shared" si="11"/>
        <v>0.7</v>
      </c>
      <c r="AN47" s="83">
        <f t="shared" si="12"/>
        <v>0.16800000000000004</v>
      </c>
      <c r="AO47" s="83">
        <f t="shared" si="13"/>
        <v>0.13200000000000003</v>
      </c>
      <c r="AP47" s="83">
        <f t="shared" si="14"/>
        <v>0</v>
      </c>
      <c r="AQ47" s="227">
        <f t="shared" si="42"/>
        <v>46.9</v>
      </c>
      <c r="AR47" s="227">
        <f t="shared" si="42"/>
        <v>11.256000000000002</v>
      </c>
      <c r="AS47" s="227">
        <f t="shared" si="42"/>
        <v>8.844000000000003</v>
      </c>
      <c r="AT47" s="227">
        <f t="shared" si="42"/>
        <v>0</v>
      </c>
      <c r="AU47" s="83">
        <f t="shared" si="21"/>
        <v>71.287999999999997</v>
      </c>
      <c r="AV47" s="83">
        <f t="shared" si="22"/>
        <v>8.6671200000000024</v>
      </c>
      <c r="AW47" s="83">
        <f t="shared" si="23"/>
        <v>0</v>
      </c>
      <c r="AX47" s="83">
        <f t="shared" si="24"/>
        <v>0</v>
      </c>
      <c r="AY47" s="128">
        <f t="shared" si="25"/>
        <v>188.88535999999999</v>
      </c>
    </row>
    <row r="48" spans="2:53" x14ac:dyDescent="0.25">
      <c r="B48" s="90"/>
      <c r="C48" s="217"/>
      <c r="D48" s="197"/>
      <c r="E48" s="202"/>
      <c r="F48" s="92"/>
      <c r="G48" s="101"/>
      <c r="I48" s="105">
        <v>43</v>
      </c>
      <c r="J48" s="83">
        <f t="shared" si="26"/>
        <v>24.510000000000009</v>
      </c>
      <c r="K48" s="83">
        <f t="shared" si="27"/>
        <v>7.7835158600851422</v>
      </c>
      <c r="L48" s="83">
        <f t="shared" si="28"/>
        <v>70</v>
      </c>
      <c r="M48" s="83">
        <f t="shared" si="29"/>
        <v>10</v>
      </c>
      <c r="N48" s="83">
        <f t="shared" si="0"/>
        <v>0</v>
      </c>
      <c r="O48" s="84">
        <f t="shared" si="1"/>
        <v>349.57787345631499</v>
      </c>
      <c r="P48" s="105">
        <v>43</v>
      </c>
      <c r="Q48" s="83">
        <f t="shared" si="39"/>
        <v>-87.1</v>
      </c>
      <c r="R48" s="83">
        <f t="shared" si="30"/>
        <v>244.4</v>
      </c>
      <c r="S48" s="83">
        <f t="shared" si="31"/>
        <v>117.312</v>
      </c>
      <c r="T48" s="83">
        <f t="shared" si="2"/>
        <v>31.047243222685228</v>
      </c>
      <c r="U48" s="83">
        <f t="shared" si="16"/>
        <v>70</v>
      </c>
      <c r="V48" s="83">
        <f t="shared" si="3"/>
        <v>10</v>
      </c>
      <c r="W48" s="83">
        <v>0</v>
      </c>
      <c r="X48" s="83">
        <f t="shared" si="4"/>
        <v>551.72568194617679</v>
      </c>
      <c r="Y48" s="88">
        <f t="shared" si="5"/>
        <v>202.1478084898618</v>
      </c>
      <c r="AA48" s="121">
        <v>43</v>
      </c>
      <c r="AB48" s="83">
        <f t="shared" si="6"/>
        <v>0</v>
      </c>
      <c r="AC48" s="154">
        <f t="shared" si="7"/>
        <v>0</v>
      </c>
      <c r="AD48" s="154">
        <f t="shared" si="8"/>
        <v>0</v>
      </c>
      <c r="AE48" s="154">
        <f t="shared" si="9"/>
        <v>0</v>
      </c>
      <c r="AF48" s="83">
        <f t="shared" si="40"/>
        <v>55.932817325301336</v>
      </c>
      <c r="AG48" s="83">
        <f t="shared" si="18"/>
        <v>59.286345757736861</v>
      </c>
      <c r="AH48" s="83">
        <f t="shared" si="41"/>
        <v>5.6399321205068187</v>
      </c>
      <c r="AI48" s="128">
        <f t="shared" si="32"/>
        <v>120.85909520354501</v>
      </c>
      <c r="AK48" s="121">
        <v>43</v>
      </c>
      <c r="AL48" s="83">
        <f t="shared" si="10"/>
        <v>0</v>
      </c>
      <c r="AM48" s="83">
        <f t="shared" si="11"/>
        <v>0</v>
      </c>
      <c r="AN48" s="83">
        <f t="shared" si="12"/>
        <v>0</v>
      </c>
      <c r="AO48" s="83">
        <f t="shared" si="13"/>
        <v>0</v>
      </c>
      <c r="AP48" s="83">
        <f t="shared" si="14"/>
        <v>0</v>
      </c>
      <c r="AQ48" s="227">
        <f t="shared" si="42"/>
        <v>0</v>
      </c>
      <c r="AR48" s="227">
        <f t="shared" si="42"/>
        <v>0</v>
      </c>
      <c r="AS48" s="227">
        <f t="shared" si="42"/>
        <v>0</v>
      </c>
      <c r="AT48" s="227">
        <f t="shared" si="42"/>
        <v>0</v>
      </c>
      <c r="AU48" s="83">
        <f t="shared" si="21"/>
        <v>0</v>
      </c>
      <c r="AV48" s="83">
        <f t="shared" si="22"/>
        <v>0</v>
      </c>
      <c r="AW48" s="83">
        <f t="shared" si="23"/>
        <v>0</v>
      </c>
      <c r="AX48" s="83">
        <f t="shared" si="24"/>
        <v>0</v>
      </c>
      <c r="AY48" s="128">
        <f t="shared" si="25"/>
        <v>188.88535999999999</v>
      </c>
    </row>
    <row r="49" spans="2:51" x14ac:dyDescent="0.25">
      <c r="B49" s="90"/>
      <c r="C49" s="217"/>
      <c r="D49" s="197"/>
      <c r="E49" s="202"/>
      <c r="F49" s="92"/>
      <c r="G49" s="101"/>
      <c r="I49" s="105">
        <v>44</v>
      </c>
      <c r="J49" s="83">
        <f t="shared" si="26"/>
        <v>25.080000000000009</v>
      </c>
      <c r="K49" s="83">
        <f t="shared" si="27"/>
        <v>7.943243431252343</v>
      </c>
      <c r="L49" s="83">
        <f t="shared" si="28"/>
        <v>70</v>
      </c>
      <c r="M49" s="83">
        <f t="shared" si="29"/>
        <v>10</v>
      </c>
      <c r="N49" s="83">
        <f t="shared" si="0"/>
        <v>0</v>
      </c>
      <c r="O49" s="84">
        <f t="shared" si="1"/>
        <v>350.84881564276452</v>
      </c>
      <c r="P49" s="105">
        <v>44</v>
      </c>
      <c r="Q49" s="83">
        <f t="shared" si="39"/>
        <v>16.640000000000004</v>
      </c>
      <c r="R49" s="83">
        <f t="shared" si="30"/>
        <v>261.04000000000002</v>
      </c>
      <c r="S49" s="83">
        <f t="shared" si="31"/>
        <v>125.2992</v>
      </c>
      <c r="T49" s="83">
        <f t="shared" si="2"/>
        <v>32.907825152084015</v>
      </c>
      <c r="U49" s="83">
        <f t="shared" si="16"/>
        <v>70</v>
      </c>
      <c r="V49" s="83">
        <f t="shared" si="3"/>
        <v>10</v>
      </c>
      <c r="W49" s="83">
        <v>0</v>
      </c>
      <c r="X49" s="83">
        <f t="shared" si="4"/>
        <v>568.87723547321298</v>
      </c>
      <c r="Y49" s="88">
        <f t="shared" si="5"/>
        <v>218.02841983044846</v>
      </c>
      <c r="AA49" s="121">
        <v>44</v>
      </c>
      <c r="AB49" s="83">
        <f t="shared" si="6"/>
        <v>0</v>
      </c>
      <c r="AC49" s="154">
        <f t="shared" si="7"/>
        <v>0</v>
      </c>
      <c r="AD49" s="154">
        <f t="shared" si="8"/>
        <v>0</v>
      </c>
      <c r="AE49" s="154">
        <f t="shared" si="9"/>
        <v>0</v>
      </c>
      <c r="AF49" s="83">
        <f t="shared" si="40"/>
        <v>54.836008893202106</v>
      </c>
      <c r="AG49" s="83">
        <f t="shared" si="18"/>
        <v>57.665157515258123</v>
      </c>
      <c r="AH49" s="83">
        <f t="shared" si="41"/>
        <v>3.9880342478421964</v>
      </c>
      <c r="AI49" s="128">
        <f t="shared" si="32"/>
        <v>116.48920065630242</v>
      </c>
      <c r="AK49" s="121">
        <v>44</v>
      </c>
      <c r="AL49" s="83">
        <f t="shared" si="10"/>
        <v>0</v>
      </c>
      <c r="AM49" s="83">
        <f t="shared" si="11"/>
        <v>0</v>
      </c>
      <c r="AN49" s="83">
        <f t="shared" si="12"/>
        <v>0</v>
      </c>
      <c r="AO49" s="83">
        <f t="shared" si="13"/>
        <v>0</v>
      </c>
      <c r="AP49" s="83">
        <f t="shared" si="14"/>
        <v>0</v>
      </c>
      <c r="AQ49" s="227">
        <f t="shared" si="42"/>
        <v>0</v>
      </c>
      <c r="AR49" s="227">
        <f t="shared" si="42"/>
        <v>0</v>
      </c>
      <c r="AS49" s="227">
        <f t="shared" si="42"/>
        <v>0</v>
      </c>
      <c r="AT49" s="227">
        <f t="shared" si="42"/>
        <v>0</v>
      </c>
      <c r="AU49" s="83">
        <f t="shared" si="21"/>
        <v>0</v>
      </c>
      <c r="AV49" s="83">
        <f t="shared" si="22"/>
        <v>0</v>
      </c>
      <c r="AW49" s="83">
        <f t="shared" si="23"/>
        <v>0</v>
      </c>
      <c r="AX49" s="83">
        <f t="shared" si="24"/>
        <v>0</v>
      </c>
      <c r="AY49" s="128">
        <f t="shared" si="25"/>
        <v>188.88535999999999</v>
      </c>
    </row>
    <row r="50" spans="2:51" x14ac:dyDescent="0.25">
      <c r="B50" s="90"/>
      <c r="C50" s="217"/>
      <c r="D50" s="197"/>
      <c r="E50" s="202"/>
      <c r="F50" s="92"/>
      <c r="G50" s="101"/>
      <c r="I50" s="105">
        <v>45</v>
      </c>
      <c r="J50" s="83">
        <f t="shared" si="26"/>
        <v>25.650000000000009</v>
      </c>
      <c r="K50" s="83">
        <f t="shared" si="27"/>
        <v>8.1025489704184697</v>
      </c>
      <c r="L50" s="83">
        <f t="shared" si="28"/>
        <v>70</v>
      </c>
      <c r="M50" s="83">
        <f t="shared" si="29"/>
        <v>10</v>
      </c>
      <c r="N50" s="83">
        <f t="shared" si="0"/>
        <v>0</v>
      </c>
      <c r="O50" s="84">
        <f t="shared" si="1"/>
        <v>352.11902279014549</v>
      </c>
      <c r="P50" s="105">
        <v>45</v>
      </c>
      <c r="Q50" s="83">
        <f t="shared" si="39"/>
        <v>16.640000000000004</v>
      </c>
      <c r="R50" s="83">
        <f t="shared" si="30"/>
        <v>277.68</v>
      </c>
      <c r="S50" s="83">
        <f t="shared" si="31"/>
        <v>133.28639999999999</v>
      </c>
      <c r="T50" s="83">
        <f t="shared" si="2"/>
        <v>34.754642965504807</v>
      </c>
      <c r="U50" s="83">
        <f t="shared" si="16"/>
        <v>70</v>
      </c>
      <c r="V50" s="83">
        <f t="shared" si="3"/>
        <v>10</v>
      </c>
      <c r="W50" s="83">
        <v>0</v>
      </c>
      <c r="X50" s="83">
        <f t="shared" si="4"/>
        <v>586.00481649825417</v>
      </c>
      <c r="Y50" s="88">
        <f t="shared" si="5"/>
        <v>233.88579370810868</v>
      </c>
      <c r="AA50" s="121">
        <v>45</v>
      </c>
      <c r="AB50" s="83">
        <f t="shared" si="6"/>
        <v>188</v>
      </c>
      <c r="AC50" s="154">
        <f t="shared" si="7"/>
        <v>0.95</v>
      </c>
      <c r="AD50" s="154">
        <f t="shared" si="8"/>
        <v>2.8000000000000028E-2</v>
      </c>
      <c r="AE50" s="154">
        <f t="shared" si="9"/>
        <v>2.200000000000002E-2</v>
      </c>
      <c r="AF50" s="83">
        <f t="shared" si="40"/>
        <v>201.60154113216643</v>
      </c>
      <c r="AG50" s="83">
        <f t="shared" si="18"/>
        <v>60.42855797431335</v>
      </c>
      <c r="AH50" s="83">
        <f t="shared" si="41"/>
        <v>5.7421036365767568</v>
      </c>
      <c r="AI50" s="128">
        <f t="shared" si="32"/>
        <v>267.77220274305654</v>
      </c>
      <c r="AK50" s="121">
        <v>45</v>
      </c>
      <c r="AL50" s="83">
        <f t="shared" si="10"/>
        <v>188</v>
      </c>
      <c r="AM50" s="83">
        <f t="shared" si="11"/>
        <v>0.95</v>
      </c>
      <c r="AN50" s="83">
        <f t="shared" si="12"/>
        <v>2.8000000000000028E-2</v>
      </c>
      <c r="AO50" s="83">
        <f t="shared" si="13"/>
        <v>2.200000000000002E-2</v>
      </c>
      <c r="AP50" s="83">
        <f t="shared" si="14"/>
        <v>0</v>
      </c>
      <c r="AQ50" s="227">
        <f t="shared" si="42"/>
        <v>178.6</v>
      </c>
      <c r="AR50" s="227">
        <f t="shared" si="42"/>
        <v>5.2640000000000056</v>
      </c>
      <c r="AS50" s="227">
        <f t="shared" si="42"/>
        <v>4.1360000000000037</v>
      </c>
      <c r="AT50" s="227">
        <f t="shared" si="42"/>
        <v>0</v>
      </c>
      <c r="AU50" s="83">
        <f t="shared" si="21"/>
        <v>271.47199999999998</v>
      </c>
      <c r="AV50" s="83">
        <f t="shared" si="22"/>
        <v>4.0532800000000035</v>
      </c>
      <c r="AW50" s="83">
        <f t="shared" si="23"/>
        <v>0</v>
      </c>
      <c r="AX50" s="83">
        <f t="shared" si="24"/>
        <v>0</v>
      </c>
      <c r="AY50" s="128">
        <f t="shared" si="25"/>
        <v>464.41064</v>
      </c>
    </row>
    <row r="51" spans="2:51" x14ac:dyDescent="0.25">
      <c r="B51" s="90"/>
      <c r="C51" s="217"/>
      <c r="D51" s="197"/>
      <c r="E51" s="202"/>
      <c r="F51" s="92"/>
      <c r="G51" s="101"/>
      <c r="I51" s="105">
        <v>46</v>
      </c>
      <c r="J51" s="83">
        <f t="shared" si="26"/>
        <v>0</v>
      </c>
      <c r="K51" s="83">
        <f t="shared" si="27"/>
        <v>0</v>
      </c>
      <c r="L51" s="83">
        <f t="shared" si="28"/>
        <v>0</v>
      </c>
      <c r="M51" s="83">
        <f t="shared" si="29"/>
        <v>0</v>
      </c>
      <c r="N51" s="83">
        <f t="shared" si="0"/>
        <v>0</v>
      </c>
      <c r="O51" s="84">
        <f t="shared" si="1"/>
        <v>0</v>
      </c>
      <c r="P51" s="105">
        <v>46</v>
      </c>
      <c r="Q51" s="83">
        <f t="shared" si="39"/>
        <v>0</v>
      </c>
      <c r="R51" s="83">
        <f t="shared" si="30"/>
        <v>0</v>
      </c>
      <c r="S51" s="83">
        <f t="shared" si="31"/>
        <v>0</v>
      </c>
      <c r="T51" s="83">
        <f t="shared" si="2"/>
        <v>0</v>
      </c>
      <c r="U51" s="83">
        <f t="shared" si="16"/>
        <v>0</v>
      </c>
      <c r="V51" s="83">
        <f t="shared" si="3"/>
        <v>0</v>
      </c>
      <c r="W51" s="83">
        <v>0</v>
      </c>
      <c r="X51" s="83">
        <f t="shared" si="4"/>
        <v>0</v>
      </c>
      <c r="Y51" s="88">
        <f t="shared" si="5"/>
        <v>0</v>
      </c>
      <c r="AA51" s="121">
        <v>46</v>
      </c>
      <c r="AB51" s="83">
        <f t="shared" si="6"/>
        <v>0</v>
      </c>
      <c r="AC51" s="154">
        <f t="shared" si="7"/>
        <v>0</v>
      </c>
      <c r="AD51" s="154">
        <f t="shared" si="8"/>
        <v>0</v>
      </c>
      <c r="AE51" s="154">
        <f t="shared" si="9"/>
        <v>0</v>
      </c>
      <c r="AF51" s="83">
        <f t="shared" si="40"/>
        <v>0</v>
      </c>
      <c r="AG51" s="83">
        <f t="shared" si="18"/>
        <v>0</v>
      </c>
      <c r="AH51" s="83">
        <f t="shared" si="41"/>
        <v>0</v>
      </c>
      <c r="AI51" s="128">
        <f t="shared" si="32"/>
        <v>0</v>
      </c>
      <c r="AK51" s="121">
        <v>46</v>
      </c>
      <c r="AL51" s="83">
        <f t="shared" si="10"/>
        <v>0</v>
      </c>
      <c r="AM51" s="83">
        <f t="shared" si="11"/>
        <v>0</v>
      </c>
      <c r="AN51" s="83">
        <f t="shared" si="12"/>
        <v>0</v>
      </c>
      <c r="AO51" s="83">
        <f t="shared" si="13"/>
        <v>0</v>
      </c>
      <c r="AP51" s="83">
        <f t="shared" si="14"/>
        <v>0</v>
      </c>
      <c r="AQ51" s="227">
        <f t="shared" si="42"/>
        <v>0</v>
      </c>
      <c r="AR51" s="227">
        <f t="shared" si="42"/>
        <v>0</v>
      </c>
      <c r="AS51" s="227">
        <f t="shared" si="42"/>
        <v>0</v>
      </c>
      <c r="AT51" s="227">
        <f t="shared" si="42"/>
        <v>0</v>
      </c>
      <c r="AU51" s="83">
        <f t="shared" si="21"/>
        <v>0</v>
      </c>
      <c r="AV51" s="83">
        <f t="shared" si="22"/>
        <v>0</v>
      </c>
      <c r="AW51" s="83">
        <f t="shared" si="23"/>
        <v>0</v>
      </c>
      <c r="AX51" s="83">
        <f t="shared" si="24"/>
        <v>0</v>
      </c>
      <c r="AY51" s="128">
        <f t="shared" si="25"/>
        <v>0</v>
      </c>
    </row>
    <row r="52" spans="2:51" x14ac:dyDescent="0.25">
      <c r="B52" s="90"/>
      <c r="C52" s="217"/>
      <c r="D52" s="197"/>
      <c r="E52" s="202"/>
      <c r="F52" s="92"/>
      <c r="G52" s="101"/>
      <c r="I52" s="105">
        <v>47</v>
      </c>
      <c r="J52" s="83">
        <f t="shared" si="26"/>
        <v>0</v>
      </c>
      <c r="K52" s="83">
        <f t="shared" si="27"/>
        <v>0</v>
      </c>
      <c r="L52" s="83">
        <f t="shared" si="28"/>
        <v>0</v>
      </c>
      <c r="M52" s="83">
        <f t="shared" si="29"/>
        <v>0</v>
      </c>
      <c r="N52" s="83">
        <f t="shared" si="0"/>
        <v>0</v>
      </c>
      <c r="O52" s="84">
        <f t="shared" si="1"/>
        <v>0</v>
      </c>
      <c r="P52" s="105">
        <v>47</v>
      </c>
      <c r="Q52" s="83">
        <f t="shared" si="39"/>
        <v>0</v>
      </c>
      <c r="R52" s="83">
        <f t="shared" si="30"/>
        <v>0</v>
      </c>
      <c r="S52" s="83">
        <f t="shared" si="31"/>
        <v>0</v>
      </c>
      <c r="T52" s="83">
        <f t="shared" si="2"/>
        <v>0</v>
      </c>
      <c r="U52" s="83">
        <f t="shared" si="16"/>
        <v>0</v>
      </c>
      <c r="V52" s="83">
        <f t="shared" si="3"/>
        <v>0</v>
      </c>
      <c r="W52" s="83">
        <v>0</v>
      </c>
      <c r="X52" s="83">
        <f t="shared" si="4"/>
        <v>0</v>
      </c>
      <c r="Y52" s="88">
        <f t="shared" si="5"/>
        <v>0</v>
      </c>
      <c r="AA52" s="121">
        <v>47</v>
      </c>
      <c r="AB52" s="83">
        <f t="shared" si="6"/>
        <v>0</v>
      </c>
      <c r="AC52" s="154">
        <f t="shared" si="7"/>
        <v>0</v>
      </c>
      <c r="AD52" s="154">
        <f t="shared" si="8"/>
        <v>0</v>
      </c>
      <c r="AE52" s="154">
        <f t="shared" si="9"/>
        <v>0</v>
      </c>
      <c r="AF52" s="83">
        <f t="shared" si="40"/>
        <v>0</v>
      </c>
      <c r="AG52" s="83">
        <f t="shared" si="18"/>
        <v>0</v>
      </c>
      <c r="AH52" s="83">
        <f t="shared" si="41"/>
        <v>0</v>
      </c>
      <c r="AI52" s="128">
        <f t="shared" si="32"/>
        <v>0</v>
      </c>
      <c r="AK52" s="121">
        <v>47</v>
      </c>
      <c r="AL52" s="83">
        <f t="shared" si="10"/>
        <v>0</v>
      </c>
      <c r="AM52" s="83">
        <f t="shared" si="11"/>
        <v>0</v>
      </c>
      <c r="AN52" s="83">
        <f t="shared" si="12"/>
        <v>0</v>
      </c>
      <c r="AO52" s="83">
        <f t="shared" si="13"/>
        <v>0</v>
      </c>
      <c r="AP52" s="83">
        <f t="shared" si="14"/>
        <v>0</v>
      </c>
      <c r="AQ52" s="227">
        <f t="shared" si="42"/>
        <v>0</v>
      </c>
      <c r="AR52" s="227">
        <f t="shared" si="42"/>
        <v>0</v>
      </c>
      <c r="AS52" s="227">
        <f t="shared" si="42"/>
        <v>0</v>
      </c>
      <c r="AT52" s="227">
        <f t="shared" si="42"/>
        <v>0</v>
      </c>
      <c r="AU52" s="83">
        <f t="shared" si="21"/>
        <v>0</v>
      </c>
      <c r="AV52" s="83">
        <f t="shared" si="22"/>
        <v>0</v>
      </c>
      <c r="AW52" s="83">
        <f t="shared" si="23"/>
        <v>0</v>
      </c>
      <c r="AX52" s="83">
        <f t="shared" si="24"/>
        <v>0</v>
      </c>
      <c r="AY52" s="128">
        <f t="shared" si="25"/>
        <v>0</v>
      </c>
    </row>
    <row r="53" spans="2:51" x14ac:dyDescent="0.25">
      <c r="B53" s="90"/>
      <c r="C53" s="217"/>
      <c r="D53" s="197"/>
      <c r="E53" s="202"/>
      <c r="F53" s="92"/>
      <c r="G53" s="101"/>
      <c r="I53" s="105">
        <v>48</v>
      </c>
      <c r="J53" s="83">
        <f t="shared" si="26"/>
        <v>0</v>
      </c>
      <c r="K53" s="83">
        <f t="shared" si="27"/>
        <v>0</v>
      </c>
      <c r="L53" s="83">
        <f t="shared" si="28"/>
        <v>0</v>
      </c>
      <c r="M53" s="83">
        <f t="shared" si="29"/>
        <v>0</v>
      </c>
      <c r="N53" s="83">
        <f t="shared" si="0"/>
        <v>0</v>
      </c>
      <c r="O53" s="84">
        <f t="shared" si="1"/>
        <v>0</v>
      </c>
      <c r="P53" s="105">
        <v>48</v>
      </c>
      <c r="Q53" s="83">
        <f t="shared" si="39"/>
        <v>0</v>
      </c>
      <c r="R53" s="83">
        <f t="shared" si="30"/>
        <v>0</v>
      </c>
      <c r="S53" s="83">
        <f t="shared" si="31"/>
        <v>0</v>
      </c>
      <c r="T53" s="83">
        <f t="shared" si="2"/>
        <v>0</v>
      </c>
      <c r="U53" s="83">
        <f t="shared" si="16"/>
        <v>0</v>
      </c>
      <c r="V53" s="83">
        <f t="shared" si="3"/>
        <v>0</v>
      </c>
      <c r="W53" s="83">
        <v>0</v>
      </c>
      <c r="X53" s="83">
        <f t="shared" si="4"/>
        <v>0</v>
      </c>
      <c r="Y53" s="88">
        <f t="shared" si="5"/>
        <v>0</v>
      </c>
      <c r="AA53" s="121">
        <v>48</v>
      </c>
      <c r="AB53" s="83">
        <f t="shared" si="6"/>
        <v>0</v>
      </c>
      <c r="AC53" s="154">
        <f t="shared" si="7"/>
        <v>0</v>
      </c>
      <c r="AD53" s="154">
        <f t="shared" si="8"/>
        <v>0</v>
      </c>
      <c r="AE53" s="154">
        <f t="shared" si="9"/>
        <v>0</v>
      </c>
      <c r="AF53" s="83">
        <f t="shared" si="40"/>
        <v>0</v>
      </c>
      <c r="AG53" s="83">
        <f t="shared" si="18"/>
        <v>0</v>
      </c>
      <c r="AH53" s="83">
        <f t="shared" si="41"/>
        <v>0</v>
      </c>
      <c r="AI53" s="128">
        <f t="shared" si="32"/>
        <v>0</v>
      </c>
      <c r="AK53" s="121">
        <v>48</v>
      </c>
      <c r="AL53" s="83">
        <f t="shared" si="10"/>
        <v>0</v>
      </c>
      <c r="AM53" s="83">
        <f t="shared" si="11"/>
        <v>0</v>
      </c>
      <c r="AN53" s="83">
        <f t="shared" si="12"/>
        <v>0</v>
      </c>
      <c r="AO53" s="83">
        <f t="shared" si="13"/>
        <v>0</v>
      </c>
      <c r="AP53" s="83">
        <f t="shared" si="14"/>
        <v>0</v>
      </c>
      <c r="AQ53" s="227">
        <f t="shared" si="42"/>
        <v>0</v>
      </c>
      <c r="AR53" s="227">
        <f t="shared" si="42"/>
        <v>0</v>
      </c>
      <c r="AS53" s="227">
        <f t="shared" si="42"/>
        <v>0</v>
      </c>
      <c r="AT53" s="227">
        <f t="shared" si="42"/>
        <v>0</v>
      </c>
      <c r="AU53" s="83">
        <f t="shared" si="21"/>
        <v>0</v>
      </c>
      <c r="AV53" s="83">
        <f t="shared" si="22"/>
        <v>0</v>
      </c>
      <c r="AW53" s="83">
        <f t="shared" si="23"/>
        <v>0</v>
      </c>
      <c r="AX53" s="83">
        <f t="shared" si="24"/>
        <v>0</v>
      </c>
      <c r="AY53" s="128">
        <f t="shared" si="25"/>
        <v>0</v>
      </c>
    </row>
    <row r="54" spans="2:51" x14ac:dyDescent="0.25">
      <c r="B54" s="90"/>
      <c r="C54" s="217"/>
      <c r="D54" s="197"/>
      <c r="E54" s="202"/>
      <c r="F54" s="92"/>
      <c r="G54" s="101"/>
      <c r="I54" s="105">
        <v>49</v>
      </c>
      <c r="J54" s="83">
        <f t="shared" si="26"/>
        <v>0</v>
      </c>
      <c r="K54" s="83">
        <f t="shared" si="27"/>
        <v>0</v>
      </c>
      <c r="L54" s="83">
        <f t="shared" si="28"/>
        <v>0</v>
      </c>
      <c r="M54" s="83">
        <f t="shared" si="29"/>
        <v>0</v>
      </c>
      <c r="N54" s="83">
        <f t="shared" si="0"/>
        <v>0</v>
      </c>
      <c r="O54" s="84">
        <f t="shared" si="1"/>
        <v>0</v>
      </c>
      <c r="P54" s="105">
        <v>49</v>
      </c>
      <c r="Q54" s="83">
        <f t="shared" si="39"/>
        <v>0</v>
      </c>
      <c r="R54" s="83">
        <f t="shared" si="30"/>
        <v>0</v>
      </c>
      <c r="S54" s="83">
        <f t="shared" si="31"/>
        <v>0</v>
      </c>
      <c r="T54" s="83">
        <f t="shared" si="2"/>
        <v>0</v>
      </c>
      <c r="U54" s="83">
        <f t="shared" si="16"/>
        <v>0</v>
      </c>
      <c r="V54" s="83">
        <f t="shared" si="3"/>
        <v>0</v>
      </c>
      <c r="W54" s="83">
        <v>0</v>
      </c>
      <c r="X54" s="83">
        <f t="shared" si="4"/>
        <v>0</v>
      </c>
      <c r="Y54" s="88">
        <f t="shared" si="5"/>
        <v>0</v>
      </c>
      <c r="AA54" s="121">
        <v>49</v>
      </c>
      <c r="AB54" s="83">
        <f t="shared" si="6"/>
        <v>0</v>
      </c>
      <c r="AC54" s="154">
        <f t="shared" si="7"/>
        <v>0</v>
      </c>
      <c r="AD54" s="154">
        <f t="shared" si="8"/>
        <v>0</v>
      </c>
      <c r="AE54" s="154">
        <f t="shared" si="9"/>
        <v>0</v>
      </c>
      <c r="AF54" s="83">
        <f t="shared" si="40"/>
        <v>0</v>
      </c>
      <c r="AG54" s="83">
        <f t="shared" si="18"/>
        <v>0</v>
      </c>
      <c r="AH54" s="83">
        <f t="shared" si="41"/>
        <v>0</v>
      </c>
      <c r="AI54" s="128">
        <f t="shared" si="32"/>
        <v>0</v>
      </c>
      <c r="AK54" s="121">
        <v>49</v>
      </c>
      <c r="AL54" s="83">
        <f t="shared" si="10"/>
        <v>0</v>
      </c>
      <c r="AM54" s="83">
        <f t="shared" si="11"/>
        <v>0</v>
      </c>
      <c r="AN54" s="83">
        <f t="shared" si="12"/>
        <v>0</v>
      </c>
      <c r="AO54" s="83">
        <f t="shared" si="13"/>
        <v>0</v>
      </c>
      <c r="AP54" s="83">
        <f t="shared" si="14"/>
        <v>0</v>
      </c>
      <c r="AQ54" s="227">
        <f t="shared" si="42"/>
        <v>0</v>
      </c>
      <c r="AR54" s="227">
        <f t="shared" si="42"/>
        <v>0</v>
      </c>
      <c r="AS54" s="227">
        <f t="shared" si="42"/>
        <v>0</v>
      </c>
      <c r="AT54" s="227">
        <f t="shared" si="42"/>
        <v>0</v>
      </c>
      <c r="AU54" s="83">
        <f t="shared" si="21"/>
        <v>0</v>
      </c>
      <c r="AV54" s="83">
        <f t="shared" si="22"/>
        <v>0</v>
      </c>
      <c r="AW54" s="83">
        <f t="shared" si="23"/>
        <v>0</v>
      </c>
      <c r="AX54" s="83">
        <f t="shared" si="24"/>
        <v>0</v>
      </c>
      <c r="AY54" s="128">
        <f t="shared" si="25"/>
        <v>0</v>
      </c>
    </row>
    <row r="55" spans="2:51" x14ac:dyDescent="0.25">
      <c r="B55" s="90"/>
      <c r="C55" s="217"/>
      <c r="D55" s="197"/>
      <c r="E55" s="202"/>
      <c r="F55" s="92"/>
      <c r="G55" s="101"/>
      <c r="I55" s="105">
        <v>50</v>
      </c>
      <c r="J55" s="83">
        <f t="shared" si="26"/>
        <v>0</v>
      </c>
      <c r="K55" s="83">
        <f t="shared" si="27"/>
        <v>0</v>
      </c>
      <c r="L55" s="83">
        <f t="shared" si="28"/>
        <v>0</v>
      </c>
      <c r="M55" s="83">
        <f t="shared" si="29"/>
        <v>0</v>
      </c>
      <c r="N55" s="83">
        <f t="shared" si="0"/>
        <v>0</v>
      </c>
      <c r="O55" s="84">
        <f t="shared" si="1"/>
        <v>0</v>
      </c>
      <c r="P55" s="105">
        <v>50</v>
      </c>
      <c r="Q55" s="83">
        <f t="shared" si="39"/>
        <v>0</v>
      </c>
      <c r="R55" s="83">
        <f t="shared" si="30"/>
        <v>0</v>
      </c>
      <c r="S55" s="83">
        <f t="shared" si="31"/>
        <v>0</v>
      </c>
      <c r="T55" s="83">
        <f t="shared" si="2"/>
        <v>0</v>
      </c>
      <c r="U55" s="83">
        <f t="shared" si="16"/>
        <v>0</v>
      </c>
      <c r="V55" s="83">
        <f t="shared" si="3"/>
        <v>0</v>
      </c>
      <c r="W55" s="83">
        <v>0</v>
      </c>
      <c r="X55" s="83">
        <f t="shared" si="4"/>
        <v>0</v>
      </c>
      <c r="Y55" s="88">
        <f t="shared" si="5"/>
        <v>0</v>
      </c>
      <c r="AA55" s="121">
        <v>50</v>
      </c>
      <c r="AB55" s="83">
        <f t="shared" si="6"/>
        <v>0</v>
      </c>
      <c r="AC55" s="154">
        <f t="shared" si="7"/>
        <v>0</v>
      </c>
      <c r="AD55" s="154">
        <f t="shared" si="8"/>
        <v>0</v>
      </c>
      <c r="AE55" s="154">
        <f t="shared" si="9"/>
        <v>0</v>
      </c>
      <c r="AF55" s="83">
        <f t="shared" si="40"/>
        <v>0</v>
      </c>
      <c r="AG55" s="83">
        <f t="shared" si="18"/>
        <v>0</v>
      </c>
      <c r="AH55" s="83">
        <f t="shared" si="41"/>
        <v>0</v>
      </c>
      <c r="AI55" s="128">
        <f t="shared" si="32"/>
        <v>0</v>
      </c>
      <c r="AK55" s="121">
        <v>50</v>
      </c>
      <c r="AL55" s="83">
        <f t="shared" si="10"/>
        <v>0</v>
      </c>
      <c r="AM55" s="83">
        <f t="shared" si="11"/>
        <v>0</v>
      </c>
      <c r="AN55" s="83">
        <f t="shared" si="12"/>
        <v>0</v>
      </c>
      <c r="AO55" s="83">
        <f t="shared" si="13"/>
        <v>0</v>
      </c>
      <c r="AP55" s="83">
        <f t="shared" si="14"/>
        <v>0</v>
      </c>
      <c r="AQ55" s="227">
        <f t="shared" si="42"/>
        <v>0</v>
      </c>
      <c r="AR55" s="227">
        <f t="shared" si="42"/>
        <v>0</v>
      </c>
      <c r="AS55" s="227">
        <f t="shared" si="42"/>
        <v>0</v>
      </c>
      <c r="AT55" s="227">
        <f t="shared" si="42"/>
        <v>0</v>
      </c>
      <c r="AU55" s="83">
        <f t="shared" si="21"/>
        <v>0</v>
      </c>
      <c r="AV55" s="83">
        <f t="shared" si="22"/>
        <v>0</v>
      </c>
      <c r="AW55" s="83">
        <f t="shared" si="23"/>
        <v>0</v>
      </c>
      <c r="AX55" s="83">
        <f t="shared" si="24"/>
        <v>0</v>
      </c>
      <c r="AY55" s="128">
        <f t="shared" si="25"/>
        <v>0</v>
      </c>
    </row>
    <row r="56" spans="2:51" x14ac:dyDescent="0.25">
      <c r="B56" s="90"/>
      <c r="C56" s="217"/>
      <c r="D56" s="197"/>
      <c r="E56" s="202"/>
      <c r="F56" s="92"/>
      <c r="G56" s="101"/>
      <c r="I56" s="105">
        <v>51</v>
      </c>
      <c r="J56" s="83">
        <f t="shared" si="26"/>
        <v>0</v>
      </c>
      <c r="K56" s="83">
        <f t="shared" si="27"/>
        <v>0</v>
      </c>
      <c r="L56" s="83">
        <f t="shared" si="28"/>
        <v>0</v>
      </c>
      <c r="M56" s="83">
        <f t="shared" si="29"/>
        <v>0</v>
      </c>
      <c r="N56" s="83">
        <f t="shared" si="0"/>
        <v>0</v>
      </c>
      <c r="O56" s="84">
        <f t="shared" si="1"/>
        <v>0</v>
      </c>
      <c r="P56" s="105">
        <v>51</v>
      </c>
      <c r="Q56" s="83">
        <f t="shared" si="39"/>
        <v>0</v>
      </c>
      <c r="R56" s="83">
        <f t="shared" si="30"/>
        <v>0</v>
      </c>
      <c r="S56" s="83">
        <f t="shared" si="31"/>
        <v>0</v>
      </c>
      <c r="T56" s="83">
        <f t="shared" si="2"/>
        <v>0</v>
      </c>
      <c r="U56" s="83">
        <f t="shared" si="16"/>
        <v>0</v>
      </c>
      <c r="V56" s="83">
        <f t="shared" si="3"/>
        <v>0</v>
      </c>
      <c r="W56" s="83">
        <v>0</v>
      </c>
      <c r="X56" s="83">
        <f t="shared" si="4"/>
        <v>0</v>
      </c>
      <c r="Y56" s="88">
        <f t="shared" si="5"/>
        <v>0</v>
      </c>
      <c r="AA56" s="121">
        <v>51</v>
      </c>
      <c r="AB56" s="83">
        <f t="shared" si="6"/>
        <v>0</v>
      </c>
      <c r="AC56" s="154">
        <f t="shared" si="7"/>
        <v>0</v>
      </c>
      <c r="AD56" s="154">
        <f t="shared" si="8"/>
        <v>0</v>
      </c>
      <c r="AE56" s="154">
        <f t="shared" si="9"/>
        <v>0</v>
      </c>
      <c r="AF56" s="83">
        <f t="shared" si="40"/>
        <v>0</v>
      </c>
      <c r="AG56" s="83">
        <f t="shared" si="18"/>
        <v>0</v>
      </c>
      <c r="AH56" s="83">
        <f t="shared" si="41"/>
        <v>0</v>
      </c>
      <c r="AI56" s="128">
        <f t="shared" si="32"/>
        <v>0</v>
      </c>
      <c r="AK56" s="121">
        <v>51</v>
      </c>
      <c r="AL56" s="83">
        <f t="shared" si="10"/>
        <v>0</v>
      </c>
      <c r="AM56" s="83">
        <f t="shared" si="11"/>
        <v>0</v>
      </c>
      <c r="AN56" s="83">
        <f t="shared" si="12"/>
        <v>0</v>
      </c>
      <c r="AO56" s="83">
        <f t="shared" si="13"/>
        <v>0</v>
      </c>
      <c r="AP56" s="83">
        <f t="shared" si="14"/>
        <v>0</v>
      </c>
      <c r="AQ56" s="227">
        <f t="shared" si="42"/>
        <v>0</v>
      </c>
      <c r="AR56" s="227">
        <f t="shared" si="42"/>
        <v>0</v>
      </c>
      <c r="AS56" s="227">
        <f t="shared" si="42"/>
        <v>0</v>
      </c>
      <c r="AT56" s="227">
        <f t="shared" si="42"/>
        <v>0</v>
      </c>
      <c r="AU56" s="83">
        <f t="shared" si="21"/>
        <v>0</v>
      </c>
      <c r="AV56" s="83">
        <f t="shared" si="22"/>
        <v>0</v>
      </c>
      <c r="AW56" s="83">
        <f t="shared" si="23"/>
        <v>0</v>
      </c>
      <c r="AX56" s="83">
        <f t="shared" si="24"/>
        <v>0</v>
      </c>
      <c r="AY56" s="128">
        <f t="shared" si="25"/>
        <v>0</v>
      </c>
    </row>
    <row r="57" spans="2:51" x14ac:dyDescent="0.25">
      <c r="B57" s="90"/>
      <c r="C57" s="217"/>
      <c r="D57" s="197"/>
      <c r="E57" s="202"/>
      <c r="F57" s="92"/>
      <c r="G57" s="101"/>
      <c r="I57" s="105">
        <v>52</v>
      </c>
      <c r="J57" s="83">
        <f t="shared" si="26"/>
        <v>0</v>
      </c>
      <c r="K57" s="83">
        <f t="shared" si="27"/>
        <v>0</v>
      </c>
      <c r="L57" s="83">
        <f t="shared" si="28"/>
        <v>0</v>
      </c>
      <c r="M57" s="83">
        <f t="shared" si="29"/>
        <v>0</v>
      </c>
      <c r="N57" s="83">
        <f t="shared" si="0"/>
        <v>0</v>
      </c>
      <c r="O57" s="84">
        <f t="shared" si="1"/>
        <v>0</v>
      </c>
      <c r="P57" s="105">
        <v>52</v>
      </c>
      <c r="Q57" s="83">
        <f t="shared" si="39"/>
        <v>0</v>
      </c>
      <c r="R57" s="83">
        <f t="shared" si="30"/>
        <v>0</v>
      </c>
      <c r="S57" s="83">
        <f t="shared" si="31"/>
        <v>0</v>
      </c>
      <c r="T57" s="83">
        <f t="shared" si="2"/>
        <v>0</v>
      </c>
      <c r="U57" s="83">
        <f t="shared" si="16"/>
        <v>0</v>
      </c>
      <c r="V57" s="83">
        <f t="shared" si="3"/>
        <v>0</v>
      </c>
      <c r="W57" s="83">
        <v>0</v>
      </c>
      <c r="X57" s="83">
        <f t="shared" si="4"/>
        <v>0</v>
      </c>
      <c r="Y57" s="88">
        <f t="shared" si="5"/>
        <v>0</v>
      </c>
      <c r="AA57" s="121">
        <v>52</v>
      </c>
      <c r="AB57" s="83">
        <f t="shared" si="6"/>
        <v>0</v>
      </c>
      <c r="AC57" s="154">
        <f t="shared" si="7"/>
        <v>0</v>
      </c>
      <c r="AD57" s="154">
        <f t="shared" si="8"/>
        <v>0</v>
      </c>
      <c r="AE57" s="154">
        <f t="shared" si="9"/>
        <v>0</v>
      </c>
      <c r="AF57" s="83">
        <f t="shared" si="40"/>
        <v>0</v>
      </c>
      <c r="AG57" s="83">
        <f t="shared" si="18"/>
        <v>0</v>
      </c>
      <c r="AH57" s="83">
        <f t="shared" si="41"/>
        <v>0</v>
      </c>
      <c r="AI57" s="128">
        <f t="shared" si="32"/>
        <v>0</v>
      </c>
      <c r="AK57" s="121">
        <v>52</v>
      </c>
      <c r="AL57" s="83">
        <f t="shared" si="10"/>
        <v>0</v>
      </c>
      <c r="AM57" s="83">
        <f t="shared" si="11"/>
        <v>0</v>
      </c>
      <c r="AN57" s="83">
        <f t="shared" si="12"/>
        <v>0</v>
      </c>
      <c r="AO57" s="83">
        <f t="shared" si="13"/>
        <v>0</v>
      </c>
      <c r="AP57" s="83">
        <f t="shared" si="14"/>
        <v>0</v>
      </c>
      <c r="AQ57" s="227">
        <f t="shared" si="42"/>
        <v>0</v>
      </c>
      <c r="AR57" s="227">
        <f t="shared" si="42"/>
        <v>0</v>
      </c>
      <c r="AS57" s="227">
        <f t="shared" si="42"/>
        <v>0</v>
      </c>
      <c r="AT57" s="227">
        <f t="shared" si="42"/>
        <v>0</v>
      </c>
      <c r="AU57" s="83">
        <f t="shared" si="21"/>
        <v>0</v>
      </c>
      <c r="AV57" s="83">
        <f t="shared" si="22"/>
        <v>0</v>
      </c>
      <c r="AW57" s="83">
        <f t="shared" si="23"/>
        <v>0</v>
      </c>
      <c r="AX57" s="83">
        <f t="shared" si="24"/>
        <v>0</v>
      </c>
      <c r="AY57" s="128">
        <f t="shared" si="25"/>
        <v>0</v>
      </c>
    </row>
    <row r="58" spans="2:51" x14ac:dyDescent="0.25">
      <c r="B58" s="90"/>
      <c r="C58" s="217"/>
      <c r="D58" s="197"/>
      <c r="E58" s="202"/>
      <c r="F58" s="92"/>
      <c r="G58" s="101"/>
      <c r="I58" s="105">
        <v>53</v>
      </c>
      <c r="J58" s="83">
        <f t="shared" si="26"/>
        <v>0</v>
      </c>
      <c r="K58" s="83">
        <f t="shared" si="27"/>
        <v>0</v>
      </c>
      <c r="L58" s="83">
        <f t="shared" si="28"/>
        <v>0</v>
      </c>
      <c r="M58" s="83">
        <f t="shared" si="29"/>
        <v>0</v>
      </c>
      <c r="N58" s="83">
        <f t="shared" si="0"/>
        <v>0</v>
      </c>
      <c r="O58" s="84">
        <f t="shared" si="1"/>
        <v>0</v>
      </c>
      <c r="P58" s="105">
        <v>53</v>
      </c>
      <c r="Q58" s="83">
        <f t="shared" si="39"/>
        <v>0</v>
      </c>
      <c r="R58" s="83">
        <f t="shared" si="30"/>
        <v>0</v>
      </c>
      <c r="S58" s="83">
        <f t="shared" si="31"/>
        <v>0</v>
      </c>
      <c r="T58" s="83">
        <f t="shared" si="2"/>
        <v>0</v>
      </c>
      <c r="U58" s="83">
        <f t="shared" si="16"/>
        <v>0</v>
      </c>
      <c r="V58" s="83">
        <f t="shared" si="3"/>
        <v>0</v>
      </c>
      <c r="W58" s="83">
        <v>0</v>
      </c>
      <c r="X58" s="83">
        <f t="shared" si="4"/>
        <v>0</v>
      </c>
      <c r="Y58" s="88">
        <f t="shared" si="5"/>
        <v>0</v>
      </c>
      <c r="AA58" s="121">
        <v>53</v>
      </c>
      <c r="AB58" s="83">
        <f t="shared" si="6"/>
        <v>0</v>
      </c>
      <c r="AC58" s="154">
        <f t="shared" si="7"/>
        <v>0</v>
      </c>
      <c r="AD58" s="154">
        <f t="shared" si="8"/>
        <v>0</v>
      </c>
      <c r="AE58" s="154">
        <f t="shared" si="9"/>
        <v>0</v>
      </c>
      <c r="AF58" s="83">
        <f t="shared" si="40"/>
        <v>0</v>
      </c>
      <c r="AG58" s="83">
        <f t="shared" si="18"/>
        <v>0</v>
      </c>
      <c r="AH58" s="83">
        <f t="shared" si="41"/>
        <v>0</v>
      </c>
      <c r="AI58" s="128">
        <f t="shared" si="32"/>
        <v>0</v>
      </c>
      <c r="AK58" s="121">
        <v>53</v>
      </c>
      <c r="AL58" s="83">
        <f t="shared" si="10"/>
        <v>0</v>
      </c>
      <c r="AM58" s="83">
        <f t="shared" si="11"/>
        <v>0</v>
      </c>
      <c r="AN58" s="83">
        <f t="shared" si="12"/>
        <v>0</v>
      </c>
      <c r="AO58" s="83">
        <f t="shared" si="13"/>
        <v>0</v>
      </c>
      <c r="AP58" s="83">
        <f t="shared" si="14"/>
        <v>0</v>
      </c>
      <c r="AQ58" s="227">
        <f t="shared" si="42"/>
        <v>0</v>
      </c>
      <c r="AR58" s="227">
        <f t="shared" si="42"/>
        <v>0</v>
      </c>
      <c r="AS58" s="227">
        <f t="shared" si="42"/>
        <v>0</v>
      </c>
      <c r="AT58" s="227">
        <f t="shared" si="42"/>
        <v>0</v>
      </c>
      <c r="AU58" s="83">
        <f t="shared" si="21"/>
        <v>0</v>
      </c>
      <c r="AV58" s="83">
        <f t="shared" si="22"/>
        <v>0</v>
      </c>
      <c r="AW58" s="83">
        <f t="shared" si="23"/>
        <v>0</v>
      </c>
      <c r="AX58" s="83">
        <f t="shared" si="24"/>
        <v>0</v>
      </c>
      <c r="AY58" s="128">
        <f t="shared" si="25"/>
        <v>0</v>
      </c>
    </row>
    <row r="59" spans="2:51" x14ac:dyDescent="0.25">
      <c r="B59" s="90"/>
      <c r="C59" s="217"/>
      <c r="D59" s="197"/>
      <c r="E59" s="202"/>
      <c r="F59" s="92"/>
      <c r="G59" s="101"/>
      <c r="I59" s="105">
        <v>54</v>
      </c>
      <c r="J59" s="83">
        <f t="shared" si="26"/>
        <v>0</v>
      </c>
      <c r="K59" s="83">
        <f t="shared" si="27"/>
        <v>0</v>
      </c>
      <c r="L59" s="83">
        <f t="shared" si="28"/>
        <v>0</v>
      </c>
      <c r="M59" s="83">
        <f t="shared" si="29"/>
        <v>0</v>
      </c>
      <c r="N59" s="83">
        <f t="shared" si="0"/>
        <v>0</v>
      </c>
      <c r="O59" s="84">
        <f t="shared" si="1"/>
        <v>0</v>
      </c>
      <c r="P59" s="105">
        <v>54</v>
      </c>
      <c r="Q59" s="83">
        <f t="shared" si="39"/>
        <v>0</v>
      </c>
      <c r="R59" s="83">
        <f t="shared" si="30"/>
        <v>0</v>
      </c>
      <c r="S59" s="83">
        <f t="shared" si="31"/>
        <v>0</v>
      </c>
      <c r="T59" s="83">
        <f t="shared" si="2"/>
        <v>0</v>
      </c>
      <c r="U59" s="83">
        <f t="shared" si="16"/>
        <v>0</v>
      </c>
      <c r="V59" s="83">
        <f t="shared" si="3"/>
        <v>0</v>
      </c>
      <c r="W59" s="83">
        <v>0</v>
      </c>
      <c r="X59" s="83">
        <f t="shared" si="4"/>
        <v>0</v>
      </c>
      <c r="Y59" s="88">
        <f t="shared" si="5"/>
        <v>0</v>
      </c>
      <c r="AA59" s="121">
        <v>54</v>
      </c>
      <c r="AB59" s="83">
        <f t="shared" si="6"/>
        <v>0</v>
      </c>
      <c r="AC59" s="154">
        <f t="shared" si="7"/>
        <v>0</v>
      </c>
      <c r="AD59" s="154">
        <f t="shared" si="8"/>
        <v>0</v>
      </c>
      <c r="AE59" s="154">
        <f t="shared" si="9"/>
        <v>0</v>
      </c>
      <c r="AF59" s="83">
        <f t="shared" si="40"/>
        <v>0</v>
      </c>
      <c r="AG59" s="83">
        <f t="shared" si="18"/>
        <v>0</v>
      </c>
      <c r="AH59" s="83">
        <f t="shared" si="41"/>
        <v>0</v>
      </c>
      <c r="AI59" s="128">
        <f t="shared" si="32"/>
        <v>0</v>
      </c>
      <c r="AK59" s="121">
        <v>54</v>
      </c>
      <c r="AL59" s="83">
        <f t="shared" si="10"/>
        <v>0</v>
      </c>
      <c r="AM59" s="83">
        <f t="shared" si="11"/>
        <v>0</v>
      </c>
      <c r="AN59" s="83">
        <f t="shared" si="12"/>
        <v>0</v>
      </c>
      <c r="AO59" s="83">
        <f t="shared" si="13"/>
        <v>0</v>
      </c>
      <c r="AP59" s="83">
        <f t="shared" si="14"/>
        <v>0</v>
      </c>
      <c r="AQ59" s="227">
        <f t="shared" si="42"/>
        <v>0</v>
      </c>
      <c r="AR59" s="227">
        <f t="shared" si="42"/>
        <v>0</v>
      </c>
      <c r="AS59" s="227">
        <f t="shared" si="42"/>
        <v>0</v>
      </c>
      <c r="AT59" s="227">
        <f t="shared" si="42"/>
        <v>0</v>
      </c>
      <c r="AU59" s="83">
        <f t="shared" si="21"/>
        <v>0</v>
      </c>
      <c r="AV59" s="83">
        <f t="shared" si="22"/>
        <v>0</v>
      </c>
      <c r="AW59" s="83">
        <f t="shared" si="23"/>
        <v>0</v>
      </c>
      <c r="AX59" s="83">
        <f t="shared" si="24"/>
        <v>0</v>
      </c>
      <c r="AY59" s="128">
        <f t="shared" si="25"/>
        <v>0</v>
      </c>
    </row>
    <row r="60" spans="2:51" x14ac:dyDescent="0.25">
      <c r="B60" s="90"/>
      <c r="C60" s="217"/>
      <c r="D60" s="197"/>
      <c r="E60" s="202"/>
      <c r="F60" s="92"/>
      <c r="G60" s="101"/>
      <c r="I60" s="105">
        <v>55</v>
      </c>
      <c r="J60" s="83">
        <f t="shared" si="26"/>
        <v>0</v>
      </c>
      <c r="K60" s="83">
        <f t="shared" si="27"/>
        <v>0</v>
      </c>
      <c r="L60" s="83">
        <f t="shared" si="28"/>
        <v>0</v>
      </c>
      <c r="M60" s="83">
        <f t="shared" si="29"/>
        <v>0</v>
      </c>
      <c r="N60" s="83">
        <f t="shared" si="0"/>
        <v>0</v>
      </c>
      <c r="O60" s="84">
        <f t="shared" si="1"/>
        <v>0</v>
      </c>
      <c r="P60" s="105">
        <v>55</v>
      </c>
      <c r="Q60" s="83">
        <f t="shared" si="39"/>
        <v>0</v>
      </c>
      <c r="R60" s="83">
        <f t="shared" si="30"/>
        <v>0</v>
      </c>
      <c r="S60" s="83">
        <f t="shared" si="31"/>
        <v>0</v>
      </c>
      <c r="T60" s="83">
        <f t="shared" si="2"/>
        <v>0</v>
      </c>
      <c r="U60" s="83">
        <f t="shared" si="16"/>
        <v>0</v>
      </c>
      <c r="V60" s="83">
        <f t="shared" si="3"/>
        <v>0</v>
      </c>
      <c r="W60" s="83">
        <v>0</v>
      </c>
      <c r="X60" s="83">
        <f t="shared" si="4"/>
        <v>0</v>
      </c>
      <c r="Y60" s="88">
        <f t="shared" si="5"/>
        <v>0</v>
      </c>
      <c r="AA60" s="121">
        <v>55</v>
      </c>
      <c r="AB60" s="83">
        <f t="shared" si="6"/>
        <v>0</v>
      </c>
      <c r="AC60" s="154">
        <f t="shared" si="7"/>
        <v>0</v>
      </c>
      <c r="AD60" s="154">
        <f t="shared" si="8"/>
        <v>0</v>
      </c>
      <c r="AE60" s="154">
        <f t="shared" si="9"/>
        <v>0</v>
      </c>
      <c r="AF60" s="83">
        <f t="shared" si="40"/>
        <v>0</v>
      </c>
      <c r="AG60" s="83">
        <f t="shared" si="18"/>
        <v>0</v>
      </c>
      <c r="AH60" s="83">
        <f t="shared" si="41"/>
        <v>0</v>
      </c>
      <c r="AI60" s="128">
        <f t="shared" si="32"/>
        <v>0</v>
      </c>
      <c r="AK60" s="121">
        <v>55</v>
      </c>
      <c r="AL60" s="83">
        <f t="shared" si="10"/>
        <v>0</v>
      </c>
      <c r="AM60" s="83">
        <f t="shared" si="11"/>
        <v>0</v>
      </c>
      <c r="AN60" s="83">
        <f t="shared" si="12"/>
        <v>0</v>
      </c>
      <c r="AO60" s="83">
        <f t="shared" si="13"/>
        <v>0</v>
      </c>
      <c r="AP60" s="83">
        <f t="shared" si="14"/>
        <v>0</v>
      </c>
      <c r="AQ60" s="227">
        <f t="shared" si="42"/>
        <v>0</v>
      </c>
      <c r="AR60" s="227">
        <f t="shared" si="42"/>
        <v>0</v>
      </c>
      <c r="AS60" s="227">
        <f t="shared" si="42"/>
        <v>0</v>
      </c>
      <c r="AT60" s="227">
        <f t="shared" si="42"/>
        <v>0</v>
      </c>
      <c r="AU60" s="83">
        <f t="shared" si="21"/>
        <v>0</v>
      </c>
      <c r="AV60" s="83">
        <f t="shared" si="22"/>
        <v>0</v>
      </c>
      <c r="AW60" s="83">
        <f t="shared" si="23"/>
        <v>0</v>
      </c>
      <c r="AX60" s="83">
        <f t="shared" si="24"/>
        <v>0</v>
      </c>
      <c r="AY60" s="128">
        <f t="shared" si="25"/>
        <v>0</v>
      </c>
    </row>
    <row r="61" spans="2:51" x14ac:dyDescent="0.25">
      <c r="B61" s="90"/>
      <c r="C61" s="217"/>
      <c r="D61" s="197"/>
      <c r="E61" s="202"/>
      <c r="F61" s="92"/>
      <c r="G61" s="101"/>
      <c r="I61" s="105">
        <v>56</v>
      </c>
      <c r="J61" s="83">
        <f t="shared" si="26"/>
        <v>0</v>
      </c>
      <c r="K61" s="83">
        <f t="shared" si="27"/>
        <v>0</v>
      </c>
      <c r="L61" s="83">
        <f t="shared" si="28"/>
        <v>0</v>
      </c>
      <c r="M61" s="83">
        <f t="shared" si="29"/>
        <v>0</v>
      </c>
      <c r="N61" s="83">
        <f t="shared" si="0"/>
        <v>0</v>
      </c>
      <c r="O61" s="84">
        <f t="shared" si="1"/>
        <v>0</v>
      </c>
      <c r="P61" s="105">
        <v>56</v>
      </c>
      <c r="Q61" s="83">
        <f t="shared" si="39"/>
        <v>0</v>
      </c>
      <c r="R61" s="83">
        <f t="shared" si="30"/>
        <v>0</v>
      </c>
      <c r="S61" s="83">
        <f t="shared" si="31"/>
        <v>0</v>
      </c>
      <c r="T61" s="83">
        <f t="shared" si="2"/>
        <v>0</v>
      </c>
      <c r="U61" s="83">
        <f t="shared" si="16"/>
        <v>0</v>
      </c>
      <c r="V61" s="83">
        <f t="shared" si="3"/>
        <v>0</v>
      </c>
      <c r="W61" s="83">
        <v>0</v>
      </c>
      <c r="X61" s="83">
        <f t="shared" si="4"/>
        <v>0</v>
      </c>
      <c r="Y61" s="88">
        <f t="shared" si="5"/>
        <v>0</v>
      </c>
      <c r="AA61" s="121">
        <v>56</v>
      </c>
      <c r="AB61" s="83">
        <f t="shared" si="6"/>
        <v>0</v>
      </c>
      <c r="AC61" s="154">
        <f t="shared" si="7"/>
        <v>0</v>
      </c>
      <c r="AD61" s="154">
        <f t="shared" si="8"/>
        <v>0</v>
      </c>
      <c r="AE61" s="154">
        <f t="shared" si="9"/>
        <v>0</v>
      </c>
      <c r="AF61" s="83">
        <f t="shared" si="40"/>
        <v>0</v>
      </c>
      <c r="AG61" s="83">
        <f t="shared" si="18"/>
        <v>0</v>
      </c>
      <c r="AH61" s="83">
        <f t="shared" si="41"/>
        <v>0</v>
      </c>
      <c r="AI61" s="128">
        <f t="shared" si="32"/>
        <v>0</v>
      </c>
      <c r="AK61" s="121">
        <v>56</v>
      </c>
      <c r="AL61" s="83">
        <f t="shared" si="10"/>
        <v>0</v>
      </c>
      <c r="AM61" s="83">
        <f t="shared" si="11"/>
        <v>0</v>
      </c>
      <c r="AN61" s="83">
        <f t="shared" si="12"/>
        <v>0</v>
      </c>
      <c r="AO61" s="83">
        <f t="shared" si="13"/>
        <v>0</v>
      </c>
      <c r="AP61" s="83">
        <f t="shared" si="14"/>
        <v>0</v>
      </c>
      <c r="AQ61" s="227">
        <f t="shared" si="42"/>
        <v>0</v>
      </c>
      <c r="AR61" s="227">
        <f t="shared" si="42"/>
        <v>0</v>
      </c>
      <c r="AS61" s="227">
        <f t="shared" si="42"/>
        <v>0</v>
      </c>
      <c r="AT61" s="227">
        <f t="shared" si="42"/>
        <v>0</v>
      </c>
      <c r="AU61" s="83">
        <f t="shared" si="21"/>
        <v>0</v>
      </c>
      <c r="AV61" s="83">
        <f t="shared" si="22"/>
        <v>0</v>
      </c>
      <c r="AW61" s="83">
        <f t="shared" si="23"/>
        <v>0</v>
      </c>
      <c r="AX61" s="83">
        <f t="shared" si="24"/>
        <v>0</v>
      </c>
      <c r="AY61" s="128">
        <f t="shared" si="25"/>
        <v>0</v>
      </c>
    </row>
    <row r="62" spans="2:51" x14ac:dyDescent="0.25">
      <c r="B62" s="90"/>
      <c r="C62" s="217"/>
      <c r="D62" s="197"/>
      <c r="E62" s="202"/>
      <c r="F62" s="92"/>
      <c r="G62" s="101"/>
      <c r="I62" s="105">
        <v>57</v>
      </c>
      <c r="J62" s="83">
        <f t="shared" si="26"/>
        <v>0</v>
      </c>
      <c r="K62" s="83">
        <f t="shared" si="27"/>
        <v>0</v>
      </c>
      <c r="L62" s="83">
        <f t="shared" si="28"/>
        <v>0</v>
      </c>
      <c r="M62" s="83">
        <f t="shared" si="29"/>
        <v>0</v>
      </c>
      <c r="N62" s="83">
        <f t="shared" si="0"/>
        <v>0</v>
      </c>
      <c r="O62" s="84">
        <f t="shared" si="1"/>
        <v>0</v>
      </c>
      <c r="P62" s="105">
        <v>57</v>
      </c>
      <c r="Q62" s="83">
        <f t="shared" si="39"/>
        <v>0</v>
      </c>
      <c r="R62" s="83">
        <f t="shared" si="30"/>
        <v>0</v>
      </c>
      <c r="S62" s="83">
        <f t="shared" si="31"/>
        <v>0</v>
      </c>
      <c r="T62" s="83">
        <f t="shared" si="2"/>
        <v>0</v>
      </c>
      <c r="U62" s="83">
        <f t="shared" si="16"/>
        <v>0</v>
      </c>
      <c r="V62" s="83">
        <f t="shared" si="3"/>
        <v>0</v>
      </c>
      <c r="W62" s="83">
        <v>0</v>
      </c>
      <c r="X62" s="83">
        <f t="shared" si="4"/>
        <v>0</v>
      </c>
      <c r="Y62" s="88">
        <f t="shared" si="5"/>
        <v>0</v>
      </c>
      <c r="AA62" s="121">
        <v>57</v>
      </c>
      <c r="AB62" s="83">
        <f t="shared" si="6"/>
        <v>0</v>
      </c>
      <c r="AC62" s="154">
        <f t="shared" si="7"/>
        <v>0</v>
      </c>
      <c r="AD62" s="154">
        <f t="shared" si="8"/>
        <v>0</v>
      </c>
      <c r="AE62" s="154">
        <f t="shared" si="9"/>
        <v>0</v>
      </c>
      <c r="AF62" s="83">
        <f t="shared" si="40"/>
        <v>0</v>
      </c>
      <c r="AG62" s="83">
        <f t="shared" si="18"/>
        <v>0</v>
      </c>
      <c r="AH62" s="83">
        <f t="shared" si="41"/>
        <v>0</v>
      </c>
      <c r="AI62" s="128">
        <f t="shared" si="32"/>
        <v>0</v>
      </c>
      <c r="AK62" s="121">
        <v>57</v>
      </c>
      <c r="AL62" s="83">
        <f t="shared" si="10"/>
        <v>0</v>
      </c>
      <c r="AM62" s="83">
        <f t="shared" si="11"/>
        <v>0</v>
      </c>
      <c r="AN62" s="83">
        <f t="shared" si="12"/>
        <v>0</v>
      </c>
      <c r="AO62" s="83">
        <f t="shared" si="13"/>
        <v>0</v>
      </c>
      <c r="AP62" s="83">
        <f t="shared" si="14"/>
        <v>0</v>
      </c>
      <c r="AQ62" s="227">
        <f t="shared" si="42"/>
        <v>0</v>
      </c>
      <c r="AR62" s="227">
        <f t="shared" si="42"/>
        <v>0</v>
      </c>
      <c r="AS62" s="227">
        <f t="shared" si="42"/>
        <v>0</v>
      </c>
      <c r="AT62" s="227">
        <f t="shared" si="42"/>
        <v>0</v>
      </c>
      <c r="AU62" s="83">
        <f t="shared" si="21"/>
        <v>0</v>
      </c>
      <c r="AV62" s="83">
        <f t="shared" si="22"/>
        <v>0</v>
      </c>
      <c r="AW62" s="83">
        <f t="shared" si="23"/>
        <v>0</v>
      </c>
      <c r="AX62" s="83">
        <f t="shared" si="24"/>
        <v>0</v>
      </c>
      <c r="AY62" s="128">
        <f t="shared" si="25"/>
        <v>0</v>
      </c>
    </row>
    <row r="63" spans="2:51" x14ac:dyDescent="0.25">
      <c r="B63" s="90"/>
      <c r="C63" s="217"/>
      <c r="D63" s="197"/>
      <c r="E63" s="202"/>
      <c r="F63" s="92"/>
      <c r="G63" s="101"/>
      <c r="I63" s="105">
        <v>58</v>
      </c>
      <c r="J63" s="83">
        <f t="shared" si="26"/>
        <v>0</v>
      </c>
      <c r="K63" s="83">
        <f t="shared" si="27"/>
        <v>0</v>
      </c>
      <c r="L63" s="83">
        <f t="shared" si="28"/>
        <v>0</v>
      </c>
      <c r="M63" s="83">
        <f t="shared" si="29"/>
        <v>0</v>
      </c>
      <c r="N63" s="83">
        <f t="shared" si="0"/>
        <v>0</v>
      </c>
      <c r="O63" s="84">
        <f t="shared" si="1"/>
        <v>0</v>
      </c>
      <c r="P63" s="105">
        <v>58</v>
      </c>
      <c r="Q63" s="83">
        <f t="shared" si="39"/>
        <v>0</v>
      </c>
      <c r="R63" s="83">
        <f t="shared" si="30"/>
        <v>0</v>
      </c>
      <c r="S63" s="83">
        <f t="shared" si="31"/>
        <v>0</v>
      </c>
      <c r="T63" s="83">
        <f t="shared" si="2"/>
        <v>0</v>
      </c>
      <c r="U63" s="83">
        <f t="shared" si="16"/>
        <v>0</v>
      </c>
      <c r="V63" s="83">
        <f t="shared" si="3"/>
        <v>0</v>
      </c>
      <c r="W63" s="83">
        <v>0</v>
      </c>
      <c r="X63" s="83">
        <f t="shared" si="4"/>
        <v>0</v>
      </c>
      <c r="Y63" s="88">
        <f t="shared" si="5"/>
        <v>0</v>
      </c>
      <c r="AA63" s="121">
        <v>58</v>
      </c>
      <c r="AB63" s="83">
        <f t="shared" si="6"/>
        <v>0</v>
      </c>
      <c r="AC63" s="154">
        <f t="shared" si="7"/>
        <v>0</v>
      </c>
      <c r="AD63" s="154">
        <f t="shared" si="8"/>
        <v>0</v>
      </c>
      <c r="AE63" s="154">
        <f t="shared" si="9"/>
        <v>0</v>
      </c>
      <c r="AF63" s="83">
        <f t="shared" si="40"/>
        <v>0</v>
      </c>
      <c r="AG63" s="83">
        <f t="shared" si="18"/>
        <v>0</v>
      </c>
      <c r="AH63" s="83">
        <f t="shared" si="41"/>
        <v>0</v>
      </c>
      <c r="AI63" s="128">
        <f t="shared" si="32"/>
        <v>0</v>
      </c>
      <c r="AK63" s="121">
        <v>58</v>
      </c>
      <c r="AL63" s="83">
        <f t="shared" si="10"/>
        <v>0</v>
      </c>
      <c r="AM63" s="83">
        <f t="shared" si="11"/>
        <v>0</v>
      </c>
      <c r="AN63" s="83">
        <f t="shared" si="12"/>
        <v>0</v>
      </c>
      <c r="AO63" s="83">
        <f t="shared" si="13"/>
        <v>0</v>
      </c>
      <c r="AP63" s="83">
        <f t="shared" si="14"/>
        <v>0</v>
      </c>
      <c r="AQ63" s="227">
        <f t="shared" si="42"/>
        <v>0</v>
      </c>
      <c r="AR63" s="227">
        <f t="shared" si="42"/>
        <v>0</v>
      </c>
      <c r="AS63" s="227">
        <f t="shared" si="42"/>
        <v>0</v>
      </c>
      <c r="AT63" s="227">
        <f t="shared" si="42"/>
        <v>0</v>
      </c>
      <c r="AU63" s="83">
        <f t="shared" si="21"/>
        <v>0</v>
      </c>
      <c r="AV63" s="83">
        <f t="shared" si="22"/>
        <v>0</v>
      </c>
      <c r="AW63" s="83">
        <f t="shared" si="23"/>
        <v>0</v>
      </c>
      <c r="AX63" s="83">
        <f t="shared" si="24"/>
        <v>0</v>
      </c>
      <c r="AY63" s="128">
        <f t="shared" si="25"/>
        <v>0</v>
      </c>
    </row>
    <row r="64" spans="2:51" x14ac:dyDescent="0.25">
      <c r="B64" s="90"/>
      <c r="C64" s="217"/>
      <c r="D64" s="197"/>
      <c r="E64" s="202"/>
      <c r="F64" s="92"/>
      <c r="G64" s="101"/>
      <c r="I64" s="105">
        <v>59</v>
      </c>
      <c r="J64" s="83">
        <f t="shared" si="26"/>
        <v>0</v>
      </c>
      <c r="K64" s="83">
        <f t="shared" si="27"/>
        <v>0</v>
      </c>
      <c r="L64" s="83">
        <f t="shared" si="28"/>
        <v>0</v>
      </c>
      <c r="M64" s="83">
        <f t="shared" si="29"/>
        <v>0</v>
      </c>
      <c r="N64" s="83">
        <f t="shared" si="0"/>
        <v>0</v>
      </c>
      <c r="O64" s="84">
        <f t="shared" si="1"/>
        <v>0</v>
      </c>
      <c r="P64" s="105">
        <v>59</v>
      </c>
      <c r="Q64" s="83">
        <f t="shared" si="39"/>
        <v>0</v>
      </c>
      <c r="R64" s="83">
        <f t="shared" si="30"/>
        <v>0</v>
      </c>
      <c r="S64" s="83">
        <f t="shared" si="31"/>
        <v>0</v>
      </c>
      <c r="T64" s="83">
        <f t="shared" si="2"/>
        <v>0</v>
      </c>
      <c r="U64" s="83">
        <f t="shared" si="16"/>
        <v>0</v>
      </c>
      <c r="V64" s="83">
        <f t="shared" si="3"/>
        <v>0</v>
      </c>
      <c r="W64" s="83">
        <v>0</v>
      </c>
      <c r="X64" s="83">
        <f t="shared" si="4"/>
        <v>0</v>
      </c>
      <c r="Y64" s="88">
        <f t="shared" si="5"/>
        <v>0</v>
      </c>
      <c r="AA64" s="121">
        <v>59</v>
      </c>
      <c r="AB64" s="83">
        <f t="shared" si="6"/>
        <v>0</v>
      </c>
      <c r="AC64" s="154">
        <f t="shared" si="7"/>
        <v>0</v>
      </c>
      <c r="AD64" s="154">
        <f t="shared" si="8"/>
        <v>0</v>
      </c>
      <c r="AE64" s="154">
        <f t="shared" si="9"/>
        <v>0</v>
      </c>
      <c r="AF64" s="83">
        <f t="shared" si="40"/>
        <v>0</v>
      </c>
      <c r="AG64" s="83">
        <f t="shared" si="18"/>
        <v>0</v>
      </c>
      <c r="AH64" s="83">
        <f t="shared" si="41"/>
        <v>0</v>
      </c>
      <c r="AI64" s="128">
        <f t="shared" si="32"/>
        <v>0</v>
      </c>
      <c r="AK64" s="121">
        <v>59</v>
      </c>
      <c r="AL64" s="83">
        <f t="shared" si="10"/>
        <v>0</v>
      </c>
      <c r="AM64" s="83">
        <f t="shared" si="11"/>
        <v>0</v>
      </c>
      <c r="AN64" s="83">
        <f t="shared" si="12"/>
        <v>0</v>
      </c>
      <c r="AO64" s="83">
        <f t="shared" si="13"/>
        <v>0</v>
      </c>
      <c r="AP64" s="83">
        <f t="shared" si="14"/>
        <v>0</v>
      </c>
      <c r="AQ64" s="227">
        <f t="shared" si="42"/>
        <v>0</v>
      </c>
      <c r="AR64" s="227">
        <f t="shared" si="42"/>
        <v>0</v>
      </c>
      <c r="AS64" s="227">
        <f t="shared" si="42"/>
        <v>0</v>
      </c>
      <c r="AT64" s="227">
        <f t="shared" si="42"/>
        <v>0</v>
      </c>
      <c r="AU64" s="83">
        <f t="shared" si="21"/>
        <v>0</v>
      </c>
      <c r="AV64" s="83">
        <f t="shared" si="22"/>
        <v>0</v>
      </c>
      <c r="AW64" s="83">
        <f t="shared" si="23"/>
        <v>0</v>
      </c>
      <c r="AX64" s="83">
        <f t="shared" si="24"/>
        <v>0</v>
      </c>
      <c r="AY64" s="128">
        <f t="shared" si="25"/>
        <v>0</v>
      </c>
    </row>
    <row r="65" spans="2:51" x14ac:dyDescent="0.25">
      <c r="B65" s="90"/>
      <c r="C65" s="217"/>
      <c r="D65" s="197"/>
      <c r="E65" s="202"/>
      <c r="F65" s="92"/>
      <c r="G65" s="101"/>
      <c r="I65" s="105">
        <v>60</v>
      </c>
      <c r="J65" s="83">
        <f t="shared" si="26"/>
        <v>0</v>
      </c>
      <c r="K65" s="83">
        <f t="shared" si="27"/>
        <v>0</v>
      </c>
      <c r="L65" s="83">
        <f t="shared" si="28"/>
        <v>0</v>
      </c>
      <c r="M65" s="83">
        <f t="shared" si="29"/>
        <v>0</v>
      </c>
      <c r="N65" s="83">
        <f t="shared" si="0"/>
        <v>0</v>
      </c>
      <c r="O65" s="84">
        <f t="shared" si="1"/>
        <v>0</v>
      </c>
      <c r="P65" s="105">
        <v>60</v>
      </c>
      <c r="Q65" s="83">
        <f t="shared" si="39"/>
        <v>0</v>
      </c>
      <c r="R65" s="83">
        <f t="shared" si="30"/>
        <v>0</v>
      </c>
      <c r="S65" s="83">
        <f t="shared" si="31"/>
        <v>0</v>
      </c>
      <c r="T65" s="83">
        <f t="shared" si="2"/>
        <v>0</v>
      </c>
      <c r="U65" s="83">
        <f t="shared" si="16"/>
        <v>0</v>
      </c>
      <c r="V65" s="83">
        <f t="shared" si="3"/>
        <v>0</v>
      </c>
      <c r="W65" s="83">
        <v>0</v>
      </c>
      <c r="X65" s="83">
        <f t="shared" si="4"/>
        <v>0</v>
      </c>
      <c r="Y65" s="88">
        <f t="shared" si="5"/>
        <v>0</v>
      </c>
      <c r="AA65" s="121">
        <v>60</v>
      </c>
      <c r="AB65" s="83">
        <f t="shared" si="6"/>
        <v>0</v>
      </c>
      <c r="AC65" s="154">
        <f t="shared" si="7"/>
        <v>0</v>
      </c>
      <c r="AD65" s="154">
        <f t="shared" si="8"/>
        <v>0</v>
      </c>
      <c r="AE65" s="154">
        <f t="shared" si="9"/>
        <v>0</v>
      </c>
      <c r="AF65" s="83">
        <f t="shared" si="40"/>
        <v>0</v>
      </c>
      <c r="AG65" s="83">
        <f t="shared" si="18"/>
        <v>0</v>
      </c>
      <c r="AH65" s="83">
        <f t="shared" si="41"/>
        <v>0</v>
      </c>
      <c r="AI65" s="128">
        <f t="shared" si="32"/>
        <v>0</v>
      </c>
      <c r="AK65" s="121">
        <v>60</v>
      </c>
      <c r="AL65" s="83">
        <f t="shared" si="10"/>
        <v>0</v>
      </c>
      <c r="AM65" s="83">
        <f t="shared" si="11"/>
        <v>0</v>
      </c>
      <c r="AN65" s="83">
        <f t="shared" si="12"/>
        <v>0</v>
      </c>
      <c r="AO65" s="83">
        <f t="shared" si="13"/>
        <v>0</v>
      </c>
      <c r="AP65" s="83">
        <f t="shared" si="14"/>
        <v>0</v>
      </c>
      <c r="AQ65" s="227">
        <f t="shared" si="42"/>
        <v>0</v>
      </c>
      <c r="AR65" s="227">
        <f t="shared" si="42"/>
        <v>0</v>
      </c>
      <c r="AS65" s="227">
        <f t="shared" si="42"/>
        <v>0</v>
      </c>
      <c r="AT65" s="227">
        <f t="shared" si="42"/>
        <v>0</v>
      </c>
      <c r="AU65" s="83">
        <f t="shared" si="21"/>
        <v>0</v>
      </c>
      <c r="AV65" s="83">
        <f t="shared" si="22"/>
        <v>0</v>
      </c>
      <c r="AW65" s="83">
        <f t="shared" si="23"/>
        <v>0</v>
      </c>
      <c r="AX65" s="83">
        <f t="shared" si="24"/>
        <v>0</v>
      </c>
      <c r="AY65" s="128">
        <f t="shared" si="25"/>
        <v>0</v>
      </c>
    </row>
    <row r="66" spans="2:51" x14ac:dyDescent="0.25">
      <c r="B66" s="90"/>
      <c r="C66" s="217"/>
      <c r="D66" s="197"/>
      <c r="E66" s="202"/>
      <c r="F66" s="92"/>
      <c r="G66" s="101"/>
      <c r="I66" s="105">
        <v>61</v>
      </c>
      <c r="J66" s="83">
        <f t="shared" si="26"/>
        <v>0</v>
      </c>
      <c r="K66" s="83">
        <f t="shared" si="27"/>
        <v>0</v>
      </c>
      <c r="L66" s="83">
        <f t="shared" si="28"/>
        <v>0</v>
      </c>
      <c r="M66" s="83">
        <f t="shared" si="29"/>
        <v>0</v>
      </c>
      <c r="N66" s="83">
        <f t="shared" si="0"/>
        <v>0</v>
      </c>
      <c r="O66" s="84">
        <f t="shared" si="1"/>
        <v>0</v>
      </c>
      <c r="P66" s="105">
        <v>61</v>
      </c>
      <c r="Q66" s="83">
        <f t="shared" si="39"/>
        <v>0</v>
      </c>
      <c r="R66" s="83">
        <f t="shared" si="30"/>
        <v>0</v>
      </c>
      <c r="S66" s="83">
        <f t="shared" si="31"/>
        <v>0</v>
      </c>
      <c r="T66" s="83">
        <f t="shared" si="2"/>
        <v>0</v>
      </c>
      <c r="U66" s="83">
        <f t="shared" si="16"/>
        <v>0</v>
      </c>
      <c r="V66" s="83">
        <f t="shared" si="3"/>
        <v>0</v>
      </c>
      <c r="W66" s="83">
        <v>0</v>
      </c>
      <c r="X66" s="83">
        <f t="shared" si="4"/>
        <v>0</v>
      </c>
      <c r="Y66" s="88">
        <f t="shared" si="5"/>
        <v>0</v>
      </c>
      <c r="AA66" s="121">
        <v>61</v>
      </c>
      <c r="AB66" s="83">
        <f t="shared" si="6"/>
        <v>0</v>
      </c>
      <c r="AC66" s="154">
        <f t="shared" si="7"/>
        <v>0</v>
      </c>
      <c r="AD66" s="154">
        <f t="shared" si="8"/>
        <v>0</v>
      </c>
      <c r="AE66" s="154">
        <f t="shared" si="9"/>
        <v>0</v>
      </c>
      <c r="AF66" s="83">
        <f t="shared" si="40"/>
        <v>0</v>
      </c>
      <c r="AG66" s="83">
        <f t="shared" si="18"/>
        <v>0</v>
      </c>
      <c r="AH66" s="83">
        <f t="shared" si="41"/>
        <v>0</v>
      </c>
      <c r="AI66" s="128">
        <f t="shared" si="32"/>
        <v>0</v>
      </c>
      <c r="AK66" s="121">
        <v>61</v>
      </c>
      <c r="AL66" s="83">
        <f t="shared" si="10"/>
        <v>0</v>
      </c>
      <c r="AM66" s="83">
        <f t="shared" si="11"/>
        <v>0</v>
      </c>
      <c r="AN66" s="83">
        <f t="shared" si="12"/>
        <v>0</v>
      </c>
      <c r="AO66" s="83">
        <f t="shared" si="13"/>
        <v>0</v>
      </c>
      <c r="AP66" s="83">
        <f t="shared" si="14"/>
        <v>0</v>
      </c>
      <c r="AQ66" s="227">
        <f t="shared" si="42"/>
        <v>0</v>
      </c>
      <c r="AR66" s="227">
        <f t="shared" si="42"/>
        <v>0</v>
      </c>
      <c r="AS66" s="227">
        <f t="shared" si="42"/>
        <v>0</v>
      </c>
      <c r="AT66" s="227">
        <f t="shared" si="42"/>
        <v>0</v>
      </c>
      <c r="AU66" s="83">
        <f t="shared" si="21"/>
        <v>0</v>
      </c>
      <c r="AV66" s="83">
        <f t="shared" si="22"/>
        <v>0</v>
      </c>
      <c r="AW66" s="83">
        <f t="shared" si="23"/>
        <v>0</v>
      </c>
      <c r="AX66" s="83">
        <f t="shared" si="24"/>
        <v>0</v>
      </c>
      <c r="AY66" s="128">
        <f t="shared" si="25"/>
        <v>0</v>
      </c>
    </row>
    <row r="67" spans="2:51" x14ac:dyDescent="0.25">
      <c r="B67" s="90"/>
      <c r="C67" s="217"/>
      <c r="D67" s="197"/>
      <c r="E67" s="202"/>
      <c r="F67" s="92"/>
      <c r="G67" s="101"/>
      <c r="I67" s="105">
        <v>62</v>
      </c>
      <c r="J67" s="83">
        <f t="shared" si="26"/>
        <v>0</v>
      </c>
      <c r="K67" s="83">
        <f t="shared" si="27"/>
        <v>0</v>
      </c>
      <c r="L67" s="83">
        <f t="shared" si="28"/>
        <v>0</v>
      </c>
      <c r="M67" s="83">
        <f t="shared" si="29"/>
        <v>0</v>
      </c>
      <c r="N67" s="83">
        <f t="shared" si="0"/>
        <v>0</v>
      </c>
      <c r="O67" s="84">
        <f t="shared" si="1"/>
        <v>0</v>
      </c>
      <c r="P67" s="105">
        <v>62</v>
      </c>
      <c r="Q67" s="83">
        <f t="shared" si="39"/>
        <v>0</v>
      </c>
      <c r="R67" s="83">
        <f t="shared" si="30"/>
        <v>0</v>
      </c>
      <c r="S67" s="83">
        <f t="shared" si="31"/>
        <v>0</v>
      </c>
      <c r="T67" s="83">
        <f t="shared" si="2"/>
        <v>0</v>
      </c>
      <c r="U67" s="83">
        <f t="shared" si="16"/>
        <v>0</v>
      </c>
      <c r="V67" s="83">
        <f t="shared" si="3"/>
        <v>0</v>
      </c>
      <c r="W67" s="83">
        <v>0</v>
      </c>
      <c r="X67" s="83">
        <f t="shared" si="4"/>
        <v>0</v>
      </c>
      <c r="Y67" s="88">
        <f t="shared" si="5"/>
        <v>0</v>
      </c>
      <c r="AA67" s="121">
        <v>62</v>
      </c>
      <c r="AB67" s="83">
        <f t="shared" si="6"/>
        <v>0</v>
      </c>
      <c r="AC67" s="154">
        <f t="shared" si="7"/>
        <v>0</v>
      </c>
      <c r="AD67" s="154">
        <f t="shared" si="8"/>
        <v>0</v>
      </c>
      <c r="AE67" s="154">
        <f t="shared" si="9"/>
        <v>0</v>
      </c>
      <c r="AF67" s="83">
        <f t="shared" si="40"/>
        <v>0</v>
      </c>
      <c r="AG67" s="83">
        <f t="shared" si="18"/>
        <v>0</v>
      </c>
      <c r="AH67" s="83">
        <f t="shared" si="41"/>
        <v>0</v>
      </c>
      <c r="AI67" s="128">
        <f t="shared" si="32"/>
        <v>0</v>
      </c>
      <c r="AK67" s="121">
        <v>62</v>
      </c>
      <c r="AL67" s="83">
        <f t="shared" si="10"/>
        <v>0</v>
      </c>
      <c r="AM67" s="83">
        <f t="shared" si="11"/>
        <v>0</v>
      </c>
      <c r="AN67" s="83">
        <f t="shared" si="12"/>
        <v>0</v>
      </c>
      <c r="AO67" s="83">
        <f t="shared" si="13"/>
        <v>0</v>
      </c>
      <c r="AP67" s="83">
        <f t="shared" si="14"/>
        <v>0</v>
      </c>
      <c r="AQ67" s="227">
        <f t="shared" si="42"/>
        <v>0</v>
      </c>
      <c r="AR67" s="227">
        <f t="shared" si="42"/>
        <v>0</v>
      </c>
      <c r="AS67" s="227">
        <f t="shared" si="42"/>
        <v>0</v>
      </c>
      <c r="AT67" s="227">
        <f t="shared" si="42"/>
        <v>0</v>
      </c>
      <c r="AU67" s="83">
        <f t="shared" si="21"/>
        <v>0</v>
      </c>
      <c r="AV67" s="83">
        <f t="shared" si="22"/>
        <v>0</v>
      </c>
      <c r="AW67" s="83">
        <f t="shared" si="23"/>
        <v>0</v>
      </c>
      <c r="AX67" s="83">
        <f t="shared" si="24"/>
        <v>0</v>
      </c>
      <c r="AY67" s="128">
        <f t="shared" si="25"/>
        <v>0</v>
      </c>
    </row>
    <row r="68" spans="2:51" x14ac:dyDescent="0.25">
      <c r="B68" s="90"/>
      <c r="C68" s="217"/>
      <c r="D68" s="197"/>
      <c r="E68" s="202"/>
      <c r="F68" s="92"/>
      <c r="G68" s="101"/>
      <c r="I68" s="105">
        <v>63</v>
      </c>
      <c r="J68" s="83">
        <f t="shared" si="26"/>
        <v>0</v>
      </c>
      <c r="K68" s="83">
        <f t="shared" si="27"/>
        <v>0</v>
      </c>
      <c r="L68" s="83">
        <f t="shared" si="28"/>
        <v>0</v>
      </c>
      <c r="M68" s="83">
        <f t="shared" si="29"/>
        <v>0</v>
      </c>
      <c r="N68" s="83">
        <f t="shared" si="0"/>
        <v>0</v>
      </c>
      <c r="O68" s="84">
        <f t="shared" si="1"/>
        <v>0</v>
      </c>
      <c r="P68" s="105">
        <v>63</v>
      </c>
      <c r="Q68" s="83">
        <f t="shared" si="39"/>
        <v>0</v>
      </c>
      <c r="R68" s="83">
        <f t="shared" si="30"/>
        <v>0</v>
      </c>
      <c r="S68" s="83">
        <f t="shared" si="31"/>
        <v>0</v>
      </c>
      <c r="T68" s="83">
        <f t="shared" si="2"/>
        <v>0</v>
      </c>
      <c r="U68" s="83">
        <f t="shared" si="16"/>
        <v>0</v>
      </c>
      <c r="V68" s="83">
        <f t="shared" si="3"/>
        <v>0</v>
      </c>
      <c r="W68" s="83">
        <v>0</v>
      </c>
      <c r="X68" s="83">
        <f t="shared" si="4"/>
        <v>0</v>
      </c>
      <c r="Y68" s="88">
        <f t="shared" si="5"/>
        <v>0</v>
      </c>
      <c r="AA68" s="121">
        <v>63</v>
      </c>
      <c r="AB68" s="83">
        <f t="shared" si="6"/>
        <v>0</v>
      </c>
      <c r="AC68" s="154">
        <f t="shared" si="7"/>
        <v>0</v>
      </c>
      <c r="AD68" s="154">
        <f t="shared" si="8"/>
        <v>0</v>
      </c>
      <c r="AE68" s="154">
        <f t="shared" si="9"/>
        <v>0</v>
      </c>
      <c r="AF68" s="83">
        <f t="shared" si="40"/>
        <v>0</v>
      </c>
      <c r="AG68" s="83">
        <f t="shared" si="18"/>
        <v>0</v>
      </c>
      <c r="AH68" s="83">
        <f t="shared" si="41"/>
        <v>0</v>
      </c>
      <c r="AI68" s="128">
        <f t="shared" si="32"/>
        <v>0</v>
      </c>
      <c r="AK68" s="121">
        <v>63</v>
      </c>
      <c r="AL68" s="83">
        <f t="shared" si="10"/>
        <v>0</v>
      </c>
      <c r="AM68" s="83">
        <f t="shared" si="11"/>
        <v>0</v>
      </c>
      <c r="AN68" s="83">
        <f t="shared" si="12"/>
        <v>0</v>
      </c>
      <c r="AO68" s="83">
        <f t="shared" si="13"/>
        <v>0</v>
      </c>
      <c r="AP68" s="83">
        <f t="shared" si="14"/>
        <v>0</v>
      </c>
      <c r="AQ68" s="227">
        <f t="shared" si="42"/>
        <v>0</v>
      </c>
      <c r="AR68" s="227">
        <f t="shared" si="42"/>
        <v>0</v>
      </c>
      <c r="AS68" s="227">
        <f t="shared" si="42"/>
        <v>0</v>
      </c>
      <c r="AT68" s="227">
        <f t="shared" si="42"/>
        <v>0</v>
      </c>
      <c r="AU68" s="83">
        <f t="shared" si="21"/>
        <v>0</v>
      </c>
      <c r="AV68" s="83">
        <f t="shared" si="22"/>
        <v>0</v>
      </c>
      <c r="AW68" s="83">
        <f t="shared" si="23"/>
        <v>0</v>
      </c>
      <c r="AX68" s="83">
        <f t="shared" si="24"/>
        <v>0</v>
      </c>
      <c r="AY68" s="128">
        <f t="shared" si="25"/>
        <v>0</v>
      </c>
    </row>
    <row r="69" spans="2:51" x14ac:dyDescent="0.25">
      <c r="B69" s="90"/>
      <c r="C69" s="217"/>
      <c r="D69" s="197"/>
      <c r="E69" s="202"/>
      <c r="F69" s="92"/>
      <c r="G69" s="101"/>
      <c r="I69" s="105">
        <v>64</v>
      </c>
      <c r="J69" s="83">
        <f t="shared" si="26"/>
        <v>0</v>
      </c>
      <c r="K69" s="83">
        <f t="shared" si="27"/>
        <v>0</v>
      </c>
      <c r="L69" s="83">
        <f t="shared" si="28"/>
        <v>0</v>
      </c>
      <c r="M69" s="83">
        <f t="shared" si="29"/>
        <v>0</v>
      </c>
      <c r="N69" s="83">
        <f t="shared" ref="N69:N132" si="43">IF(P70&lt;=$F$18,0,)</f>
        <v>0</v>
      </c>
      <c r="O69" s="84">
        <f t="shared" ref="O69:O132" si="44">((J69+K69)*0.475+L69+M69+N69)*44/12</f>
        <v>0</v>
      </c>
      <c r="P69" s="105">
        <v>64</v>
      </c>
      <c r="Q69" s="83">
        <f t="shared" si="39"/>
        <v>0</v>
      </c>
      <c r="R69" s="83">
        <f t="shared" si="30"/>
        <v>0</v>
      </c>
      <c r="S69" s="83">
        <f t="shared" si="31"/>
        <v>0</v>
      </c>
      <c r="T69" s="83">
        <f t="shared" ref="T69:T132" si="45">IF(S69=0,0,EXP(-1.0587+0.8836*LN(S69)+0.284))</f>
        <v>0</v>
      </c>
      <c r="U69" s="83">
        <f t="shared" si="16"/>
        <v>0</v>
      </c>
      <c r="V69" s="83">
        <f t="shared" ref="V69:V132" si="46">IF(P69&lt;=$F$18,IF(P69&lt;=30,P69*($F$16-$F$6)/30,$F$16-$F$6),)</f>
        <v>0</v>
      </c>
      <c r="W69" s="83">
        <v>0</v>
      </c>
      <c r="X69" s="83">
        <f t="shared" ref="X69:X132" si="47">((S69+T69)*0.475+U69+V69+W69)*44/12</f>
        <v>0</v>
      </c>
      <c r="Y69" s="88">
        <f t="shared" ref="Y69:Y132" si="48">IF(P69&lt;=$F$18,X69-O69,)</f>
        <v>0</v>
      </c>
      <c r="AA69" s="121">
        <v>64</v>
      </c>
      <c r="AB69" s="83">
        <f t="shared" ref="AB69:AB132" si="49">IF(AA69&lt;=$F$18,IFERROR(VLOOKUP($AA69,$B$82:$G$94,2,FALSE),0),)</f>
        <v>0</v>
      </c>
      <c r="AC69" s="154">
        <f t="shared" ref="AC69:AC132" si="50">IF(AA69&lt;=$F$18,IFERROR(VLOOKUP($AA69,$B$82:$G$94,3,FALSE),0),)</f>
        <v>0</v>
      </c>
      <c r="AD69" s="154">
        <f t="shared" ref="AD69:AD132" si="51">IF(AA69&lt;=$F$18,IFERROR(VLOOKUP($AA69,$B$82:$G$94,4,FALSE),0),)</f>
        <v>0</v>
      </c>
      <c r="AE69" s="154">
        <f t="shared" ref="AE69:AE132" si="52">IF(AA69&lt;=$F$18,IFERROR(VLOOKUP($AA69,$B$82:$G$94,5,FALSE),0),)</f>
        <v>0</v>
      </c>
      <c r="AF69" s="83">
        <f t="shared" si="40"/>
        <v>0</v>
      </c>
      <c r="AG69" s="83">
        <f t="shared" si="18"/>
        <v>0</v>
      </c>
      <c r="AH69" s="83">
        <f t="shared" si="41"/>
        <v>0</v>
      </c>
      <c r="AI69" s="128">
        <f t="shared" si="32"/>
        <v>0</v>
      </c>
      <c r="AK69" s="121">
        <v>64</v>
      </c>
      <c r="AL69" s="83">
        <f t="shared" ref="AL69:AL132" si="53">IF(AK69&lt;=$F$18,IFERROR(VLOOKUP($AA69,$B$82:$G$94,2,FALSE),0),)</f>
        <v>0</v>
      </c>
      <c r="AM69" s="83">
        <f t="shared" ref="AM69:AM132" si="54">IF(AK69&lt;=$F$18,IFERROR(VLOOKUP($AA69,$B$82:$G$94,3,FALSE),0),)</f>
        <v>0</v>
      </c>
      <c r="AN69" s="83">
        <f t="shared" ref="AN69:AN132" si="55">IF(AK69&lt;=$F$18,IFERROR(VLOOKUP($AA69,$B$82:$G$94,4,FALSE),0),)</f>
        <v>0</v>
      </c>
      <c r="AO69" s="83">
        <f t="shared" ref="AO69:AO132" si="56">IF(AK69&lt;=$F$18,IFERROR(VLOOKUP($AA69,$B$82:$G$94,5,FALSE),0),)</f>
        <v>0</v>
      </c>
      <c r="AP69" s="83">
        <f t="shared" ref="AP69:AP132" si="57">IF(AK69&lt;=$F$18,IFERROR(VLOOKUP($AA69,$B$82:$G$94,6,FALSE),0),)</f>
        <v>0</v>
      </c>
      <c r="AQ69" s="227">
        <f t="shared" si="42"/>
        <v>0</v>
      </c>
      <c r="AR69" s="227">
        <f t="shared" si="42"/>
        <v>0</v>
      </c>
      <c r="AS69" s="227">
        <f t="shared" si="42"/>
        <v>0</v>
      </c>
      <c r="AT69" s="227">
        <f t="shared" si="42"/>
        <v>0</v>
      </c>
      <c r="AU69" s="83">
        <f t="shared" si="21"/>
        <v>0</v>
      </c>
      <c r="AV69" s="83">
        <f t="shared" si="22"/>
        <v>0</v>
      </c>
      <c r="AW69" s="83">
        <f t="shared" si="23"/>
        <v>0</v>
      </c>
      <c r="AX69" s="83">
        <f t="shared" si="24"/>
        <v>0</v>
      </c>
      <c r="AY69" s="128">
        <f t="shared" si="25"/>
        <v>0</v>
      </c>
    </row>
    <row r="70" spans="2:51" x14ac:dyDescent="0.25">
      <c r="B70" s="90"/>
      <c r="C70" s="217"/>
      <c r="D70" s="197"/>
      <c r="E70" s="202"/>
      <c r="F70" s="92"/>
      <c r="G70" s="101"/>
      <c r="I70" s="105">
        <v>65</v>
      </c>
      <c r="J70" s="83">
        <f t="shared" si="26"/>
        <v>0</v>
      </c>
      <c r="K70" s="83">
        <f t="shared" si="27"/>
        <v>0</v>
      </c>
      <c r="L70" s="83">
        <f t="shared" si="28"/>
        <v>0</v>
      </c>
      <c r="M70" s="83">
        <f t="shared" si="29"/>
        <v>0</v>
      </c>
      <c r="N70" s="83">
        <f t="shared" si="43"/>
        <v>0</v>
      </c>
      <c r="O70" s="84">
        <f t="shared" si="44"/>
        <v>0</v>
      </c>
      <c r="P70" s="105">
        <v>65</v>
      </c>
      <c r="Q70" s="83">
        <f t="shared" ref="Q70:Q101" si="58">IF(P70&lt;=$F$18,LOOKUP(P70-1,$B$25:$B$78,$G$25:$G$78),)</f>
        <v>0</v>
      </c>
      <c r="R70" s="83">
        <f t="shared" si="30"/>
        <v>0</v>
      </c>
      <c r="S70" s="83">
        <f t="shared" si="31"/>
        <v>0</v>
      </c>
      <c r="T70" s="83">
        <f t="shared" si="45"/>
        <v>0</v>
      </c>
      <c r="U70" s="83">
        <f t="shared" ref="U70:U133" si="59">IF(P70&lt;=$F$18,$F$5+($F$15-$F$5)*(1-EXP(-0.0175*P70)),)</f>
        <v>0</v>
      </c>
      <c r="V70" s="83">
        <f t="shared" si="46"/>
        <v>0</v>
      </c>
      <c r="W70" s="83">
        <v>0</v>
      </c>
      <c r="X70" s="83">
        <f t="shared" si="47"/>
        <v>0</v>
      </c>
      <c r="Y70" s="88">
        <f t="shared" si="48"/>
        <v>0</v>
      </c>
      <c r="AA70" s="121">
        <v>65</v>
      </c>
      <c r="AB70" s="83">
        <f t="shared" si="49"/>
        <v>0</v>
      </c>
      <c r="AC70" s="154">
        <f t="shared" si="50"/>
        <v>0</v>
      </c>
      <c r="AD70" s="154">
        <f t="shared" si="51"/>
        <v>0</v>
      </c>
      <c r="AE70" s="154">
        <f t="shared" si="52"/>
        <v>0</v>
      </c>
      <c r="AF70" s="83">
        <f t="shared" ref="AF70:AF101" si="60">IF(AA70&lt;=$F$18,EXP(-LN(2)/$D$104)*AF69+((1-EXP(-LN(2)/$D$104))/(LN(2)/$D$104))*$AB70*AC70*0.475*$F$19*44/12,)</f>
        <v>0</v>
      </c>
      <c r="AG70" s="83">
        <f t="shared" ref="AG70:AG133" si="61">IF(AA70&lt;=$F$18,EXP(-LN(2)/$D$106)*AG69+((1-EXP(-LN(2)/$D$106))/(LN(2)/$D$106))*$AB70*AD70*0.475*$F$19*44/12,)</f>
        <v>0</v>
      </c>
      <c r="AH70" s="83">
        <f t="shared" ref="AH70:AH101" si="62">IF(AA70&lt;=$F$18,EXP(-LN(2)/$D$105)*AH69+((1-EXP(-LN(2)/$D$105))/(LN(2)/$D$105))*$AB70*AE70*0.475*$F$19*44/12,)</f>
        <v>0</v>
      </c>
      <c r="AI70" s="128">
        <f t="shared" si="32"/>
        <v>0</v>
      </c>
      <c r="AK70" s="121">
        <v>65</v>
      </c>
      <c r="AL70" s="83">
        <f t="shared" si="53"/>
        <v>0</v>
      </c>
      <c r="AM70" s="83">
        <f t="shared" si="54"/>
        <v>0</v>
      </c>
      <c r="AN70" s="83">
        <f t="shared" si="55"/>
        <v>0</v>
      </c>
      <c r="AO70" s="83">
        <f t="shared" si="56"/>
        <v>0</v>
      </c>
      <c r="AP70" s="83">
        <f t="shared" si="57"/>
        <v>0</v>
      </c>
      <c r="AQ70" s="227">
        <f t="shared" si="42"/>
        <v>0</v>
      </c>
      <c r="AR70" s="227">
        <f t="shared" si="42"/>
        <v>0</v>
      </c>
      <c r="AS70" s="227">
        <f t="shared" si="42"/>
        <v>0</v>
      </c>
      <c r="AT70" s="227">
        <f t="shared" si="42"/>
        <v>0</v>
      </c>
      <c r="AU70" s="83">
        <f t="shared" ref="AU70:AU133" si="63">IF($AK70&lt;=$F$18,$C$104*$AL70*AM70,)</f>
        <v>0</v>
      </c>
      <c r="AV70" s="83">
        <f t="shared" ref="AV70:AV133" si="64">IF($AK70&lt;=$F$18,$C$106*$AL70*AN70,)</f>
        <v>0</v>
      </c>
      <c r="AW70" s="83">
        <f t="shared" ref="AW70:AW133" si="65">IF($AK70&lt;=$F$18,$C$105*$AL70*AO70,)</f>
        <v>0</v>
      </c>
      <c r="AX70" s="83">
        <f t="shared" ref="AX70:AX133" si="66">IF($AK70&lt;=$F$18,$C$108*$AL70*AP70,)</f>
        <v>0</v>
      </c>
      <c r="AY70" s="128">
        <f t="shared" ref="AY70:AY133" si="67">IF(AK70&lt;=$F$18,SUM(AU70:AX70)+AY69,)</f>
        <v>0</v>
      </c>
    </row>
    <row r="71" spans="2:51" x14ac:dyDescent="0.25">
      <c r="B71" s="90"/>
      <c r="C71" s="217"/>
      <c r="D71" s="197"/>
      <c r="E71" s="202"/>
      <c r="F71" s="92"/>
      <c r="G71" s="101"/>
      <c r="I71" s="105">
        <v>66</v>
      </c>
      <c r="J71" s="83">
        <f t="shared" ref="J71:J134" si="68">IF($I71&lt;=$F$10,$F$11*$F$13+J70,)</f>
        <v>0</v>
      </c>
      <c r="K71" s="83">
        <f t="shared" ref="K71:K134" si="69">IF(J71=0,0,EXP(-1.0587+0.8836*LN(J71)+0.284))</f>
        <v>0</v>
      </c>
      <c r="L71" s="83">
        <f t="shared" ref="L71:L134" si="70">IF(I71&lt;=$F$10,$F$5+($F$8-$F$5)*(1-EXP(-0.0175*I71)),)</f>
        <v>0</v>
      </c>
      <c r="M71" s="83">
        <f t="shared" ref="M71:M134" si="71">IF(I71&lt;=$F$10,IF(I71&lt;=30,I71*($F$9-$F$6)/30,$F$9-$F$6),)</f>
        <v>0</v>
      </c>
      <c r="N71" s="83">
        <f t="shared" si="43"/>
        <v>0</v>
      </c>
      <c r="O71" s="84">
        <f t="shared" si="44"/>
        <v>0</v>
      </c>
      <c r="P71" s="105">
        <v>66</v>
      </c>
      <c r="Q71" s="83">
        <f t="shared" si="58"/>
        <v>0</v>
      </c>
      <c r="R71" s="83">
        <f t="shared" ref="R71:R134" si="72">IF(P71&lt;=$F$18,Q71+R70,)</f>
        <v>0</v>
      </c>
      <c r="S71" s="83">
        <f t="shared" ref="S71:S134" si="73">$F$19*R71</f>
        <v>0</v>
      </c>
      <c r="T71" s="83">
        <f t="shared" si="45"/>
        <v>0</v>
      </c>
      <c r="U71" s="83">
        <f t="shared" si="59"/>
        <v>0</v>
      </c>
      <c r="V71" s="83">
        <f t="shared" si="46"/>
        <v>0</v>
      </c>
      <c r="W71" s="83">
        <v>0</v>
      </c>
      <c r="X71" s="83">
        <f t="shared" si="47"/>
        <v>0</v>
      </c>
      <c r="Y71" s="88">
        <f t="shared" si="48"/>
        <v>0</v>
      </c>
      <c r="AA71" s="121">
        <v>66</v>
      </c>
      <c r="AB71" s="83">
        <f t="shared" si="49"/>
        <v>0</v>
      </c>
      <c r="AC71" s="154">
        <f t="shared" si="50"/>
        <v>0</v>
      </c>
      <c r="AD71" s="154">
        <f t="shared" si="51"/>
        <v>0</v>
      </c>
      <c r="AE71" s="154">
        <f t="shared" si="52"/>
        <v>0</v>
      </c>
      <c r="AF71" s="83">
        <f t="shared" si="60"/>
        <v>0</v>
      </c>
      <c r="AG71" s="83">
        <f t="shared" si="61"/>
        <v>0</v>
      </c>
      <c r="AH71" s="83">
        <f t="shared" si="62"/>
        <v>0</v>
      </c>
      <c r="AI71" s="128">
        <f t="shared" ref="AI71:AI134" si="74">IF(AA71&lt;=$F$18,SUM(AF71:AH71),)</f>
        <v>0</v>
      </c>
      <c r="AK71" s="121">
        <v>66</v>
      </c>
      <c r="AL71" s="83">
        <f t="shared" si="53"/>
        <v>0</v>
      </c>
      <c r="AM71" s="83">
        <f t="shared" si="54"/>
        <v>0</v>
      </c>
      <c r="AN71" s="83">
        <f t="shared" si="55"/>
        <v>0</v>
      </c>
      <c r="AO71" s="83">
        <f t="shared" si="56"/>
        <v>0</v>
      </c>
      <c r="AP71" s="83">
        <f t="shared" si="57"/>
        <v>0</v>
      </c>
      <c r="AQ71" s="227">
        <f t="shared" si="42"/>
        <v>0</v>
      </c>
      <c r="AR71" s="227">
        <f t="shared" si="42"/>
        <v>0</v>
      </c>
      <c r="AS71" s="227">
        <f t="shared" si="42"/>
        <v>0</v>
      </c>
      <c r="AT71" s="227">
        <f t="shared" si="42"/>
        <v>0</v>
      </c>
      <c r="AU71" s="83">
        <f t="shared" si="63"/>
        <v>0</v>
      </c>
      <c r="AV71" s="83">
        <f t="shared" si="64"/>
        <v>0</v>
      </c>
      <c r="AW71" s="83">
        <f t="shared" si="65"/>
        <v>0</v>
      </c>
      <c r="AX71" s="83">
        <f t="shared" si="66"/>
        <v>0</v>
      </c>
      <c r="AY71" s="128">
        <f t="shared" si="67"/>
        <v>0</v>
      </c>
    </row>
    <row r="72" spans="2:51" x14ac:dyDescent="0.25">
      <c r="B72" s="90"/>
      <c r="C72" s="217"/>
      <c r="D72" s="197"/>
      <c r="E72" s="202"/>
      <c r="F72" s="92"/>
      <c r="G72" s="101"/>
      <c r="I72" s="105">
        <v>67</v>
      </c>
      <c r="J72" s="83">
        <f t="shared" si="68"/>
        <v>0</v>
      </c>
      <c r="K72" s="83">
        <f t="shared" si="69"/>
        <v>0</v>
      </c>
      <c r="L72" s="83">
        <f t="shared" si="70"/>
        <v>0</v>
      </c>
      <c r="M72" s="83">
        <f t="shared" si="71"/>
        <v>0</v>
      </c>
      <c r="N72" s="83">
        <f t="shared" si="43"/>
        <v>0</v>
      </c>
      <c r="O72" s="84">
        <f t="shared" si="44"/>
        <v>0</v>
      </c>
      <c r="P72" s="105">
        <v>67</v>
      </c>
      <c r="Q72" s="83">
        <f t="shared" si="58"/>
        <v>0</v>
      </c>
      <c r="R72" s="83">
        <f t="shared" si="72"/>
        <v>0</v>
      </c>
      <c r="S72" s="83">
        <f t="shared" si="73"/>
        <v>0</v>
      </c>
      <c r="T72" s="83">
        <f t="shared" si="45"/>
        <v>0</v>
      </c>
      <c r="U72" s="83">
        <f t="shared" si="59"/>
        <v>0</v>
      </c>
      <c r="V72" s="83">
        <f t="shared" si="46"/>
        <v>0</v>
      </c>
      <c r="W72" s="83">
        <v>0</v>
      </c>
      <c r="X72" s="83">
        <f t="shared" si="47"/>
        <v>0</v>
      </c>
      <c r="Y72" s="88">
        <f t="shared" si="48"/>
        <v>0</v>
      </c>
      <c r="AA72" s="121">
        <v>67</v>
      </c>
      <c r="AB72" s="83">
        <f t="shared" si="49"/>
        <v>0</v>
      </c>
      <c r="AC72" s="154">
        <f t="shared" si="50"/>
        <v>0</v>
      </c>
      <c r="AD72" s="154">
        <f t="shared" si="51"/>
        <v>0</v>
      </c>
      <c r="AE72" s="154">
        <f t="shared" si="52"/>
        <v>0</v>
      </c>
      <c r="AF72" s="83">
        <f t="shared" si="60"/>
        <v>0</v>
      </c>
      <c r="AG72" s="83">
        <f t="shared" si="61"/>
        <v>0</v>
      </c>
      <c r="AH72" s="83">
        <f t="shared" si="62"/>
        <v>0</v>
      </c>
      <c r="AI72" s="128">
        <f t="shared" si="74"/>
        <v>0</v>
      </c>
      <c r="AK72" s="121">
        <v>67</v>
      </c>
      <c r="AL72" s="83">
        <f t="shared" si="53"/>
        <v>0</v>
      </c>
      <c r="AM72" s="83">
        <f t="shared" si="54"/>
        <v>0</v>
      </c>
      <c r="AN72" s="83">
        <f t="shared" si="55"/>
        <v>0</v>
      </c>
      <c r="AO72" s="83">
        <f t="shared" si="56"/>
        <v>0</v>
      </c>
      <c r="AP72" s="83">
        <f t="shared" si="57"/>
        <v>0</v>
      </c>
      <c r="AQ72" s="227">
        <f t="shared" si="42"/>
        <v>0</v>
      </c>
      <c r="AR72" s="227">
        <f t="shared" si="42"/>
        <v>0</v>
      </c>
      <c r="AS72" s="227">
        <f t="shared" si="42"/>
        <v>0</v>
      </c>
      <c r="AT72" s="227">
        <f t="shared" si="42"/>
        <v>0</v>
      </c>
      <c r="AU72" s="83">
        <f t="shared" si="63"/>
        <v>0</v>
      </c>
      <c r="AV72" s="83">
        <f t="shared" si="64"/>
        <v>0</v>
      </c>
      <c r="AW72" s="83">
        <f t="shared" si="65"/>
        <v>0</v>
      </c>
      <c r="AX72" s="83">
        <f t="shared" si="66"/>
        <v>0</v>
      </c>
      <c r="AY72" s="128">
        <f t="shared" si="67"/>
        <v>0</v>
      </c>
    </row>
    <row r="73" spans="2:51" x14ac:dyDescent="0.25">
      <c r="B73" s="90"/>
      <c r="C73" s="217"/>
      <c r="D73" s="197"/>
      <c r="E73" s="202"/>
      <c r="F73" s="92"/>
      <c r="G73" s="101"/>
      <c r="I73" s="105">
        <v>68</v>
      </c>
      <c r="J73" s="83">
        <f t="shared" si="68"/>
        <v>0</v>
      </c>
      <c r="K73" s="83">
        <f t="shared" si="69"/>
        <v>0</v>
      </c>
      <c r="L73" s="83">
        <f t="shared" si="70"/>
        <v>0</v>
      </c>
      <c r="M73" s="83">
        <f t="shared" si="71"/>
        <v>0</v>
      </c>
      <c r="N73" s="83">
        <f t="shared" si="43"/>
        <v>0</v>
      </c>
      <c r="O73" s="84">
        <f t="shared" si="44"/>
        <v>0</v>
      </c>
      <c r="P73" s="105">
        <v>68</v>
      </c>
      <c r="Q73" s="83">
        <f t="shared" si="58"/>
        <v>0</v>
      </c>
      <c r="R73" s="83">
        <f t="shared" si="72"/>
        <v>0</v>
      </c>
      <c r="S73" s="83">
        <f t="shared" si="73"/>
        <v>0</v>
      </c>
      <c r="T73" s="83">
        <f t="shared" si="45"/>
        <v>0</v>
      </c>
      <c r="U73" s="83">
        <f t="shared" si="59"/>
        <v>0</v>
      </c>
      <c r="V73" s="83">
        <f t="shared" si="46"/>
        <v>0</v>
      </c>
      <c r="W73" s="83">
        <v>0</v>
      </c>
      <c r="X73" s="83">
        <f t="shared" si="47"/>
        <v>0</v>
      </c>
      <c r="Y73" s="88">
        <f t="shared" si="48"/>
        <v>0</v>
      </c>
      <c r="AA73" s="121">
        <v>68</v>
      </c>
      <c r="AB73" s="83">
        <f t="shared" si="49"/>
        <v>0</v>
      </c>
      <c r="AC73" s="154">
        <f t="shared" si="50"/>
        <v>0</v>
      </c>
      <c r="AD73" s="154">
        <f t="shared" si="51"/>
        <v>0</v>
      </c>
      <c r="AE73" s="154">
        <f t="shared" si="52"/>
        <v>0</v>
      </c>
      <c r="AF73" s="83">
        <f t="shared" si="60"/>
        <v>0</v>
      </c>
      <c r="AG73" s="83">
        <f t="shared" si="61"/>
        <v>0</v>
      </c>
      <c r="AH73" s="83">
        <f t="shared" si="62"/>
        <v>0</v>
      </c>
      <c r="AI73" s="128">
        <f t="shared" si="74"/>
        <v>0</v>
      </c>
      <c r="AK73" s="121">
        <v>68</v>
      </c>
      <c r="AL73" s="83">
        <f t="shared" si="53"/>
        <v>0</v>
      </c>
      <c r="AM73" s="83">
        <f t="shared" si="54"/>
        <v>0</v>
      </c>
      <c r="AN73" s="83">
        <f t="shared" si="55"/>
        <v>0</v>
      </c>
      <c r="AO73" s="83">
        <f t="shared" si="56"/>
        <v>0</v>
      </c>
      <c r="AP73" s="83">
        <f t="shared" si="57"/>
        <v>0</v>
      </c>
      <c r="AQ73" s="227">
        <f t="shared" si="42"/>
        <v>0</v>
      </c>
      <c r="AR73" s="227">
        <f t="shared" si="42"/>
        <v>0</v>
      </c>
      <c r="AS73" s="227">
        <f t="shared" si="42"/>
        <v>0</v>
      </c>
      <c r="AT73" s="227">
        <f t="shared" si="42"/>
        <v>0</v>
      </c>
      <c r="AU73" s="83">
        <f t="shared" si="63"/>
        <v>0</v>
      </c>
      <c r="AV73" s="83">
        <f t="shared" si="64"/>
        <v>0</v>
      </c>
      <c r="AW73" s="83">
        <f t="shared" si="65"/>
        <v>0</v>
      </c>
      <c r="AX73" s="83">
        <f t="shared" si="66"/>
        <v>0</v>
      </c>
      <c r="AY73" s="128">
        <f t="shared" si="67"/>
        <v>0</v>
      </c>
    </row>
    <row r="74" spans="2:51" x14ac:dyDescent="0.25">
      <c r="B74" s="90"/>
      <c r="C74" s="217"/>
      <c r="D74" s="197"/>
      <c r="E74" s="202"/>
      <c r="F74" s="92"/>
      <c r="G74" s="101"/>
      <c r="I74" s="105">
        <v>69</v>
      </c>
      <c r="J74" s="83">
        <f t="shared" si="68"/>
        <v>0</v>
      </c>
      <c r="K74" s="83">
        <f t="shared" si="69"/>
        <v>0</v>
      </c>
      <c r="L74" s="83">
        <f t="shared" si="70"/>
        <v>0</v>
      </c>
      <c r="M74" s="83">
        <f t="shared" si="71"/>
        <v>0</v>
      </c>
      <c r="N74" s="83">
        <f t="shared" si="43"/>
        <v>0</v>
      </c>
      <c r="O74" s="84">
        <f t="shared" si="44"/>
        <v>0</v>
      </c>
      <c r="P74" s="105">
        <v>69</v>
      </c>
      <c r="Q74" s="83">
        <f t="shared" si="58"/>
        <v>0</v>
      </c>
      <c r="R74" s="83">
        <f t="shared" si="72"/>
        <v>0</v>
      </c>
      <c r="S74" s="83">
        <f t="shared" si="73"/>
        <v>0</v>
      </c>
      <c r="T74" s="83">
        <f t="shared" si="45"/>
        <v>0</v>
      </c>
      <c r="U74" s="83">
        <f t="shared" si="59"/>
        <v>0</v>
      </c>
      <c r="V74" s="83">
        <f t="shared" si="46"/>
        <v>0</v>
      </c>
      <c r="W74" s="83">
        <v>0</v>
      </c>
      <c r="X74" s="83">
        <f t="shared" si="47"/>
        <v>0</v>
      </c>
      <c r="Y74" s="88">
        <f t="shared" si="48"/>
        <v>0</v>
      </c>
      <c r="AA74" s="121">
        <v>69</v>
      </c>
      <c r="AB74" s="83">
        <f t="shared" si="49"/>
        <v>0</v>
      </c>
      <c r="AC74" s="154">
        <f t="shared" si="50"/>
        <v>0</v>
      </c>
      <c r="AD74" s="154">
        <f t="shared" si="51"/>
        <v>0</v>
      </c>
      <c r="AE74" s="154">
        <f t="shared" si="52"/>
        <v>0</v>
      </c>
      <c r="AF74" s="83">
        <f t="shared" si="60"/>
        <v>0</v>
      </c>
      <c r="AG74" s="83">
        <f t="shared" si="61"/>
        <v>0</v>
      </c>
      <c r="AH74" s="83">
        <f t="shared" si="62"/>
        <v>0</v>
      </c>
      <c r="AI74" s="128">
        <f t="shared" si="74"/>
        <v>0</v>
      </c>
      <c r="AK74" s="121">
        <v>69</v>
      </c>
      <c r="AL74" s="83">
        <f t="shared" si="53"/>
        <v>0</v>
      </c>
      <c r="AM74" s="83">
        <f t="shared" si="54"/>
        <v>0</v>
      </c>
      <c r="AN74" s="83">
        <f t="shared" si="55"/>
        <v>0</v>
      </c>
      <c r="AO74" s="83">
        <f t="shared" si="56"/>
        <v>0</v>
      </c>
      <c r="AP74" s="83">
        <f t="shared" si="57"/>
        <v>0</v>
      </c>
      <c r="AQ74" s="227">
        <f t="shared" si="42"/>
        <v>0</v>
      </c>
      <c r="AR74" s="227">
        <f t="shared" si="42"/>
        <v>0</v>
      </c>
      <c r="AS74" s="227">
        <f t="shared" si="42"/>
        <v>0</v>
      </c>
      <c r="AT74" s="227">
        <f t="shared" si="42"/>
        <v>0</v>
      </c>
      <c r="AU74" s="83">
        <f t="shared" si="63"/>
        <v>0</v>
      </c>
      <c r="AV74" s="83">
        <f t="shared" si="64"/>
        <v>0</v>
      </c>
      <c r="AW74" s="83">
        <f t="shared" si="65"/>
        <v>0</v>
      </c>
      <c r="AX74" s="83">
        <f t="shared" si="66"/>
        <v>0</v>
      </c>
      <c r="AY74" s="128">
        <f t="shared" si="67"/>
        <v>0</v>
      </c>
    </row>
    <row r="75" spans="2:51" x14ac:dyDescent="0.25">
      <c r="B75" s="90"/>
      <c r="C75" s="217"/>
      <c r="D75" s="197"/>
      <c r="E75" s="202"/>
      <c r="F75" s="92"/>
      <c r="G75" s="101"/>
      <c r="I75" s="105">
        <v>70</v>
      </c>
      <c r="J75" s="83">
        <f t="shared" si="68"/>
        <v>0</v>
      </c>
      <c r="K75" s="83">
        <f t="shared" si="69"/>
        <v>0</v>
      </c>
      <c r="L75" s="83">
        <f t="shared" si="70"/>
        <v>0</v>
      </c>
      <c r="M75" s="83">
        <f t="shared" si="71"/>
        <v>0</v>
      </c>
      <c r="N75" s="83">
        <f t="shared" si="43"/>
        <v>0</v>
      </c>
      <c r="O75" s="84">
        <f t="shared" si="44"/>
        <v>0</v>
      </c>
      <c r="P75" s="105">
        <v>70</v>
      </c>
      <c r="Q75" s="83">
        <f t="shared" si="58"/>
        <v>0</v>
      </c>
      <c r="R75" s="83">
        <f t="shared" si="72"/>
        <v>0</v>
      </c>
      <c r="S75" s="83">
        <f t="shared" si="73"/>
        <v>0</v>
      </c>
      <c r="T75" s="83">
        <f t="shared" si="45"/>
        <v>0</v>
      </c>
      <c r="U75" s="83">
        <f t="shared" si="59"/>
        <v>0</v>
      </c>
      <c r="V75" s="83">
        <f t="shared" si="46"/>
        <v>0</v>
      </c>
      <c r="W75" s="83">
        <v>0</v>
      </c>
      <c r="X75" s="83">
        <f t="shared" si="47"/>
        <v>0</v>
      </c>
      <c r="Y75" s="88">
        <f t="shared" si="48"/>
        <v>0</v>
      </c>
      <c r="AA75" s="121">
        <v>70</v>
      </c>
      <c r="AB75" s="83">
        <f t="shared" si="49"/>
        <v>0</v>
      </c>
      <c r="AC75" s="154">
        <f t="shared" si="50"/>
        <v>0</v>
      </c>
      <c r="AD75" s="154">
        <f t="shared" si="51"/>
        <v>0</v>
      </c>
      <c r="AE75" s="154">
        <f t="shared" si="52"/>
        <v>0</v>
      </c>
      <c r="AF75" s="83">
        <f t="shared" si="60"/>
        <v>0</v>
      </c>
      <c r="AG75" s="83">
        <f t="shared" si="61"/>
        <v>0</v>
      </c>
      <c r="AH75" s="83">
        <f t="shared" si="62"/>
        <v>0</v>
      </c>
      <c r="AI75" s="128">
        <f t="shared" si="74"/>
        <v>0</v>
      </c>
      <c r="AK75" s="121">
        <v>70</v>
      </c>
      <c r="AL75" s="83">
        <f t="shared" si="53"/>
        <v>0</v>
      </c>
      <c r="AM75" s="83">
        <f t="shared" si="54"/>
        <v>0</v>
      </c>
      <c r="AN75" s="83">
        <f t="shared" si="55"/>
        <v>0</v>
      </c>
      <c r="AO75" s="83">
        <f t="shared" si="56"/>
        <v>0</v>
      </c>
      <c r="AP75" s="83">
        <f t="shared" si="57"/>
        <v>0</v>
      </c>
      <c r="AQ75" s="227">
        <f t="shared" si="42"/>
        <v>0</v>
      </c>
      <c r="AR75" s="227">
        <f t="shared" si="42"/>
        <v>0</v>
      </c>
      <c r="AS75" s="227">
        <f t="shared" si="42"/>
        <v>0</v>
      </c>
      <c r="AT75" s="227">
        <f t="shared" si="42"/>
        <v>0</v>
      </c>
      <c r="AU75" s="83">
        <f t="shared" si="63"/>
        <v>0</v>
      </c>
      <c r="AV75" s="83">
        <f t="shared" si="64"/>
        <v>0</v>
      </c>
      <c r="AW75" s="83">
        <f t="shared" si="65"/>
        <v>0</v>
      </c>
      <c r="AX75" s="83">
        <f t="shared" si="66"/>
        <v>0</v>
      </c>
      <c r="AY75" s="128">
        <f t="shared" si="67"/>
        <v>0</v>
      </c>
    </row>
    <row r="76" spans="2:51" x14ac:dyDescent="0.25">
      <c r="B76" s="90"/>
      <c r="C76" s="217"/>
      <c r="D76" s="197"/>
      <c r="E76" s="202"/>
      <c r="F76" s="92"/>
      <c r="G76" s="101"/>
      <c r="I76" s="105">
        <v>71</v>
      </c>
      <c r="J76" s="83">
        <f t="shared" si="68"/>
        <v>0</v>
      </c>
      <c r="K76" s="83">
        <f t="shared" si="69"/>
        <v>0</v>
      </c>
      <c r="L76" s="83">
        <f t="shared" si="70"/>
        <v>0</v>
      </c>
      <c r="M76" s="83">
        <f t="shared" si="71"/>
        <v>0</v>
      </c>
      <c r="N76" s="83">
        <f t="shared" si="43"/>
        <v>0</v>
      </c>
      <c r="O76" s="84">
        <f t="shared" si="44"/>
        <v>0</v>
      </c>
      <c r="P76" s="105">
        <v>71</v>
      </c>
      <c r="Q76" s="83">
        <f t="shared" si="58"/>
        <v>0</v>
      </c>
      <c r="R76" s="83">
        <f t="shared" si="72"/>
        <v>0</v>
      </c>
      <c r="S76" s="83">
        <f t="shared" si="73"/>
        <v>0</v>
      </c>
      <c r="T76" s="83">
        <f t="shared" si="45"/>
        <v>0</v>
      </c>
      <c r="U76" s="83">
        <f t="shared" si="59"/>
        <v>0</v>
      </c>
      <c r="V76" s="83">
        <f t="shared" si="46"/>
        <v>0</v>
      </c>
      <c r="W76" s="83">
        <v>0</v>
      </c>
      <c r="X76" s="83">
        <f t="shared" si="47"/>
        <v>0</v>
      </c>
      <c r="Y76" s="88">
        <f t="shared" si="48"/>
        <v>0</v>
      </c>
      <c r="AA76" s="121">
        <v>71</v>
      </c>
      <c r="AB76" s="83">
        <f t="shared" si="49"/>
        <v>0</v>
      </c>
      <c r="AC76" s="154">
        <f t="shared" si="50"/>
        <v>0</v>
      </c>
      <c r="AD76" s="154">
        <f t="shared" si="51"/>
        <v>0</v>
      </c>
      <c r="AE76" s="154">
        <f t="shared" si="52"/>
        <v>0</v>
      </c>
      <c r="AF76" s="83">
        <f t="shared" si="60"/>
        <v>0</v>
      </c>
      <c r="AG76" s="83">
        <f t="shared" si="61"/>
        <v>0</v>
      </c>
      <c r="AH76" s="83">
        <f t="shared" si="62"/>
        <v>0</v>
      </c>
      <c r="AI76" s="128">
        <f t="shared" si="74"/>
        <v>0</v>
      </c>
      <c r="AK76" s="121">
        <v>71</v>
      </c>
      <c r="AL76" s="83">
        <f t="shared" si="53"/>
        <v>0</v>
      </c>
      <c r="AM76" s="83">
        <f t="shared" si="54"/>
        <v>0</v>
      </c>
      <c r="AN76" s="83">
        <f t="shared" si="55"/>
        <v>0</v>
      </c>
      <c r="AO76" s="83">
        <f t="shared" si="56"/>
        <v>0</v>
      </c>
      <c r="AP76" s="83">
        <f t="shared" si="57"/>
        <v>0</v>
      </c>
      <c r="AQ76" s="227">
        <f t="shared" si="42"/>
        <v>0</v>
      </c>
      <c r="AR76" s="227">
        <f t="shared" si="42"/>
        <v>0</v>
      </c>
      <c r="AS76" s="227">
        <f t="shared" si="42"/>
        <v>0</v>
      </c>
      <c r="AT76" s="227">
        <f t="shared" si="42"/>
        <v>0</v>
      </c>
      <c r="AU76" s="83">
        <f t="shared" si="63"/>
        <v>0</v>
      </c>
      <c r="AV76" s="83">
        <f t="shared" si="64"/>
        <v>0</v>
      </c>
      <c r="AW76" s="83">
        <f t="shared" si="65"/>
        <v>0</v>
      </c>
      <c r="AX76" s="83">
        <f t="shared" si="66"/>
        <v>0</v>
      </c>
      <c r="AY76" s="128">
        <f t="shared" si="67"/>
        <v>0</v>
      </c>
    </row>
    <row r="77" spans="2:51" x14ac:dyDescent="0.25">
      <c r="B77" s="90"/>
      <c r="C77" s="217"/>
      <c r="D77" s="197"/>
      <c r="E77" s="202"/>
      <c r="F77" s="92"/>
      <c r="G77" s="101"/>
      <c r="I77" s="105">
        <v>72</v>
      </c>
      <c r="J77" s="83">
        <f t="shared" si="68"/>
        <v>0</v>
      </c>
      <c r="K77" s="83">
        <f t="shared" si="69"/>
        <v>0</v>
      </c>
      <c r="L77" s="83">
        <f t="shared" si="70"/>
        <v>0</v>
      </c>
      <c r="M77" s="83">
        <f t="shared" si="71"/>
        <v>0</v>
      </c>
      <c r="N77" s="83">
        <f t="shared" si="43"/>
        <v>0</v>
      </c>
      <c r="O77" s="84">
        <f t="shared" si="44"/>
        <v>0</v>
      </c>
      <c r="P77" s="105">
        <v>72</v>
      </c>
      <c r="Q77" s="83">
        <f t="shared" si="58"/>
        <v>0</v>
      </c>
      <c r="R77" s="83">
        <f t="shared" si="72"/>
        <v>0</v>
      </c>
      <c r="S77" s="83">
        <f t="shared" si="73"/>
        <v>0</v>
      </c>
      <c r="T77" s="83">
        <f t="shared" si="45"/>
        <v>0</v>
      </c>
      <c r="U77" s="83">
        <f t="shared" si="59"/>
        <v>0</v>
      </c>
      <c r="V77" s="83">
        <f t="shared" si="46"/>
        <v>0</v>
      </c>
      <c r="W77" s="83">
        <v>0</v>
      </c>
      <c r="X77" s="83">
        <f t="shared" si="47"/>
        <v>0</v>
      </c>
      <c r="Y77" s="88">
        <f t="shared" si="48"/>
        <v>0</v>
      </c>
      <c r="AA77" s="121">
        <v>72</v>
      </c>
      <c r="AB77" s="83">
        <f t="shared" si="49"/>
        <v>0</v>
      </c>
      <c r="AC77" s="154">
        <f t="shared" si="50"/>
        <v>0</v>
      </c>
      <c r="AD77" s="154">
        <f t="shared" si="51"/>
        <v>0</v>
      </c>
      <c r="AE77" s="154">
        <f t="shared" si="52"/>
        <v>0</v>
      </c>
      <c r="AF77" s="83">
        <f t="shared" si="60"/>
        <v>0</v>
      </c>
      <c r="AG77" s="83">
        <f t="shared" si="61"/>
        <v>0</v>
      </c>
      <c r="AH77" s="83">
        <f t="shared" si="62"/>
        <v>0</v>
      </c>
      <c r="AI77" s="128">
        <f t="shared" si="74"/>
        <v>0</v>
      </c>
      <c r="AK77" s="121">
        <v>72</v>
      </c>
      <c r="AL77" s="83">
        <f t="shared" si="53"/>
        <v>0</v>
      </c>
      <c r="AM77" s="83">
        <f t="shared" si="54"/>
        <v>0</v>
      </c>
      <c r="AN77" s="83">
        <f t="shared" si="55"/>
        <v>0</v>
      </c>
      <c r="AO77" s="83">
        <f t="shared" si="56"/>
        <v>0</v>
      </c>
      <c r="AP77" s="83">
        <f t="shared" si="57"/>
        <v>0</v>
      </c>
      <c r="AQ77" s="227">
        <f t="shared" si="42"/>
        <v>0</v>
      </c>
      <c r="AR77" s="227">
        <f t="shared" si="42"/>
        <v>0</v>
      </c>
      <c r="AS77" s="227">
        <f t="shared" si="42"/>
        <v>0</v>
      </c>
      <c r="AT77" s="227">
        <f t="shared" si="42"/>
        <v>0</v>
      </c>
      <c r="AU77" s="83">
        <f t="shared" si="63"/>
        <v>0</v>
      </c>
      <c r="AV77" s="83">
        <f t="shared" si="64"/>
        <v>0</v>
      </c>
      <c r="AW77" s="83">
        <f t="shared" si="65"/>
        <v>0</v>
      </c>
      <c r="AX77" s="83">
        <f t="shared" si="66"/>
        <v>0</v>
      </c>
      <c r="AY77" s="128">
        <f t="shared" si="67"/>
        <v>0</v>
      </c>
    </row>
    <row r="78" spans="2:51" x14ac:dyDescent="0.25">
      <c r="B78" s="93"/>
      <c r="C78" s="218"/>
      <c r="D78" s="219"/>
      <c r="E78" s="206"/>
      <c r="F78" s="94"/>
      <c r="G78" s="102"/>
      <c r="I78" s="105">
        <v>73</v>
      </c>
      <c r="J78" s="83">
        <f t="shared" si="68"/>
        <v>0</v>
      </c>
      <c r="K78" s="83">
        <f t="shared" si="69"/>
        <v>0</v>
      </c>
      <c r="L78" s="83">
        <f t="shared" si="70"/>
        <v>0</v>
      </c>
      <c r="M78" s="83">
        <f t="shared" si="71"/>
        <v>0</v>
      </c>
      <c r="N78" s="83">
        <f t="shared" si="43"/>
        <v>0</v>
      </c>
      <c r="O78" s="84">
        <f t="shared" si="44"/>
        <v>0</v>
      </c>
      <c r="P78" s="105">
        <v>73</v>
      </c>
      <c r="Q78" s="83">
        <f t="shared" si="58"/>
        <v>0</v>
      </c>
      <c r="R78" s="83">
        <f t="shared" si="72"/>
        <v>0</v>
      </c>
      <c r="S78" s="83">
        <f t="shared" si="73"/>
        <v>0</v>
      </c>
      <c r="T78" s="83">
        <f t="shared" si="45"/>
        <v>0</v>
      </c>
      <c r="U78" s="83">
        <f t="shared" si="59"/>
        <v>0</v>
      </c>
      <c r="V78" s="83">
        <f t="shared" si="46"/>
        <v>0</v>
      </c>
      <c r="W78" s="83">
        <v>0</v>
      </c>
      <c r="X78" s="83">
        <f t="shared" si="47"/>
        <v>0</v>
      </c>
      <c r="Y78" s="88">
        <f t="shared" si="48"/>
        <v>0</v>
      </c>
      <c r="AA78" s="121">
        <v>73</v>
      </c>
      <c r="AB78" s="83">
        <f t="shared" si="49"/>
        <v>0</v>
      </c>
      <c r="AC78" s="154">
        <f t="shared" si="50"/>
        <v>0</v>
      </c>
      <c r="AD78" s="154">
        <f t="shared" si="51"/>
        <v>0</v>
      </c>
      <c r="AE78" s="154">
        <f t="shared" si="52"/>
        <v>0</v>
      </c>
      <c r="AF78" s="83">
        <f t="shared" si="60"/>
        <v>0</v>
      </c>
      <c r="AG78" s="83">
        <f t="shared" si="61"/>
        <v>0</v>
      </c>
      <c r="AH78" s="83">
        <f t="shared" si="62"/>
        <v>0</v>
      </c>
      <c r="AI78" s="128">
        <f t="shared" si="74"/>
        <v>0</v>
      </c>
      <c r="AK78" s="121">
        <v>73</v>
      </c>
      <c r="AL78" s="83">
        <f t="shared" si="53"/>
        <v>0</v>
      </c>
      <c r="AM78" s="83">
        <f t="shared" si="54"/>
        <v>0</v>
      </c>
      <c r="AN78" s="83">
        <f t="shared" si="55"/>
        <v>0</v>
      </c>
      <c r="AO78" s="83">
        <f t="shared" si="56"/>
        <v>0</v>
      </c>
      <c r="AP78" s="83">
        <f t="shared" si="57"/>
        <v>0</v>
      </c>
      <c r="AQ78" s="227">
        <f t="shared" si="42"/>
        <v>0</v>
      </c>
      <c r="AR78" s="227">
        <f t="shared" si="42"/>
        <v>0</v>
      </c>
      <c r="AS78" s="227">
        <f t="shared" si="42"/>
        <v>0</v>
      </c>
      <c r="AT78" s="227">
        <f t="shared" si="42"/>
        <v>0</v>
      </c>
      <c r="AU78" s="83">
        <f t="shared" si="63"/>
        <v>0</v>
      </c>
      <c r="AV78" s="83">
        <f t="shared" si="64"/>
        <v>0</v>
      </c>
      <c r="AW78" s="83">
        <f t="shared" si="65"/>
        <v>0</v>
      </c>
      <c r="AX78" s="83">
        <f t="shared" si="66"/>
        <v>0</v>
      </c>
      <c r="AY78" s="128">
        <f t="shared" si="67"/>
        <v>0</v>
      </c>
    </row>
    <row r="79" spans="2:51" x14ac:dyDescent="0.25">
      <c r="I79" s="105">
        <v>74</v>
      </c>
      <c r="J79" s="83">
        <f t="shared" si="68"/>
        <v>0</v>
      </c>
      <c r="K79" s="83">
        <f t="shared" si="69"/>
        <v>0</v>
      </c>
      <c r="L79" s="83">
        <f t="shared" si="70"/>
        <v>0</v>
      </c>
      <c r="M79" s="83">
        <f t="shared" si="71"/>
        <v>0</v>
      </c>
      <c r="N79" s="83">
        <f t="shared" si="43"/>
        <v>0</v>
      </c>
      <c r="O79" s="84">
        <f t="shared" si="44"/>
        <v>0</v>
      </c>
      <c r="P79" s="105">
        <v>74</v>
      </c>
      <c r="Q79" s="83">
        <f t="shared" si="58"/>
        <v>0</v>
      </c>
      <c r="R79" s="83">
        <f t="shared" si="72"/>
        <v>0</v>
      </c>
      <c r="S79" s="83">
        <f t="shared" si="73"/>
        <v>0</v>
      </c>
      <c r="T79" s="83">
        <f t="shared" si="45"/>
        <v>0</v>
      </c>
      <c r="U79" s="83">
        <f t="shared" si="59"/>
        <v>0</v>
      </c>
      <c r="V79" s="83">
        <f t="shared" si="46"/>
        <v>0</v>
      </c>
      <c r="W79" s="83">
        <v>0</v>
      </c>
      <c r="X79" s="83">
        <f t="shared" si="47"/>
        <v>0</v>
      </c>
      <c r="Y79" s="88">
        <f t="shared" si="48"/>
        <v>0</v>
      </c>
      <c r="AA79" s="121">
        <v>74</v>
      </c>
      <c r="AB79" s="83">
        <f t="shared" si="49"/>
        <v>0</v>
      </c>
      <c r="AC79" s="154">
        <f t="shared" si="50"/>
        <v>0</v>
      </c>
      <c r="AD79" s="154">
        <f t="shared" si="51"/>
        <v>0</v>
      </c>
      <c r="AE79" s="154">
        <f t="shared" si="52"/>
        <v>0</v>
      </c>
      <c r="AF79" s="83">
        <f t="shared" si="60"/>
        <v>0</v>
      </c>
      <c r="AG79" s="83">
        <f t="shared" si="61"/>
        <v>0</v>
      </c>
      <c r="AH79" s="83">
        <f t="shared" si="62"/>
        <v>0</v>
      </c>
      <c r="AI79" s="128">
        <f t="shared" si="74"/>
        <v>0</v>
      </c>
      <c r="AK79" s="121">
        <v>74</v>
      </c>
      <c r="AL79" s="83">
        <f t="shared" si="53"/>
        <v>0</v>
      </c>
      <c r="AM79" s="83">
        <f t="shared" si="54"/>
        <v>0</v>
      </c>
      <c r="AN79" s="83">
        <f t="shared" si="55"/>
        <v>0</v>
      </c>
      <c r="AO79" s="83">
        <f t="shared" si="56"/>
        <v>0</v>
      </c>
      <c r="AP79" s="83">
        <f t="shared" si="57"/>
        <v>0</v>
      </c>
      <c r="AQ79" s="227">
        <f t="shared" si="42"/>
        <v>0</v>
      </c>
      <c r="AR79" s="227">
        <f t="shared" si="42"/>
        <v>0</v>
      </c>
      <c r="AS79" s="227">
        <f t="shared" si="42"/>
        <v>0</v>
      </c>
      <c r="AT79" s="227">
        <f t="shared" si="42"/>
        <v>0</v>
      </c>
      <c r="AU79" s="83">
        <f t="shared" si="63"/>
        <v>0</v>
      </c>
      <c r="AV79" s="83">
        <f t="shared" si="64"/>
        <v>0</v>
      </c>
      <c r="AW79" s="83">
        <f t="shared" si="65"/>
        <v>0</v>
      </c>
      <c r="AX79" s="83">
        <f t="shared" si="66"/>
        <v>0</v>
      </c>
      <c r="AY79" s="128">
        <f t="shared" si="67"/>
        <v>0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68"/>
        <v>0</v>
      </c>
      <c r="K80" s="83">
        <f t="shared" si="69"/>
        <v>0</v>
      </c>
      <c r="L80" s="83">
        <f t="shared" si="70"/>
        <v>0</v>
      </c>
      <c r="M80" s="83">
        <f t="shared" si="71"/>
        <v>0</v>
      </c>
      <c r="N80" s="83">
        <f t="shared" si="43"/>
        <v>0</v>
      </c>
      <c r="O80" s="84">
        <f t="shared" si="44"/>
        <v>0</v>
      </c>
      <c r="P80" s="105">
        <v>75</v>
      </c>
      <c r="Q80" s="83">
        <f t="shared" si="58"/>
        <v>0</v>
      </c>
      <c r="R80" s="83">
        <f t="shared" si="72"/>
        <v>0</v>
      </c>
      <c r="S80" s="83">
        <f t="shared" si="73"/>
        <v>0</v>
      </c>
      <c r="T80" s="83">
        <f t="shared" si="45"/>
        <v>0</v>
      </c>
      <c r="U80" s="83">
        <f t="shared" si="59"/>
        <v>0</v>
      </c>
      <c r="V80" s="83">
        <f t="shared" si="46"/>
        <v>0</v>
      </c>
      <c r="W80" s="83">
        <v>0</v>
      </c>
      <c r="X80" s="83">
        <f t="shared" si="47"/>
        <v>0</v>
      </c>
      <c r="Y80" s="88">
        <f t="shared" si="48"/>
        <v>0</v>
      </c>
      <c r="AA80" s="121">
        <v>75</v>
      </c>
      <c r="AB80" s="83">
        <f t="shared" si="49"/>
        <v>0</v>
      </c>
      <c r="AC80" s="154">
        <f t="shared" si="50"/>
        <v>0</v>
      </c>
      <c r="AD80" s="154">
        <f t="shared" si="51"/>
        <v>0</v>
      </c>
      <c r="AE80" s="154">
        <f t="shared" si="52"/>
        <v>0</v>
      </c>
      <c r="AF80" s="83">
        <f t="shared" si="60"/>
        <v>0</v>
      </c>
      <c r="AG80" s="83">
        <f t="shared" si="61"/>
        <v>0</v>
      </c>
      <c r="AH80" s="83">
        <f t="shared" si="62"/>
        <v>0</v>
      </c>
      <c r="AI80" s="128">
        <f t="shared" si="74"/>
        <v>0</v>
      </c>
      <c r="AK80" s="121">
        <v>75</v>
      </c>
      <c r="AL80" s="83">
        <f t="shared" si="53"/>
        <v>0</v>
      </c>
      <c r="AM80" s="83">
        <f t="shared" si="54"/>
        <v>0</v>
      </c>
      <c r="AN80" s="83">
        <f t="shared" si="55"/>
        <v>0</v>
      </c>
      <c r="AO80" s="83">
        <f t="shared" si="56"/>
        <v>0</v>
      </c>
      <c r="AP80" s="83">
        <f t="shared" si="57"/>
        <v>0</v>
      </c>
      <c r="AQ80" s="227">
        <f t="shared" si="42"/>
        <v>0</v>
      </c>
      <c r="AR80" s="227">
        <f t="shared" si="42"/>
        <v>0</v>
      </c>
      <c r="AS80" s="227">
        <f t="shared" si="42"/>
        <v>0</v>
      </c>
      <c r="AT80" s="227">
        <f t="shared" si="42"/>
        <v>0</v>
      </c>
      <c r="AU80" s="83">
        <f t="shared" si="63"/>
        <v>0</v>
      </c>
      <c r="AV80" s="83">
        <f t="shared" si="64"/>
        <v>0</v>
      </c>
      <c r="AW80" s="83">
        <f t="shared" si="65"/>
        <v>0</v>
      </c>
      <c r="AX80" s="83">
        <f t="shared" si="66"/>
        <v>0</v>
      </c>
      <c r="AY80" s="128">
        <f t="shared" si="67"/>
        <v>0</v>
      </c>
    </row>
    <row r="81" spans="2:51" x14ac:dyDescent="0.25">
      <c r="B81" s="195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68"/>
        <v>0</v>
      </c>
      <c r="K81" s="83">
        <f t="shared" si="69"/>
        <v>0</v>
      </c>
      <c r="L81" s="83">
        <f t="shared" si="70"/>
        <v>0</v>
      </c>
      <c r="M81" s="83">
        <f t="shared" si="71"/>
        <v>0</v>
      </c>
      <c r="N81" s="83">
        <f t="shared" si="43"/>
        <v>0</v>
      </c>
      <c r="O81" s="84">
        <f t="shared" si="44"/>
        <v>0</v>
      </c>
      <c r="P81" s="105">
        <v>76</v>
      </c>
      <c r="Q81" s="83">
        <f t="shared" si="58"/>
        <v>0</v>
      </c>
      <c r="R81" s="83">
        <f t="shared" si="72"/>
        <v>0</v>
      </c>
      <c r="S81" s="83">
        <f t="shared" si="73"/>
        <v>0</v>
      </c>
      <c r="T81" s="83">
        <f t="shared" si="45"/>
        <v>0</v>
      </c>
      <c r="U81" s="83">
        <f t="shared" si="59"/>
        <v>0</v>
      </c>
      <c r="V81" s="83">
        <f t="shared" si="46"/>
        <v>0</v>
      </c>
      <c r="W81" s="83">
        <v>0</v>
      </c>
      <c r="X81" s="83">
        <f t="shared" si="47"/>
        <v>0</v>
      </c>
      <c r="Y81" s="88">
        <f t="shared" si="48"/>
        <v>0</v>
      </c>
      <c r="AA81" s="121">
        <v>76</v>
      </c>
      <c r="AB81" s="83">
        <f t="shared" si="49"/>
        <v>0</v>
      </c>
      <c r="AC81" s="154">
        <f t="shared" si="50"/>
        <v>0</v>
      </c>
      <c r="AD81" s="154">
        <f t="shared" si="51"/>
        <v>0</v>
      </c>
      <c r="AE81" s="154">
        <f t="shared" si="52"/>
        <v>0</v>
      </c>
      <c r="AF81" s="83">
        <f t="shared" si="60"/>
        <v>0</v>
      </c>
      <c r="AG81" s="83">
        <f t="shared" si="61"/>
        <v>0</v>
      </c>
      <c r="AH81" s="83">
        <f t="shared" si="62"/>
        <v>0</v>
      </c>
      <c r="AI81" s="128">
        <f t="shared" si="74"/>
        <v>0</v>
      </c>
      <c r="AK81" s="121">
        <v>76</v>
      </c>
      <c r="AL81" s="83">
        <f t="shared" si="53"/>
        <v>0</v>
      </c>
      <c r="AM81" s="83">
        <f t="shared" si="54"/>
        <v>0</v>
      </c>
      <c r="AN81" s="83">
        <f t="shared" si="55"/>
        <v>0</v>
      </c>
      <c r="AO81" s="83">
        <f t="shared" si="56"/>
        <v>0</v>
      </c>
      <c r="AP81" s="83">
        <f t="shared" si="57"/>
        <v>0</v>
      </c>
      <c r="AQ81" s="227">
        <f t="shared" si="42"/>
        <v>0</v>
      </c>
      <c r="AR81" s="227">
        <f t="shared" si="42"/>
        <v>0</v>
      </c>
      <c r="AS81" s="227">
        <f t="shared" si="42"/>
        <v>0</v>
      </c>
      <c r="AT81" s="227">
        <f t="shared" si="42"/>
        <v>0</v>
      </c>
      <c r="AU81" s="83">
        <f t="shared" si="63"/>
        <v>0</v>
      </c>
      <c r="AV81" s="83">
        <f t="shared" si="64"/>
        <v>0</v>
      </c>
      <c r="AW81" s="83">
        <f t="shared" si="65"/>
        <v>0</v>
      </c>
      <c r="AX81" s="83">
        <f t="shared" si="66"/>
        <v>0</v>
      </c>
      <c r="AY81" s="128">
        <f t="shared" si="67"/>
        <v>0</v>
      </c>
    </row>
    <row r="82" spans="2:51" x14ac:dyDescent="0.25">
      <c r="B82" s="250">
        <f>IF(C25&lt;=$F$18,C25,"-")</f>
        <v>18</v>
      </c>
      <c r="C82" s="208">
        <f>D25-D26</f>
        <v>20</v>
      </c>
      <c r="D82" s="209"/>
      <c r="E82" s="251">
        <f>IF(G82+D82&lt;&gt;1,(1-(G82+D82))*56%,0)</f>
        <v>0.56000000000000005</v>
      </c>
      <c r="F82" s="251">
        <f>IF(G82+D82&lt;&gt;1,(1-(G82+D82))*44%,0)</f>
        <v>0.44</v>
      </c>
      <c r="G82" s="210"/>
      <c r="H82" s="108">
        <f t="shared" ref="H82:H94" si="75">IF(C82=0,0,IF(SUM(D82:G82)&lt;&gt;1,"erreur",))</f>
        <v>0</v>
      </c>
      <c r="I82" s="105">
        <v>77</v>
      </c>
      <c r="J82" s="83">
        <f t="shared" si="68"/>
        <v>0</v>
      </c>
      <c r="K82" s="83">
        <f t="shared" si="69"/>
        <v>0</v>
      </c>
      <c r="L82" s="83">
        <f t="shared" si="70"/>
        <v>0</v>
      </c>
      <c r="M82" s="83">
        <f t="shared" si="71"/>
        <v>0</v>
      </c>
      <c r="N82" s="83">
        <f t="shared" si="43"/>
        <v>0</v>
      </c>
      <c r="O82" s="84">
        <f t="shared" si="44"/>
        <v>0</v>
      </c>
      <c r="P82" s="105">
        <v>77</v>
      </c>
      <c r="Q82" s="83">
        <f t="shared" si="58"/>
        <v>0</v>
      </c>
      <c r="R82" s="83">
        <f t="shared" si="72"/>
        <v>0</v>
      </c>
      <c r="S82" s="83">
        <f t="shared" si="73"/>
        <v>0</v>
      </c>
      <c r="T82" s="83">
        <f t="shared" si="45"/>
        <v>0</v>
      </c>
      <c r="U82" s="83">
        <f t="shared" si="59"/>
        <v>0</v>
      </c>
      <c r="V82" s="83">
        <f t="shared" si="46"/>
        <v>0</v>
      </c>
      <c r="W82" s="83">
        <v>0</v>
      </c>
      <c r="X82" s="83">
        <f t="shared" si="47"/>
        <v>0</v>
      </c>
      <c r="Y82" s="88">
        <f t="shared" si="48"/>
        <v>0</v>
      </c>
      <c r="AA82" s="121">
        <v>77</v>
      </c>
      <c r="AB82" s="83">
        <f t="shared" si="49"/>
        <v>0</v>
      </c>
      <c r="AC82" s="154">
        <f t="shared" si="50"/>
        <v>0</v>
      </c>
      <c r="AD82" s="154">
        <f t="shared" si="51"/>
        <v>0</v>
      </c>
      <c r="AE82" s="154">
        <f t="shared" si="52"/>
        <v>0</v>
      </c>
      <c r="AF82" s="83">
        <f t="shared" si="60"/>
        <v>0</v>
      </c>
      <c r="AG82" s="83">
        <f t="shared" si="61"/>
        <v>0</v>
      </c>
      <c r="AH82" s="83">
        <f t="shared" si="62"/>
        <v>0</v>
      </c>
      <c r="AI82" s="128">
        <f t="shared" si="74"/>
        <v>0</v>
      </c>
      <c r="AK82" s="121">
        <v>77</v>
      </c>
      <c r="AL82" s="83">
        <f t="shared" si="53"/>
        <v>0</v>
      </c>
      <c r="AM82" s="83">
        <f t="shared" si="54"/>
        <v>0</v>
      </c>
      <c r="AN82" s="83">
        <f t="shared" si="55"/>
        <v>0</v>
      </c>
      <c r="AO82" s="83">
        <f t="shared" si="56"/>
        <v>0</v>
      </c>
      <c r="AP82" s="83">
        <f t="shared" si="57"/>
        <v>0</v>
      </c>
      <c r="AQ82" s="227">
        <f t="shared" si="42"/>
        <v>0</v>
      </c>
      <c r="AR82" s="227">
        <f t="shared" si="42"/>
        <v>0</v>
      </c>
      <c r="AS82" s="227">
        <f t="shared" si="42"/>
        <v>0</v>
      </c>
      <c r="AT82" s="227">
        <f t="shared" si="42"/>
        <v>0</v>
      </c>
      <c r="AU82" s="83">
        <f t="shared" si="63"/>
        <v>0</v>
      </c>
      <c r="AV82" s="83">
        <f t="shared" si="64"/>
        <v>0</v>
      </c>
      <c r="AW82" s="83">
        <f t="shared" si="65"/>
        <v>0</v>
      </c>
      <c r="AX82" s="83">
        <f t="shared" si="66"/>
        <v>0</v>
      </c>
      <c r="AY82" s="128">
        <f t="shared" si="67"/>
        <v>0</v>
      </c>
    </row>
    <row r="83" spans="2:51" x14ac:dyDescent="0.25">
      <c r="B83" s="252">
        <f>IF(C27&lt;=$F$18,C27,"-")</f>
        <v>21</v>
      </c>
      <c r="C83" s="211">
        <f>D27-D28</f>
        <v>26</v>
      </c>
      <c r="D83" s="212"/>
      <c r="E83" s="185">
        <f t="shared" ref="E83:E94" si="76">IF(G83+D83&lt;&gt;1,(1-(G83+D83))*56%,0)</f>
        <v>0.56000000000000005</v>
      </c>
      <c r="F83" s="185">
        <f t="shared" ref="F83:F94" si="77">IF(G83+D83&lt;&gt;1,(1-(G83+D83))*44%,0)</f>
        <v>0.44</v>
      </c>
      <c r="G83" s="213"/>
      <c r="H83" s="108">
        <f t="shared" si="75"/>
        <v>0</v>
      </c>
      <c r="I83" s="105">
        <v>78</v>
      </c>
      <c r="J83" s="83">
        <f t="shared" si="68"/>
        <v>0</v>
      </c>
      <c r="K83" s="83">
        <f t="shared" si="69"/>
        <v>0</v>
      </c>
      <c r="L83" s="83">
        <f t="shared" si="70"/>
        <v>0</v>
      </c>
      <c r="M83" s="83">
        <f t="shared" si="71"/>
        <v>0</v>
      </c>
      <c r="N83" s="83">
        <f t="shared" si="43"/>
        <v>0</v>
      </c>
      <c r="O83" s="84">
        <f t="shared" si="44"/>
        <v>0</v>
      </c>
      <c r="P83" s="105">
        <v>78</v>
      </c>
      <c r="Q83" s="83">
        <f t="shared" si="58"/>
        <v>0</v>
      </c>
      <c r="R83" s="83">
        <f t="shared" si="72"/>
        <v>0</v>
      </c>
      <c r="S83" s="83">
        <f t="shared" si="73"/>
        <v>0</v>
      </c>
      <c r="T83" s="83">
        <f t="shared" si="45"/>
        <v>0</v>
      </c>
      <c r="U83" s="83">
        <f t="shared" si="59"/>
        <v>0</v>
      </c>
      <c r="V83" s="83">
        <f t="shared" si="46"/>
        <v>0</v>
      </c>
      <c r="W83" s="83">
        <v>0</v>
      </c>
      <c r="X83" s="83">
        <f t="shared" si="47"/>
        <v>0</v>
      </c>
      <c r="Y83" s="88">
        <f t="shared" si="48"/>
        <v>0</v>
      </c>
      <c r="AA83" s="121">
        <v>78</v>
      </c>
      <c r="AB83" s="83">
        <f t="shared" si="49"/>
        <v>0</v>
      </c>
      <c r="AC83" s="154">
        <f t="shared" si="50"/>
        <v>0</v>
      </c>
      <c r="AD83" s="154">
        <f t="shared" si="51"/>
        <v>0</v>
      </c>
      <c r="AE83" s="154">
        <f t="shared" si="52"/>
        <v>0</v>
      </c>
      <c r="AF83" s="83">
        <f t="shared" si="60"/>
        <v>0</v>
      </c>
      <c r="AG83" s="83">
        <f t="shared" si="61"/>
        <v>0</v>
      </c>
      <c r="AH83" s="83">
        <f t="shared" si="62"/>
        <v>0</v>
      </c>
      <c r="AI83" s="128">
        <f t="shared" si="74"/>
        <v>0</v>
      </c>
      <c r="AK83" s="121">
        <v>78</v>
      </c>
      <c r="AL83" s="83">
        <f t="shared" si="53"/>
        <v>0</v>
      </c>
      <c r="AM83" s="83">
        <f t="shared" si="54"/>
        <v>0</v>
      </c>
      <c r="AN83" s="83">
        <f t="shared" si="55"/>
        <v>0</v>
      </c>
      <c r="AO83" s="83">
        <f t="shared" si="56"/>
        <v>0</v>
      </c>
      <c r="AP83" s="83">
        <f t="shared" si="57"/>
        <v>0</v>
      </c>
      <c r="AQ83" s="227">
        <f t="shared" si="42"/>
        <v>0</v>
      </c>
      <c r="AR83" s="227">
        <f t="shared" si="42"/>
        <v>0</v>
      </c>
      <c r="AS83" s="227">
        <f t="shared" si="42"/>
        <v>0</v>
      </c>
      <c r="AT83" s="227">
        <f t="shared" si="42"/>
        <v>0</v>
      </c>
      <c r="AU83" s="83">
        <f t="shared" si="63"/>
        <v>0</v>
      </c>
      <c r="AV83" s="83">
        <f t="shared" si="64"/>
        <v>0</v>
      </c>
      <c r="AW83" s="83">
        <f t="shared" si="65"/>
        <v>0</v>
      </c>
      <c r="AX83" s="83">
        <f t="shared" si="66"/>
        <v>0</v>
      </c>
      <c r="AY83" s="128">
        <f t="shared" si="67"/>
        <v>0</v>
      </c>
    </row>
    <row r="84" spans="2:51" x14ac:dyDescent="0.25">
      <c r="B84" s="260">
        <f>IF(C29&lt;=$F$18,C29,"-")</f>
        <v>24</v>
      </c>
      <c r="C84" s="211">
        <f>D29-D30</f>
        <v>29</v>
      </c>
      <c r="D84" s="212"/>
      <c r="E84" s="185">
        <f t="shared" si="76"/>
        <v>0.56000000000000005</v>
      </c>
      <c r="F84" s="185">
        <f t="shared" si="77"/>
        <v>0.44</v>
      </c>
      <c r="G84" s="213"/>
      <c r="H84" s="108">
        <f t="shared" si="75"/>
        <v>0</v>
      </c>
      <c r="I84" s="105">
        <v>79</v>
      </c>
      <c r="J84" s="83">
        <f t="shared" si="68"/>
        <v>0</v>
      </c>
      <c r="K84" s="83">
        <f t="shared" si="69"/>
        <v>0</v>
      </c>
      <c r="L84" s="83">
        <f t="shared" si="70"/>
        <v>0</v>
      </c>
      <c r="M84" s="83">
        <f t="shared" si="71"/>
        <v>0</v>
      </c>
      <c r="N84" s="83">
        <f t="shared" si="43"/>
        <v>0</v>
      </c>
      <c r="O84" s="84">
        <f t="shared" si="44"/>
        <v>0</v>
      </c>
      <c r="P84" s="105">
        <v>79</v>
      </c>
      <c r="Q84" s="83">
        <f t="shared" si="58"/>
        <v>0</v>
      </c>
      <c r="R84" s="83">
        <f t="shared" si="72"/>
        <v>0</v>
      </c>
      <c r="S84" s="83">
        <f t="shared" si="73"/>
        <v>0</v>
      </c>
      <c r="T84" s="83">
        <f t="shared" si="45"/>
        <v>0</v>
      </c>
      <c r="U84" s="83">
        <f t="shared" si="59"/>
        <v>0</v>
      </c>
      <c r="V84" s="83">
        <f t="shared" si="46"/>
        <v>0</v>
      </c>
      <c r="W84" s="83">
        <v>0</v>
      </c>
      <c r="X84" s="83">
        <f t="shared" si="47"/>
        <v>0</v>
      </c>
      <c r="Y84" s="88">
        <f t="shared" si="48"/>
        <v>0</v>
      </c>
      <c r="AA84" s="121">
        <v>79</v>
      </c>
      <c r="AB84" s="83">
        <f t="shared" si="49"/>
        <v>0</v>
      </c>
      <c r="AC84" s="154">
        <f t="shared" si="50"/>
        <v>0</v>
      </c>
      <c r="AD84" s="154">
        <f t="shared" si="51"/>
        <v>0</v>
      </c>
      <c r="AE84" s="154">
        <f t="shared" si="52"/>
        <v>0</v>
      </c>
      <c r="AF84" s="83">
        <f t="shared" si="60"/>
        <v>0</v>
      </c>
      <c r="AG84" s="83">
        <f t="shared" si="61"/>
        <v>0</v>
      </c>
      <c r="AH84" s="83">
        <f t="shared" si="62"/>
        <v>0</v>
      </c>
      <c r="AI84" s="128">
        <f t="shared" si="74"/>
        <v>0</v>
      </c>
      <c r="AK84" s="121">
        <v>79</v>
      </c>
      <c r="AL84" s="83">
        <f t="shared" si="53"/>
        <v>0</v>
      </c>
      <c r="AM84" s="83">
        <f t="shared" si="54"/>
        <v>0</v>
      </c>
      <c r="AN84" s="83">
        <f t="shared" si="55"/>
        <v>0</v>
      </c>
      <c r="AO84" s="83">
        <f t="shared" si="56"/>
        <v>0</v>
      </c>
      <c r="AP84" s="83">
        <f t="shared" si="57"/>
        <v>0</v>
      </c>
      <c r="AQ84" s="227">
        <f t="shared" si="42"/>
        <v>0</v>
      </c>
      <c r="AR84" s="227">
        <f t="shared" si="42"/>
        <v>0</v>
      </c>
      <c r="AS84" s="227">
        <f t="shared" si="42"/>
        <v>0</v>
      </c>
      <c r="AT84" s="227">
        <f t="shared" si="42"/>
        <v>0</v>
      </c>
      <c r="AU84" s="83">
        <f t="shared" si="63"/>
        <v>0</v>
      </c>
      <c r="AV84" s="83">
        <f t="shared" si="64"/>
        <v>0</v>
      </c>
      <c r="AW84" s="83">
        <f t="shared" si="65"/>
        <v>0</v>
      </c>
      <c r="AX84" s="83">
        <f t="shared" si="66"/>
        <v>0</v>
      </c>
      <c r="AY84" s="128">
        <f t="shared" si="67"/>
        <v>0</v>
      </c>
    </row>
    <row r="85" spans="2:51" x14ac:dyDescent="0.25">
      <c r="B85" s="252">
        <f>IF(C31&lt;=$F$18,C31,"-")</f>
        <v>30</v>
      </c>
      <c r="C85" s="211">
        <f>D31-D32</f>
        <v>53</v>
      </c>
      <c r="D85" s="212"/>
      <c r="E85" s="185">
        <f t="shared" si="76"/>
        <v>0.56000000000000005</v>
      </c>
      <c r="F85" s="185">
        <f t="shared" si="77"/>
        <v>0.44</v>
      </c>
      <c r="G85" s="213"/>
      <c r="H85" s="108">
        <f t="shared" si="75"/>
        <v>0</v>
      </c>
      <c r="I85" s="105">
        <v>80</v>
      </c>
      <c r="J85" s="83">
        <f t="shared" si="68"/>
        <v>0</v>
      </c>
      <c r="K85" s="83">
        <f t="shared" si="69"/>
        <v>0</v>
      </c>
      <c r="L85" s="83">
        <f t="shared" si="70"/>
        <v>0</v>
      </c>
      <c r="M85" s="83">
        <f t="shared" si="71"/>
        <v>0</v>
      </c>
      <c r="N85" s="83">
        <f t="shared" si="43"/>
        <v>0</v>
      </c>
      <c r="O85" s="84">
        <f t="shared" si="44"/>
        <v>0</v>
      </c>
      <c r="P85" s="105">
        <v>80</v>
      </c>
      <c r="Q85" s="83">
        <f t="shared" si="58"/>
        <v>0</v>
      </c>
      <c r="R85" s="83">
        <f t="shared" si="72"/>
        <v>0</v>
      </c>
      <c r="S85" s="83">
        <f t="shared" si="73"/>
        <v>0</v>
      </c>
      <c r="T85" s="83">
        <f t="shared" si="45"/>
        <v>0</v>
      </c>
      <c r="U85" s="83">
        <f t="shared" si="59"/>
        <v>0</v>
      </c>
      <c r="V85" s="83">
        <f t="shared" si="46"/>
        <v>0</v>
      </c>
      <c r="W85" s="83">
        <v>0</v>
      </c>
      <c r="X85" s="83">
        <f t="shared" si="47"/>
        <v>0</v>
      </c>
      <c r="Y85" s="88">
        <f t="shared" si="48"/>
        <v>0</v>
      </c>
      <c r="AA85" s="121">
        <v>80</v>
      </c>
      <c r="AB85" s="83">
        <f t="shared" si="49"/>
        <v>0</v>
      </c>
      <c r="AC85" s="154">
        <f t="shared" si="50"/>
        <v>0</v>
      </c>
      <c r="AD85" s="154">
        <f t="shared" si="51"/>
        <v>0</v>
      </c>
      <c r="AE85" s="154">
        <f t="shared" si="52"/>
        <v>0</v>
      </c>
      <c r="AF85" s="83">
        <f t="shared" si="60"/>
        <v>0</v>
      </c>
      <c r="AG85" s="83">
        <f t="shared" si="61"/>
        <v>0</v>
      </c>
      <c r="AH85" s="83">
        <f t="shared" si="62"/>
        <v>0</v>
      </c>
      <c r="AI85" s="128">
        <f t="shared" si="74"/>
        <v>0</v>
      </c>
      <c r="AK85" s="121">
        <v>80</v>
      </c>
      <c r="AL85" s="83">
        <f t="shared" si="53"/>
        <v>0</v>
      </c>
      <c r="AM85" s="83">
        <f t="shared" si="54"/>
        <v>0</v>
      </c>
      <c r="AN85" s="83">
        <f t="shared" si="55"/>
        <v>0</v>
      </c>
      <c r="AO85" s="83">
        <f t="shared" si="56"/>
        <v>0</v>
      </c>
      <c r="AP85" s="83">
        <f t="shared" si="57"/>
        <v>0</v>
      </c>
      <c r="AQ85" s="227">
        <f t="shared" si="42"/>
        <v>0</v>
      </c>
      <c r="AR85" s="227">
        <f t="shared" si="42"/>
        <v>0</v>
      </c>
      <c r="AS85" s="227">
        <f t="shared" si="42"/>
        <v>0</v>
      </c>
      <c r="AT85" s="227">
        <f t="shared" si="42"/>
        <v>0</v>
      </c>
      <c r="AU85" s="83">
        <f t="shared" si="63"/>
        <v>0</v>
      </c>
      <c r="AV85" s="83">
        <f t="shared" si="64"/>
        <v>0</v>
      </c>
      <c r="AW85" s="83">
        <f t="shared" si="65"/>
        <v>0</v>
      </c>
      <c r="AX85" s="83">
        <f t="shared" si="66"/>
        <v>0</v>
      </c>
      <c r="AY85" s="128">
        <f t="shared" si="67"/>
        <v>0</v>
      </c>
    </row>
    <row r="86" spans="2:51" x14ac:dyDescent="0.25">
      <c r="B86" s="252">
        <f>IF(C33&lt;=$F$18,C33,"-")</f>
        <v>36</v>
      </c>
      <c r="C86" s="211">
        <f>D33-D34</f>
        <v>62</v>
      </c>
      <c r="D86" s="212">
        <v>0.4</v>
      </c>
      <c r="E86" s="185">
        <f t="shared" si="76"/>
        <v>0.33600000000000002</v>
      </c>
      <c r="F86" s="185">
        <f t="shared" si="77"/>
        <v>0.26400000000000001</v>
      </c>
      <c r="G86" s="213"/>
      <c r="H86" s="108">
        <f t="shared" si="75"/>
        <v>0</v>
      </c>
      <c r="I86" s="105">
        <v>81</v>
      </c>
      <c r="J86" s="83">
        <f t="shared" si="68"/>
        <v>0</v>
      </c>
      <c r="K86" s="83">
        <f t="shared" si="69"/>
        <v>0</v>
      </c>
      <c r="L86" s="83">
        <f t="shared" si="70"/>
        <v>0</v>
      </c>
      <c r="M86" s="83">
        <f t="shared" si="71"/>
        <v>0</v>
      </c>
      <c r="N86" s="83">
        <f t="shared" si="43"/>
        <v>0</v>
      </c>
      <c r="O86" s="84">
        <f t="shared" si="44"/>
        <v>0</v>
      </c>
      <c r="P86" s="105">
        <v>81</v>
      </c>
      <c r="Q86" s="83">
        <f t="shared" si="58"/>
        <v>0</v>
      </c>
      <c r="R86" s="83">
        <f t="shared" si="72"/>
        <v>0</v>
      </c>
      <c r="S86" s="83">
        <f t="shared" si="73"/>
        <v>0</v>
      </c>
      <c r="T86" s="83">
        <f t="shared" si="45"/>
        <v>0</v>
      </c>
      <c r="U86" s="83">
        <f t="shared" si="59"/>
        <v>0</v>
      </c>
      <c r="V86" s="83">
        <f t="shared" si="46"/>
        <v>0</v>
      </c>
      <c r="W86" s="83">
        <v>0</v>
      </c>
      <c r="X86" s="83">
        <f t="shared" si="47"/>
        <v>0</v>
      </c>
      <c r="Y86" s="88">
        <f t="shared" si="48"/>
        <v>0</v>
      </c>
      <c r="AA86" s="121">
        <v>81</v>
      </c>
      <c r="AB86" s="83">
        <f t="shared" si="49"/>
        <v>0</v>
      </c>
      <c r="AC86" s="154">
        <f t="shared" si="50"/>
        <v>0</v>
      </c>
      <c r="AD86" s="154">
        <f t="shared" si="51"/>
        <v>0</v>
      </c>
      <c r="AE86" s="154">
        <f t="shared" si="52"/>
        <v>0</v>
      </c>
      <c r="AF86" s="83">
        <f t="shared" si="60"/>
        <v>0</v>
      </c>
      <c r="AG86" s="83">
        <f t="shared" si="61"/>
        <v>0</v>
      </c>
      <c r="AH86" s="83">
        <f t="shared" si="62"/>
        <v>0</v>
      </c>
      <c r="AI86" s="128">
        <f t="shared" si="74"/>
        <v>0</v>
      </c>
      <c r="AK86" s="121">
        <v>81</v>
      </c>
      <c r="AL86" s="83">
        <f t="shared" si="53"/>
        <v>0</v>
      </c>
      <c r="AM86" s="83">
        <f t="shared" si="54"/>
        <v>0</v>
      </c>
      <c r="AN86" s="83">
        <f t="shared" si="55"/>
        <v>0</v>
      </c>
      <c r="AO86" s="83">
        <f t="shared" si="56"/>
        <v>0</v>
      </c>
      <c r="AP86" s="83">
        <f t="shared" si="57"/>
        <v>0</v>
      </c>
      <c r="AQ86" s="227">
        <f t="shared" si="42"/>
        <v>0</v>
      </c>
      <c r="AR86" s="227">
        <f t="shared" si="42"/>
        <v>0</v>
      </c>
      <c r="AS86" s="227">
        <f t="shared" si="42"/>
        <v>0</v>
      </c>
      <c r="AT86" s="227">
        <f t="shared" si="42"/>
        <v>0</v>
      </c>
      <c r="AU86" s="83">
        <f t="shared" si="63"/>
        <v>0</v>
      </c>
      <c r="AV86" s="83">
        <f t="shared" si="64"/>
        <v>0</v>
      </c>
      <c r="AW86" s="83">
        <f t="shared" si="65"/>
        <v>0</v>
      </c>
      <c r="AX86" s="83">
        <f t="shared" si="66"/>
        <v>0</v>
      </c>
      <c r="AY86" s="128">
        <f t="shared" si="67"/>
        <v>0</v>
      </c>
    </row>
    <row r="87" spans="2:51" x14ac:dyDescent="0.25">
      <c r="B87" s="252">
        <f>IF(C35&lt;=$F$18,C35,"-")</f>
        <v>42</v>
      </c>
      <c r="C87" s="211">
        <f>D35-D36</f>
        <v>67</v>
      </c>
      <c r="D87" s="212">
        <v>0.7</v>
      </c>
      <c r="E87" s="185">
        <f t="shared" si="76"/>
        <v>0.16800000000000004</v>
      </c>
      <c r="F87" s="185">
        <f t="shared" si="77"/>
        <v>0.13200000000000003</v>
      </c>
      <c r="G87" s="213"/>
      <c r="H87" s="108">
        <f t="shared" si="75"/>
        <v>0</v>
      </c>
      <c r="I87" s="105">
        <v>82</v>
      </c>
      <c r="J87" s="83">
        <f t="shared" si="68"/>
        <v>0</v>
      </c>
      <c r="K87" s="83">
        <f t="shared" si="69"/>
        <v>0</v>
      </c>
      <c r="L87" s="83">
        <f t="shared" si="70"/>
        <v>0</v>
      </c>
      <c r="M87" s="83">
        <f t="shared" si="71"/>
        <v>0</v>
      </c>
      <c r="N87" s="83">
        <f t="shared" si="43"/>
        <v>0</v>
      </c>
      <c r="O87" s="84">
        <f t="shared" si="44"/>
        <v>0</v>
      </c>
      <c r="P87" s="105">
        <v>82</v>
      </c>
      <c r="Q87" s="83">
        <f t="shared" si="58"/>
        <v>0</v>
      </c>
      <c r="R87" s="83">
        <f t="shared" si="72"/>
        <v>0</v>
      </c>
      <c r="S87" s="83">
        <f t="shared" si="73"/>
        <v>0</v>
      </c>
      <c r="T87" s="83">
        <f t="shared" si="45"/>
        <v>0</v>
      </c>
      <c r="U87" s="83">
        <f t="shared" si="59"/>
        <v>0</v>
      </c>
      <c r="V87" s="83">
        <f t="shared" si="46"/>
        <v>0</v>
      </c>
      <c r="W87" s="83">
        <v>0</v>
      </c>
      <c r="X87" s="83">
        <f t="shared" si="47"/>
        <v>0</v>
      </c>
      <c r="Y87" s="88">
        <f t="shared" si="48"/>
        <v>0</v>
      </c>
      <c r="AA87" s="121">
        <v>82</v>
      </c>
      <c r="AB87" s="83">
        <f t="shared" si="49"/>
        <v>0</v>
      </c>
      <c r="AC87" s="154">
        <f t="shared" si="50"/>
        <v>0</v>
      </c>
      <c r="AD87" s="154">
        <f t="shared" si="51"/>
        <v>0</v>
      </c>
      <c r="AE87" s="154">
        <f t="shared" si="52"/>
        <v>0</v>
      </c>
      <c r="AF87" s="83">
        <f t="shared" si="60"/>
        <v>0</v>
      </c>
      <c r="AG87" s="83">
        <f t="shared" si="61"/>
        <v>0</v>
      </c>
      <c r="AH87" s="83">
        <f t="shared" si="62"/>
        <v>0</v>
      </c>
      <c r="AI87" s="128">
        <f t="shared" si="74"/>
        <v>0</v>
      </c>
      <c r="AK87" s="121">
        <v>82</v>
      </c>
      <c r="AL87" s="83">
        <f t="shared" si="53"/>
        <v>0</v>
      </c>
      <c r="AM87" s="83">
        <f t="shared" si="54"/>
        <v>0</v>
      </c>
      <c r="AN87" s="83">
        <f t="shared" si="55"/>
        <v>0</v>
      </c>
      <c r="AO87" s="83">
        <f t="shared" si="56"/>
        <v>0</v>
      </c>
      <c r="AP87" s="83">
        <f t="shared" si="57"/>
        <v>0</v>
      </c>
      <c r="AQ87" s="227">
        <f t="shared" si="42"/>
        <v>0</v>
      </c>
      <c r="AR87" s="227">
        <f t="shared" si="42"/>
        <v>0</v>
      </c>
      <c r="AS87" s="227">
        <f t="shared" si="42"/>
        <v>0</v>
      </c>
      <c r="AT87" s="227">
        <f t="shared" si="42"/>
        <v>0</v>
      </c>
      <c r="AU87" s="83">
        <f t="shared" si="63"/>
        <v>0</v>
      </c>
      <c r="AV87" s="83">
        <f t="shared" si="64"/>
        <v>0</v>
      </c>
      <c r="AW87" s="83">
        <f t="shared" si="65"/>
        <v>0</v>
      </c>
      <c r="AX87" s="83">
        <f t="shared" si="66"/>
        <v>0</v>
      </c>
      <c r="AY87" s="128">
        <f t="shared" si="67"/>
        <v>0</v>
      </c>
    </row>
    <row r="88" spans="2:51" x14ac:dyDescent="0.25">
      <c r="B88" s="252" t="str">
        <f>IF(C37&lt;=$F$18,C37,"-")</f>
        <v>-</v>
      </c>
      <c r="C88" s="211">
        <f>D37-D38</f>
        <v>65</v>
      </c>
      <c r="D88" s="212">
        <v>0.9</v>
      </c>
      <c r="E88" s="185">
        <f t="shared" si="76"/>
        <v>5.5999999999999994E-2</v>
      </c>
      <c r="F88" s="185">
        <f t="shared" si="77"/>
        <v>4.3999999999999991E-2</v>
      </c>
      <c r="G88" s="213"/>
      <c r="H88" s="108">
        <f t="shared" si="75"/>
        <v>0</v>
      </c>
      <c r="I88" s="105">
        <v>83</v>
      </c>
      <c r="J88" s="83">
        <f t="shared" si="68"/>
        <v>0</v>
      </c>
      <c r="K88" s="83">
        <f t="shared" si="69"/>
        <v>0</v>
      </c>
      <c r="L88" s="83">
        <f t="shared" si="70"/>
        <v>0</v>
      </c>
      <c r="M88" s="83">
        <f t="shared" si="71"/>
        <v>0</v>
      </c>
      <c r="N88" s="83">
        <f t="shared" si="43"/>
        <v>0</v>
      </c>
      <c r="O88" s="84">
        <f t="shared" si="44"/>
        <v>0</v>
      </c>
      <c r="P88" s="105">
        <v>83</v>
      </c>
      <c r="Q88" s="83">
        <f t="shared" si="58"/>
        <v>0</v>
      </c>
      <c r="R88" s="83">
        <f t="shared" si="72"/>
        <v>0</v>
      </c>
      <c r="S88" s="83">
        <f t="shared" si="73"/>
        <v>0</v>
      </c>
      <c r="T88" s="83">
        <f t="shared" si="45"/>
        <v>0</v>
      </c>
      <c r="U88" s="83">
        <f t="shared" si="59"/>
        <v>0</v>
      </c>
      <c r="V88" s="83">
        <f t="shared" si="46"/>
        <v>0</v>
      </c>
      <c r="W88" s="83">
        <v>0</v>
      </c>
      <c r="X88" s="83">
        <f t="shared" si="47"/>
        <v>0</v>
      </c>
      <c r="Y88" s="88">
        <f t="shared" si="48"/>
        <v>0</v>
      </c>
      <c r="AA88" s="121">
        <v>83</v>
      </c>
      <c r="AB88" s="83">
        <f t="shared" si="49"/>
        <v>0</v>
      </c>
      <c r="AC88" s="154">
        <f t="shared" si="50"/>
        <v>0</v>
      </c>
      <c r="AD88" s="154">
        <f t="shared" si="51"/>
        <v>0</v>
      </c>
      <c r="AE88" s="154">
        <f t="shared" si="52"/>
        <v>0</v>
      </c>
      <c r="AF88" s="83">
        <f t="shared" si="60"/>
        <v>0</v>
      </c>
      <c r="AG88" s="83">
        <f t="shared" si="61"/>
        <v>0</v>
      </c>
      <c r="AH88" s="83">
        <f t="shared" si="62"/>
        <v>0</v>
      </c>
      <c r="AI88" s="128">
        <f t="shared" si="74"/>
        <v>0</v>
      </c>
      <c r="AK88" s="121">
        <v>83</v>
      </c>
      <c r="AL88" s="83">
        <f t="shared" si="53"/>
        <v>0</v>
      </c>
      <c r="AM88" s="83">
        <f t="shared" si="54"/>
        <v>0</v>
      </c>
      <c r="AN88" s="83">
        <f t="shared" si="55"/>
        <v>0</v>
      </c>
      <c r="AO88" s="83">
        <f t="shared" si="56"/>
        <v>0</v>
      </c>
      <c r="AP88" s="83">
        <f t="shared" si="57"/>
        <v>0</v>
      </c>
      <c r="AQ88" s="227">
        <f t="shared" si="42"/>
        <v>0</v>
      </c>
      <c r="AR88" s="227">
        <f t="shared" si="42"/>
        <v>0</v>
      </c>
      <c r="AS88" s="227">
        <f t="shared" si="42"/>
        <v>0</v>
      </c>
      <c r="AT88" s="227">
        <f t="shared" si="42"/>
        <v>0</v>
      </c>
      <c r="AU88" s="83">
        <f t="shared" si="63"/>
        <v>0</v>
      </c>
      <c r="AV88" s="83">
        <f t="shared" si="64"/>
        <v>0</v>
      </c>
      <c r="AW88" s="83">
        <f t="shared" si="65"/>
        <v>0</v>
      </c>
      <c r="AX88" s="83">
        <f t="shared" si="66"/>
        <v>0</v>
      </c>
      <c r="AY88" s="128">
        <f t="shared" si="67"/>
        <v>0</v>
      </c>
    </row>
    <row r="89" spans="2:51" x14ac:dyDescent="0.25">
      <c r="B89" s="252" t="str">
        <f>IF(C39&lt;=$F$18,C39,"-")</f>
        <v>-</v>
      </c>
      <c r="C89" s="211">
        <f>D39-D40</f>
        <v>0</v>
      </c>
      <c r="D89" s="212"/>
      <c r="E89" s="185">
        <f t="shared" si="76"/>
        <v>0.56000000000000005</v>
      </c>
      <c r="F89" s="185">
        <f t="shared" si="77"/>
        <v>0.44</v>
      </c>
      <c r="G89" s="213"/>
      <c r="H89" s="108">
        <f t="shared" si="75"/>
        <v>0</v>
      </c>
      <c r="I89" s="105">
        <v>84</v>
      </c>
      <c r="J89" s="83">
        <f t="shared" si="68"/>
        <v>0</v>
      </c>
      <c r="K89" s="83">
        <f t="shared" si="69"/>
        <v>0</v>
      </c>
      <c r="L89" s="83">
        <f t="shared" si="70"/>
        <v>0</v>
      </c>
      <c r="M89" s="83">
        <f t="shared" si="71"/>
        <v>0</v>
      </c>
      <c r="N89" s="83">
        <f t="shared" si="43"/>
        <v>0</v>
      </c>
      <c r="O89" s="84">
        <f t="shared" si="44"/>
        <v>0</v>
      </c>
      <c r="P89" s="105">
        <v>84</v>
      </c>
      <c r="Q89" s="83">
        <f t="shared" si="58"/>
        <v>0</v>
      </c>
      <c r="R89" s="83">
        <f t="shared" si="72"/>
        <v>0</v>
      </c>
      <c r="S89" s="83">
        <f t="shared" si="73"/>
        <v>0</v>
      </c>
      <c r="T89" s="83">
        <f t="shared" si="45"/>
        <v>0</v>
      </c>
      <c r="U89" s="83">
        <f t="shared" si="59"/>
        <v>0</v>
      </c>
      <c r="V89" s="83">
        <f t="shared" si="46"/>
        <v>0</v>
      </c>
      <c r="W89" s="83">
        <v>0</v>
      </c>
      <c r="X89" s="83">
        <f t="shared" si="47"/>
        <v>0</v>
      </c>
      <c r="Y89" s="88">
        <f t="shared" si="48"/>
        <v>0</v>
      </c>
      <c r="AA89" s="121">
        <v>84</v>
      </c>
      <c r="AB89" s="83">
        <f t="shared" si="49"/>
        <v>0</v>
      </c>
      <c r="AC89" s="154">
        <f t="shared" si="50"/>
        <v>0</v>
      </c>
      <c r="AD89" s="154">
        <f t="shared" si="51"/>
        <v>0</v>
      </c>
      <c r="AE89" s="154">
        <f t="shared" si="52"/>
        <v>0</v>
      </c>
      <c r="AF89" s="83">
        <f t="shared" si="60"/>
        <v>0</v>
      </c>
      <c r="AG89" s="83">
        <f t="shared" si="61"/>
        <v>0</v>
      </c>
      <c r="AH89" s="83">
        <f t="shared" si="62"/>
        <v>0</v>
      </c>
      <c r="AI89" s="128">
        <f t="shared" si="74"/>
        <v>0</v>
      </c>
      <c r="AK89" s="121">
        <v>84</v>
      </c>
      <c r="AL89" s="83">
        <f t="shared" si="53"/>
        <v>0</v>
      </c>
      <c r="AM89" s="83">
        <f t="shared" si="54"/>
        <v>0</v>
      </c>
      <c r="AN89" s="83">
        <f t="shared" si="55"/>
        <v>0</v>
      </c>
      <c r="AO89" s="83">
        <f t="shared" si="56"/>
        <v>0</v>
      </c>
      <c r="AP89" s="83">
        <f t="shared" si="57"/>
        <v>0</v>
      </c>
      <c r="AQ89" s="227">
        <f t="shared" si="42"/>
        <v>0</v>
      </c>
      <c r="AR89" s="227">
        <f t="shared" si="42"/>
        <v>0</v>
      </c>
      <c r="AS89" s="227">
        <f t="shared" si="42"/>
        <v>0</v>
      </c>
      <c r="AT89" s="227">
        <f t="shared" si="42"/>
        <v>0</v>
      </c>
      <c r="AU89" s="83">
        <f t="shared" si="63"/>
        <v>0</v>
      </c>
      <c r="AV89" s="83">
        <f t="shared" si="64"/>
        <v>0</v>
      </c>
      <c r="AW89" s="83">
        <f t="shared" si="65"/>
        <v>0</v>
      </c>
      <c r="AX89" s="83">
        <f t="shared" si="66"/>
        <v>0</v>
      </c>
      <c r="AY89" s="128">
        <f t="shared" si="67"/>
        <v>0</v>
      </c>
    </row>
    <row r="90" spans="2:51" x14ac:dyDescent="0.25">
      <c r="B90" s="252">
        <f>IF(C41&lt;=$F$18,C41,"-")</f>
        <v>0</v>
      </c>
      <c r="C90" s="211">
        <f>D41-D42</f>
        <v>0</v>
      </c>
      <c r="D90" s="212"/>
      <c r="E90" s="185">
        <f t="shared" si="76"/>
        <v>0.56000000000000005</v>
      </c>
      <c r="F90" s="185">
        <f t="shared" si="77"/>
        <v>0.44</v>
      </c>
      <c r="G90" s="213"/>
      <c r="H90" s="108">
        <f t="shared" si="75"/>
        <v>0</v>
      </c>
      <c r="I90" s="105">
        <v>85</v>
      </c>
      <c r="J90" s="83">
        <f t="shared" si="68"/>
        <v>0</v>
      </c>
      <c r="K90" s="83">
        <f t="shared" si="69"/>
        <v>0</v>
      </c>
      <c r="L90" s="83">
        <f t="shared" si="70"/>
        <v>0</v>
      </c>
      <c r="M90" s="83">
        <f t="shared" si="71"/>
        <v>0</v>
      </c>
      <c r="N90" s="83">
        <f t="shared" si="43"/>
        <v>0</v>
      </c>
      <c r="O90" s="84">
        <f t="shared" si="44"/>
        <v>0</v>
      </c>
      <c r="P90" s="105">
        <v>85</v>
      </c>
      <c r="Q90" s="83">
        <f t="shared" si="58"/>
        <v>0</v>
      </c>
      <c r="R90" s="83">
        <f t="shared" si="72"/>
        <v>0</v>
      </c>
      <c r="S90" s="83">
        <f t="shared" si="73"/>
        <v>0</v>
      </c>
      <c r="T90" s="83">
        <f t="shared" si="45"/>
        <v>0</v>
      </c>
      <c r="U90" s="83">
        <f t="shared" si="59"/>
        <v>0</v>
      </c>
      <c r="V90" s="83">
        <f t="shared" si="46"/>
        <v>0</v>
      </c>
      <c r="W90" s="83">
        <v>0</v>
      </c>
      <c r="X90" s="83">
        <f t="shared" si="47"/>
        <v>0</v>
      </c>
      <c r="Y90" s="88">
        <f t="shared" si="48"/>
        <v>0</v>
      </c>
      <c r="AA90" s="121">
        <v>85</v>
      </c>
      <c r="AB90" s="83">
        <f t="shared" si="49"/>
        <v>0</v>
      </c>
      <c r="AC90" s="154">
        <f t="shared" si="50"/>
        <v>0</v>
      </c>
      <c r="AD90" s="154">
        <f t="shared" si="51"/>
        <v>0</v>
      </c>
      <c r="AE90" s="154">
        <f t="shared" si="52"/>
        <v>0</v>
      </c>
      <c r="AF90" s="83">
        <f t="shared" si="60"/>
        <v>0</v>
      </c>
      <c r="AG90" s="83">
        <f t="shared" si="61"/>
        <v>0</v>
      </c>
      <c r="AH90" s="83">
        <f t="shared" si="62"/>
        <v>0</v>
      </c>
      <c r="AI90" s="128">
        <f t="shared" si="74"/>
        <v>0</v>
      </c>
      <c r="AK90" s="121">
        <v>85</v>
      </c>
      <c r="AL90" s="83">
        <f t="shared" si="53"/>
        <v>0</v>
      </c>
      <c r="AM90" s="83">
        <f t="shared" si="54"/>
        <v>0</v>
      </c>
      <c r="AN90" s="83">
        <f t="shared" si="55"/>
        <v>0</v>
      </c>
      <c r="AO90" s="83">
        <f t="shared" si="56"/>
        <v>0</v>
      </c>
      <c r="AP90" s="83">
        <f t="shared" si="57"/>
        <v>0</v>
      </c>
      <c r="AQ90" s="227">
        <f t="shared" si="42"/>
        <v>0</v>
      </c>
      <c r="AR90" s="227">
        <f t="shared" si="42"/>
        <v>0</v>
      </c>
      <c r="AS90" s="227">
        <f t="shared" si="42"/>
        <v>0</v>
      </c>
      <c r="AT90" s="227">
        <f t="shared" si="42"/>
        <v>0</v>
      </c>
      <c r="AU90" s="83">
        <f t="shared" si="63"/>
        <v>0</v>
      </c>
      <c r="AV90" s="83">
        <f t="shared" si="64"/>
        <v>0</v>
      </c>
      <c r="AW90" s="83">
        <f t="shared" si="65"/>
        <v>0</v>
      </c>
      <c r="AX90" s="83">
        <f t="shared" si="66"/>
        <v>0</v>
      </c>
      <c r="AY90" s="128">
        <f t="shared" si="67"/>
        <v>0</v>
      </c>
    </row>
    <row r="91" spans="2:51" x14ac:dyDescent="0.25">
      <c r="B91" s="252">
        <f>IF(C43&lt;=$F$18,C43,"-")</f>
        <v>0</v>
      </c>
      <c r="C91" s="211">
        <f>D43-D44</f>
        <v>0</v>
      </c>
      <c r="D91" s="212"/>
      <c r="E91" s="185">
        <f t="shared" si="76"/>
        <v>0.56000000000000005</v>
      </c>
      <c r="F91" s="185">
        <f t="shared" si="77"/>
        <v>0.44</v>
      </c>
      <c r="G91" s="213"/>
      <c r="H91" s="108">
        <f t="shared" si="75"/>
        <v>0</v>
      </c>
      <c r="I91" s="105">
        <v>86</v>
      </c>
      <c r="J91" s="83">
        <f t="shared" si="68"/>
        <v>0</v>
      </c>
      <c r="K91" s="83">
        <f t="shared" si="69"/>
        <v>0</v>
      </c>
      <c r="L91" s="83">
        <f t="shared" si="70"/>
        <v>0</v>
      </c>
      <c r="M91" s="83">
        <f t="shared" si="71"/>
        <v>0</v>
      </c>
      <c r="N91" s="83">
        <f t="shared" si="43"/>
        <v>0</v>
      </c>
      <c r="O91" s="84">
        <f t="shared" si="44"/>
        <v>0</v>
      </c>
      <c r="P91" s="105">
        <v>86</v>
      </c>
      <c r="Q91" s="83">
        <f t="shared" si="58"/>
        <v>0</v>
      </c>
      <c r="R91" s="83">
        <f t="shared" si="72"/>
        <v>0</v>
      </c>
      <c r="S91" s="83">
        <f t="shared" si="73"/>
        <v>0</v>
      </c>
      <c r="T91" s="83">
        <f t="shared" si="45"/>
        <v>0</v>
      </c>
      <c r="U91" s="83">
        <f t="shared" si="59"/>
        <v>0</v>
      </c>
      <c r="V91" s="83">
        <f t="shared" si="46"/>
        <v>0</v>
      </c>
      <c r="W91" s="83">
        <v>0</v>
      </c>
      <c r="X91" s="83">
        <f t="shared" si="47"/>
        <v>0</v>
      </c>
      <c r="Y91" s="88">
        <f t="shared" si="48"/>
        <v>0</v>
      </c>
      <c r="AA91" s="121">
        <v>86</v>
      </c>
      <c r="AB91" s="83">
        <f t="shared" si="49"/>
        <v>0</v>
      </c>
      <c r="AC91" s="154">
        <f t="shared" si="50"/>
        <v>0</v>
      </c>
      <c r="AD91" s="154">
        <f t="shared" si="51"/>
        <v>0</v>
      </c>
      <c r="AE91" s="154">
        <f t="shared" si="52"/>
        <v>0</v>
      </c>
      <c r="AF91" s="83">
        <f t="shared" si="60"/>
        <v>0</v>
      </c>
      <c r="AG91" s="83">
        <f t="shared" si="61"/>
        <v>0</v>
      </c>
      <c r="AH91" s="83">
        <f t="shared" si="62"/>
        <v>0</v>
      </c>
      <c r="AI91" s="128">
        <f t="shared" si="74"/>
        <v>0</v>
      </c>
      <c r="AK91" s="121">
        <v>86</v>
      </c>
      <c r="AL91" s="83">
        <f t="shared" si="53"/>
        <v>0</v>
      </c>
      <c r="AM91" s="83">
        <f t="shared" si="54"/>
        <v>0</v>
      </c>
      <c r="AN91" s="83">
        <f t="shared" si="55"/>
        <v>0</v>
      </c>
      <c r="AO91" s="83">
        <f t="shared" si="56"/>
        <v>0</v>
      </c>
      <c r="AP91" s="83">
        <f t="shared" si="57"/>
        <v>0</v>
      </c>
      <c r="AQ91" s="227">
        <f t="shared" si="42"/>
        <v>0</v>
      </c>
      <c r="AR91" s="227">
        <f t="shared" si="42"/>
        <v>0</v>
      </c>
      <c r="AS91" s="227">
        <f t="shared" si="42"/>
        <v>0</v>
      </c>
      <c r="AT91" s="227">
        <f t="shared" si="42"/>
        <v>0</v>
      </c>
      <c r="AU91" s="83">
        <f t="shared" si="63"/>
        <v>0</v>
      </c>
      <c r="AV91" s="83">
        <f t="shared" si="64"/>
        <v>0</v>
      </c>
      <c r="AW91" s="83">
        <f t="shared" si="65"/>
        <v>0</v>
      </c>
      <c r="AX91" s="83">
        <f t="shared" si="66"/>
        <v>0</v>
      </c>
      <c r="AY91" s="128">
        <f t="shared" si="67"/>
        <v>0</v>
      </c>
    </row>
    <row r="92" spans="2:51" x14ac:dyDescent="0.25">
      <c r="B92" s="252">
        <f>IF(C45&lt;=$F$18,C45,"-")</f>
        <v>0</v>
      </c>
      <c r="C92" s="211">
        <f>D45-D46</f>
        <v>0</v>
      </c>
      <c r="D92" s="212"/>
      <c r="E92" s="185">
        <f t="shared" si="76"/>
        <v>0.56000000000000005</v>
      </c>
      <c r="F92" s="185">
        <f t="shared" si="77"/>
        <v>0.44</v>
      </c>
      <c r="G92" s="213"/>
      <c r="H92" s="108">
        <f t="shared" si="75"/>
        <v>0</v>
      </c>
      <c r="I92" s="105">
        <v>87</v>
      </c>
      <c r="J92" s="83">
        <f t="shared" si="68"/>
        <v>0</v>
      </c>
      <c r="K92" s="83">
        <f t="shared" si="69"/>
        <v>0</v>
      </c>
      <c r="L92" s="83">
        <f t="shared" si="70"/>
        <v>0</v>
      </c>
      <c r="M92" s="83">
        <f t="shared" si="71"/>
        <v>0</v>
      </c>
      <c r="N92" s="83">
        <f t="shared" si="43"/>
        <v>0</v>
      </c>
      <c r="O92" s="84">
        <f t="shared" si="44"/>
        <v>0</v>
      </c>
      <c r="P92" s="105">
        <v>87</v>
      </c>
      <c r="Q92" s="83">
        <f t="shared" si="58"/>
        <v>0</v>
      </c>
      <c r="R92" s="83">
        <f t="shared" si="72"/>
        <v>0</v>
      </c>
      <c r="S92" s="83">
        <f t="shared" si="73"/>
        <v>0</v>
      </c>
      <c r="T92" s="83">
        <f t="shared" si="45"/>
        <v>0</v>
      </c>
      <c r="U92" s="83">
        <f t="shared" si="59"/>
        <v>0</v>
      </c>
      <c r="V92" s="83">
        <f t="shared" si="46"/>
        <v>0</v>
      </c>
      <c r="W92" s="83">
        <v>0</v>
      </c>
      <c r="X92" s="83">
        <f t="shared" si="47"/>
        <v>0</v>
      </c>
      <c r="Y92" s="88">
        <f t="shared" si="48"/>
        <v>0</v>
      </c>
      <c r="AA92" s="121">
        <v>87</v>
      </c>
      <c r="AB92" s="83">
        <f t="shared" si="49"/>
        <v>0</v>
      </c>
      <c r="AC92" s="154">
        <f t="shared" si="50"/>
        <v>0</v>
      </c>
      <c r="AD92" s="154">
        <f t="shared" si="51"/>
        <v>0</v>
      </c>
      <c r="AE92" s="154">
        <f t="shared" si="52"/>
        <v>0</v>
      </c>
      <c r="AF92" s="83">
        <f t="shared" si="60"/>
        <v>0</v>
      </c>
      <c r="AG92" s="83">
        <f t="shared" si="61"/>
        <v>0</v>
      </c>
      <c r="AH92" s="83">
        <f t="shared" si="62"/>
        <v>0</v>
      </c>
      <c r="AI92" s="128">
        <f t="shared" si="74"/>
        <v>0</v>
      </c>
      <c r="AK92" s="121">
        <v>87</v>
      </c>
      <c r="AL92" s="83">
        <f t="shared" si="53"/>
        <v>0</v>
      </c>
      <c r="AM92" s="83">
        <f t="shared" si="54"/>
        <v>0</v>
      </c>
      <c r="AN92" s="83">
        <f t="shared" si="55"/>
        <v>0</v>
      </c>
      <c r="AO92" s="83">
        <f t="shared" si="56"/>
        <v>0</v>
      </c>
      <c r="AP92" s="83">
        <f t="shared" si="57"/>
        <v>0</v>
      </c>
      <c r="AQ92" s="227">
        <f t="shared" si="42"/>
        <v>0</v>
      </c>
      <c r="AR92" s="227">
        <f t="shared" si="42"/>
        <v>0</v>
      </c>
      <c r="AS92" s="227">
        <f t="shared" si="42"/>
        <v>0</v>
      </c>
      <c r="AT92" s="227">
        <f t="shared" si="42"/>
        <v>0</v>
      </c>
      <c r="AU92" s="83">
        <f t="shared" si="63"/>
        <v>0</v>
      </c>
      <c r="AV92" s="83">
        <f t="shared" si="64"/>
        <v>0</v>
      </c>
      <c r="AW92" s="83">
        <f t="shared" si="65"/>
        <v>0</v>
      </c>
      <c r="AX92" s="83">
        <f t="shared" si="66"/>
        <v>0</v>
      </c>
      <c r="AY92" s="128">
        <f t="shared" si="67"/>
        <v>0</v>
      </c>
    </row>
    <row r="93" spans="2:51" x14ac:dyDescent="0.25">
      <c r="B93" s="252">
        <f>IF(C47&lt;=$F$18,C47,"-")</f>
        <v>0</v>
      </c>
      <c r="C93" s="211">
        <f>D47-D48</f>
        <v>0</v>
      </c>
      <c r="D93" s="212"/>
      <c r="E93" s="185">
        <f t="shared" si="76"/>
        <v>0.56000000000000005</v>
      </c>
      <c r="F93" s="185">
        <f t="shared" si="77"/>
        <v>0.44</v>
      </c>
      <c r="G93" s="213"/>
      <c r="H93" s="108">
        <f t="shared" si="75"/>
        <v>0</v>
      </c>
      <c r="I93" s="105">
        <v>88</v>
      </c>
      <c r="J93" s="83">
        <f t="shared" si="68"/>
        <v>0</v>
      </c>
      <c r="K93" s="83">
        <f t="shared" si="69"/>
        <v>0</v>
      </c>
      <c r="L93" s="83">
        <f t="shared" si="70"/>
        <v>0</v>
      </c>
      <c r="M93" s="83">
        <f t="shared" si="71"/>
        <v>0</v>
      </c>
      <c r="N93" s="83">
        <f t="shared" si="43"/>
        <v>0</v>
      </c>
      <c r="O93" s="84">
        <f t="shared" si="44"/>
        <v>0</v>
      </c>
      <c r="P93" s="105">
        <v>88</v>
      </c>
      <c r="Q93" s="83">
        <f t="shared" si="58"/>
        <v>0</v>
      </c>
      <c r="R93" s="83">
        <f t="shared" si="72"/>
        <v>0</v>
      </c>
      <c r="S93" s="83">
        <f t="shared" si="73"/>
        <v>0</v>
      </c>
      <c r="T93" s="83">
        <f t="shared" si="45"/>
        <v>0</v>
      </c>
      <c r="U93" s="83">
        <f t="shared" si="59"/>
        <v>0</v>
      </c>
      <c r="V93" s="83">
        <f t="shared" si="46"/>
        <v>0</v>
      </c>
      <c r="W93" s="83">
        <v>0</v>
      </c>
      <c r="X93" s="83">
        <f t="shared" si="47"/>
        <v>0</v>
      </c>
      <c r="Y93" s="88">
        <f t="shared" si="48"/>
        <v>0</v>
      </c>
      <c r="AA93" s="121">
        <v>88</v>
      </c>
      <c r="AB93" s="83">
        <f t="shared" si="49"/>
        <v>0</v>
      </c>
      <c r="AC93" s="154">
        <f t="shared" si="50"/>
        <v>0</v>
      </c>
      <c r="AD93" s="154">
        <f t="shared" si="51"/>
        <v>0</v>
      </c>
      <c r="AE93" s="154">
        <f t="shared" si="52"/>
        <v>0</v>
      </c>
      <c r="AF93" s="83">
        <f t="shared" si="60"/>
        <v>0</v>
      </c>
      <c r="AG93" s="83">
        <f t="shared" si="61"/>
        <v>0</v>
      </c>
      <c r="AH93" s="83">
        <f t="shared" si="62"/>
        <v>0</v>
      </c>
      <c r="AI93" s="128">
        <f t="shared" si="74"/>
        <v>0</v>
      </c>
      <c r="AK93" s="121">
        <v>88</v>
      </c>
      <c r="AL93" s="83">
        <f t="shared" si="53"/>
        <v>0</v>
      </c>
      <c r="AM93" s="83">
        <f t="shared" si="54"/>
        <v>0</v>
      </c>
      <c r="AN93" s="83">
        <f t="shared" si="55"/>
        <v>0</v>
      </c>
      <c r="AO93" s="83">
        <f t="shared" si="56"/>
        <v>0</v>
      </c>
      <c r="AP93" s="83">
        <f t="shared" si="57"/>
        <v>0</v>
      </c>
      <c r="AQ93" s="227">
        <f t="shared" si="42"/>
        <v>0</v>
      </c>
      <c r="AR93" s="227">
        <f t="shared" si="42"/>
        <v>0</v>
      </c>
      <c r="AS93" s="227">
        <f t="shared" si="42"/>
        <v>0</v>
      </c>
      <c r="AT93" s="227">
        <f t="shared" si="42"/>
        <v>0</v>
      </c>
      <c r="AU93" s="83">
        <f t="shared" si="63"/>
        <v>0</v>
      </c>
      <c r="AV93" s="83">
        <f t="shared" si="64"/>
        <v>0</v>
      </c>
      <c r="AW93" s="83">
        <f t="shared" si="65"/>
        <v>0</v>
      </c>
      <c r="AX93" s="83">
        <f t="shared" si="66"/>
        <v>0</v>
      </c>
      <c r="AY93" s="128">
        <f t="shared" si="67"/>
        <v>0</v>
      </c>
    </row>
    <row r="94" spans="2:51" x14ac:dyDescent="0.25">
      <c r="B94" s="259">
        <f>F18</f>
        <v>45</v>
      </c>
      <c r="C94" s="256">
        <f>VLOOKUP(B94,C25:D78,2)</f>
        <v>188</v>
      </c>
      <c r="D94" s="257">
        <v>0.95</v>
      </c>
      <c r="E94" s="258">
        <f t="shared" si="76"/>
        <v>2.8000000000000028E-2</v>
      </c>
      <c r="F94" s="258">
        <f t="shared" si="77"/>
        <v>2.200000000000002E-2</v>
      </c>
      <c r="G94" s="216"/>
      <c r="H94" s="108">
        <f t="shared" si="75"/>
        <v>0</v>
      </c>
      <c r="I94" s="105">
        <v>89</v>
      </c>
      <c r="J94" s="83">
        <f t="shared" si="68"/>
        <v>0</v>
      </c>
      <c r="K94" s="83">
        <f t="shared" si="69"/>
        <v>0</v>
      </c>
      <c r="L94" s="83">
        <f t="shared" si="70"/>
        <v>0</v>
      </c>
      <c r="M94" s="83">
        <f t="shared" si="71"/>
        <v>0</v>
      </c>
      <c r="N94" s="83">
        <f t="shared" si="43"/>
        <v>0</v>
      </c>
      <c r="O94" s="84">
        <f t="shared" si="44"/>
        <v>0</v>
      </c>
      <c r="P94" s="105">
        <v>89</v>
      </c>
      <c r="Q94" s="83">
        <f t="shared" si="58"/>
        <v>0</v>
      </c>
      <c r="R94" s="83">
        <f t="shared" si="72"/>
        <v>0</v>
      </c>
      <c r="S94" s="83">
        <f t="shared" si="73"/>
        <v>0</v>
      </c>
      <c r="T94" s="83">
        <f t="shared" si="45"/>
        <v>0</v>
      </c>
      <c r="U94" s="83">
        <f t="shared" si="59"/>
        <v>0</v>
      </c>
      <c r="V94" s="83">
        <f t="shared" si="46"/>
        <v>0</v>
      </c>
      <c r="W94" s="83">
        <v>0</v>
      </c>
      <c r="X94" s="83">
        <f t="shared" si="47"/>
        <v>0</v>
      </c>
      <c r="Y94" s="88">
        <f t="shared" si="48"/>
        <v>0</v>
      </c>
      <c r="AA94" s="121">
        <v>89</v>
      </c>
      <c r="AB94" s="83">
        <f t="shared" si="49"/>
        <v>0</v>
      </c>
      <c r="AC94" s="154">
        <f t="shared" si="50"/>
        <v>0</v>
      </c>
      <c r="AD94" s="154">
        <f t="shared" si="51"/>
        <v>0</v>
      </c>
      <c r="AE94" s="154">
        <f t="shared" si="52"/>
        <v>0</v>
      </c>
      <c r="AF94" s="83">
        <f t="shared" si="60"/>
        <v>0</v>
      </c>
      <c r="AG94" s="83">
        <f t="shared" si="61"/>
        <v>0</v>
      </c>
      <c r="AH94" s="83">
        <f t="shared" si="62"/>
        <v>0</v>
      </c>
      <c r="AI94" s="128">
        <f t="shared" si="74"/>
        <v>0</v>
      </c>
      <c r="AK94" s="121">
        <v>89</v>
      </c>
      <c r="AL94" s="83">
        <f t="shared" si="53"/>
        <v>0</v>
      </c>
      <c r="AM94" s="83">
        <f t="shared" si="54"/>
        <v>0</v>
      </c>
      <c r="AN94" s="83">
        <f t="shared" si="55"/>
        <v>0</v>
      </c>
      <c r="AO94" s="83">
        <f t="shared" si="56"/>
        <v>0</v>
      </c>
      <c r="AP94" s="83">
        <f t="shared" si="57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83">
        <f t="shared" si="63"/>
        <v>0</v>
      </c>
      <c r="AV94" s="83">
        <f t="shared" si="64"/>
        <v>0</v>
      </c>
      <c r="AW94" s="83">
        <f t="shared" si="65"/>
        <v>0</v>
      </c>
      <c r="AX94" s="83">
        <f t="shared" si="66"/>
        <v>0</v>
      </c>
      <c r="AY94" s="128">
        <f t="shared" si="67"/>
        <v>0</v>
      </c>
    </row>
    <row r="95" spans="2:51" x14ac:dyDescent="0.25">
      <c r="I95" s="105">
        <v>90</v>
      </c>
      <c r="J95" s="83">
        <f t="shared" si="68"/>
        <v>0</v>
      </c>
      <c r="K95" s="83">
        <f t="shared" si="69"/>
        <v>0</v>
      </c>
      <c r="L95" s="83">
        <f t="shared" si="70"/>
        <v>0</v>
      </c>
      <c r="M95" s="83">
        <f t="shared" si="71"/>
        <v>0</v>
      </c>
      <c r="N95" s="83">
        <f t="shared" si="43"/>
        <v>0</v>
      </c>
      <c r="O95" s="84">
        <f t="shared" si="44"/>
        <v>0</v>
      </c>
      <c r="P95" s="105">
        <v>90</v>
      </c>
      <c r="Q95" s="83">
        <f t="shared" si="58"/>
        <v>0</v>
      </c>
      <c r="R95" s="83">
        <f t="shared" si="72"/>
        <v>0</v>
      </c>
      <c r="S95" s="83">
        <f t="shared" si="73"/>
        <v>0</v>
      </c>
      <c r="T95" s="83">
        <f t="shared" si="45"/>
        <v>0</v>
      </c>
      <c r="U95" s="83">
        <f t="shared" si="59"/>
        <v>0</v>
      </c>
      <c r="V95" s="83">
        <f t="shared" si="46"/>
        <v>0</v>
      </c>
      <c r="W95" s="83">
        <v>0</v>
      </c>
      <c r="X95" s="83">
        <f t="shared" si="47"/>
        <v>0</v>
      </c>
      <c r="Y95" s="88">
        <f t="shared" si="48"/>
        <v>0</v>
      </c>
      <c r="AA95" s="121">
        <v>90</v>
      </c>
      <c r="AB95" s="83">
        <f t="shared" si="49"/>
        <v>0</v>
      </c>
      <c r="AC95" s="154">
        <f t="shared" si="50"/>
        <v>0</v>
      </c>
      <c r="AD95" s="154">
        <f t="shared" si="51"/>
        <v>0</v>
      </c>
      <c r="AE95" s="154">
        <f t="shared" si="52"/>
        <v>0</v>
      </c>
      <c r="AF95" s="83">
        <f t="shared" si="60"/>
        <v>0</v>
      </c>
      <c r="AG95" s="83">
        <f t="shared" si="61"/>
        <v>0</v>
      </c>
      <c r="AH95" s="83">
        <f t="shared" si="62"/>
        <v>0</v>
      </c>
      <c r="AI95" s="128">
        <f t="shared" si="74"/>
        <v>0</v>
      </c>
      <c r="AK95" s="121">
        <v>90</v>
      </c>
      <c r="AL95" s="83">
        <f t="shared" si="53"/>
        <v>0</v>
      </c>
      <c r="AM95" s="83">
        <f t="shared" si="54"/>
        <v>0</v>
      </c>
      <c r="AN95" s="83">
        <f t="shared" si="55"/>
        <v>0</v>
      </c>
      <c r="AO95" s="83">
        <f t="shared" si="56"/>
        <v>0</v>
      </c>
      <c r="AP95" s="83">
        <f t="shared" si="57"/>
        <v>0</v>
      </c>
      <c r="AQ95" s="227">
        <f t="shared" si="42"/>
        <v>0</v>
      </c>
      <c r="AR95" s="227">
        <f t="shared" si="42"/>
        <v>0</v>
      </c>
      <c r="AS95" s="227">
        <f t="shared" si="42"/>
        <v>0</v>
      </c>
      <c r="AT95" s="227">
        <f t="shared" si="42"/>
        <v>0</v>
      </c>
      <c r="AU95" s="83">
        <f t="shared" si="63"/>
        <v>0</v>
      </c>
      <c r="AV95" s="83">
        <f t="shared" si="64"/>
        <v>0</v>
      </c>
      <c r="AW95" s="83">
        <f t="shared" si="65"/>
        <v>0</v>
      </c>
      <c r="AX95" s="83">
        <f t="shared" si="66"/>
        <v>0</v>
      </c>
      <c r="AY95" s="128">
        <f t="shared" si="67"/>
        <v>0</v>
      </c>
    </row>
    <row r="96" spans="2:51" x14ac:dyDescent="0.25">
      <c r="C96" s="117" t="s">
        <v>161</v>
      </c>
      <c r="D96" t="s">
        <v>144</v>
      </c>
      <c r="E96" s="6"/>
      <c r="I96" s="105">
        <v>91</v>
      </c>
      <c r="J96" s="83">
        <f t="shared" si="68"/>
        <v>0</v>
      </c>
      <c r="K96" s="83">
        <f t="shared" si="69"/>
        <v>0</v>
      </c>
      <c r="L96" s="83">
        <f t="shared" si="70"/>
        <v>0</v>
      </c>
      <c r="M96" s="83">
        <f t="shared" si="71"/>
        <v>0</v>
      </c>
      <c r="N96" s="83">
        <f t="shared" si="43"/>
        <v>0</v>
      </c>
      <c r="O96" s="84">
        <f t="shared" si="44"/>
        <v>0</v>
      </c>
      <c r="P96" s="105">
        <v>91</v>
      </c>
      <c r="Q96" s="83">
        <f t="shared" si="58"/>
        <v>0</v>
      </c>
      <c r="R96" s="83">
        <f t="shared" si="72"/>
        <v>0</v>
      </c>
      <c r="S96" s="83">
        <f t="shared" si="73"/>
        <v>0</v>
      </c>
      <c r="T96" s="83">
        <f t="shared" si="45"/>
        <v>0</v>
      </c>
      <c r="U96" s="83">
        <f t="shared" si="59"/>
        <v>0</v>
      </c>
      <c r="V96" s="83">
        <f t="shared" si="46"/>
        <v>0</v>
      </c>
      <c r="W96" s="83">
        <v>0</v>
      </c>
      <c r="X96" s="83">
        <f t="shared" si="47"/>
        <v>0</v>
      </c>
      <c r="Y96" s="88">
        <f t="shared" si="48"/>
        <v>0</v>
      </c>
      <c r="AA96" s="121">
        <v>91</v>
      </c>
      <c r="AB96" s="83">
        <f t="shared" si="49"/>
        <v>0</v>
      </c>
      <c r="AC96" s="154">
        <f t="shared" si="50"/>
        <v>0</v>
      </c>
      <c r="AD96" s="154">
        <f t="shared" si="51"/>
        <v>0</v>
      </c>
      <c r="AE96" s="154">
        <f t="shared" si="52"/>
        <v>0</v>
      </c>
      <c r="AF96" s="83">
        <f t="shared" si="60"/>
        <v>0</v>
      </c>
      <c r="AG96" s="83">
        <f t="shared" si="61"/>
        <v>0</v>
      </c>
      <c r="AH96" s="83">
        <f t="shared" si="62"/>
        <v>0</v>
      </c>
      <c r="AI96" s="128">
        <f t="shared" si="74"/>
        <v>0</v>
      </c>
      <c r="AK96" s="121">
        <v>91</v>
      </c>
      <c r="AL96" s="83">
        <f t="shared" si="53"/>
        <v>0</v>
      </c>
      <c r="AM96" s="83">
        <f t="shared" si="54"/>
        <v>0</v>
      </c>
      <c r="AN96" s="83">
        <f t="shared" si="55"/>
        <v>0</v>
      </c>
      <c r="AO96" s="83">
        <f t="shared" si="56"/>
        <v>0</v>
      </c>
      <c r="AP96" s="83">
        <f t="shared" si="57"/>
        <v>0</v>
      </c>
      <c r="AQ96" s="227">
        <f t="shared" si="42"/>
        <v>0</v>
      </c>
      <c r="AR96" s="227">
        <f t="shared" si="42"/>
        <v>0</v>
      </c>
      <c r="AS96" s="227">
        <f t="shared" si="42"/>
        <v>0</v>
      </c>
      <c r="AT96" s="227">
        <f t="shared" si="42"/>
        <v>0</v>
      </c>
      <c r="AU96" s="83">
        <f t="shared" si="63"/>
        <v>0</v>
      </c>
      <c r="AV96" s="83">
        <f t="shared" si="64"/>
        <v>0</v>
      </c>
      <c r="AW96" s="83">
        <f t="shared" si="65"/>
        <v>0</v>
      </c>
      <c r="AX96" s="83">
        <f t="shared" si="66"/>
        <v>0</v>
      </c>
      <c r="AY96" s="128">
        <f t="shared" si="67"/>
        <v>0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68"/>
        <v>0</v>
      </c>
      <c r="K97" s="83">
        <f t="shared" si="69"/>
        <v>0</v>
      </c>
      <c r="L97" s="83">
        <f t="shared" si="70"/>
        <v>0</v>
      </c>
      <c r="M97" s="83">
        <f t="shared" si="71"/>
        <v>0</v>
      </c>
      <c r="N97" s="83">
        <f t="shared" si="43"/>
        <v>0</v>
      </c>
      <c r="O97" s="84">
        <f t="shared" si="44"/>
        <v>0</v>
      </c>
      <c r="P97" s="105">
        <v>92</v>
      </c>
      <c r="Q97" s="83">
        <f t="shared" si="58"/>
        <v>0</v>
      </c>
      <c r="R97" s="83">
        <f t="shared" si="72"/>
        <v>0</v>
      </c>
      <c r="S97" s="83">
        <f t="shared" si="73"/>
        <v>0</v>
      </c>
      <c r="T97" s="83">
        <f t="shared" si="45"/>
        <v>0</v>
      </c>
      <c r="U97" s="83">
        <f t="shared" si="59"/>
        <v>0</v>
      </c>
      <c r="V97" s="83">
        <f t="shared" si="46"/>
        <v>0</v>
      </c>
      <c r="W97" s="83">
        <v>0</v>
      </c>
      <c r="X97" s="83">
        <f t="shared" si="47"/>
        <v>0</v>
      </c>
      <c r="Y97" s="88">
        <f t="shared" si="48"/>
        <v>0</v>
      </c>
      <c r="AA97" s="121">
        <v>92</v>
      </c>
      <c r="AB97" s="83">
        <f t="shared" si="49"/>
        <v>0</v>
      </c>
      <c r="AC97" s="154">
        <f t="shared" si="50"/>
        <v>0</v>
      </c>
      <c r="AD97" s="154">
        <f t="shared" si="51"/>
        <v>0</v>
      </c>
      <c r="AE97" s="154">
        <f t="shared" si="52"/>
        <v>0</v>
      </c>
      <c r="AF97" s="83">
        <f t="shared" si="60"/>
        <v>0</v>
      </c>
      <c r="AG97" s="83">
        <f t="shared" si="61"/>
        <v>0</v>
      </c>
      <c r="AH97" s="83">
        <f t="shared" si="62"/>
        <v>0</v>
      </c>
      <c r="AI97" s="128">
        <f t="shared" si="74"/>
        <v>0</v>
      </c>
      <c r="AK97" s="121">
        <v>92</v>
      </c>
      <c r="AL97" s="83">
        <f t="shared" si="53"/>
        <v>0</v>
      </c>
      <c r="AM97" s="83">
        <f t="shared" si="54"/>
        <v>0</v>
      </c>
      <c r="AN97" s="83">
        <f t="shared" si="55"/>
        <v>0</v>
      </c>
      <c r="AO97" s="83">
        <f t="shared" si="56"/>
        <v>0</v>
      </c>
      <c r="AP97" s="83">
        <f t="shared" si="57"/>
        <v>0</v>
      </c>
      <c r="AQ97" s="227">
        <f t="shared" si="42"/>
        <v>0</v>
      </c>
      <c r="AR97" s="227">
        <f t="shared" si="42"/>
        <v>0</v>
      </c>
      <c r="AS97" s="227">
        <f t="shared" si="42"/>
        <v>0</v>
      </c>
      <c r="AT97" s="227">
        <f t="shared" si="42"/>
        <v>0</v>
      </c>
      <c r="AU97" s="83">
        <f t="shared" si="63"/>
        <v>0</v>
      </c>
      <c r="AV97" s="83">
        <f t="shared" si="64"/>
        <v>0</v>
      </c>
      <c r="AW97" s="83">
        <f t="shared" si="65"/>
        <v>0</v>
      </c>
      <c r="AX97" s="83">
        <f t="shared" si="66"/>
        <v>0</v>
      </c>
      <c r="AY97" s="128">
        <f t="shared" si="67"/>
        <v>0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68"/>
        <v>0</v>
      </c>
      <c r="K98" s="83">
        <f t="shared" si="69"/>
        <v>0</v>
      </c>
      <c r="L98" s="83">
        <f t="shared" si="70"/>
        <v>0</v>
      </c>
      <c r="M98" s="83">
        <f t="shared" si="71"/>
        <v>0</v>
      </c>
      <c r="N98" s="83">
        <f t="shared" si="43"/>
        <v>0</v>
      </c>
      <c r="O98" s="84">
        <f t="shared" si="44"/>
        <v>0</v>
      </c>
      <c r="P98" s="105">
        <v>93</v>
      </c>
      <c r="Q98" s="83">
        <f t="shared" si="58"/>
        <v>0</v>
      </c>
      <c r="R98" s="83">
        <f t="shared" si="72"/>
        <v>0</v>
      </c>
      <c r="S98" s="83">
        <f t="shared" si="73"/>
        <v>0</v>
      </c>
      <c r="T98" s="83">
        <f t="shared" si="45"/>
        <v>0</v>
      </c>
      <c r="U98" s="83">
        <f t="shared" si="59"/>
        <v>0</v>
      </c>
      <c r="V98" s="83">
        <f t="shared" si="46"/>
        <v>0</v>
      </c>
      <c r="W98" s="83">
        <v>0</v>
      </c>
      <c r="X98" s="83">
        <f t="shared" si="47"/>
        <v>0</v>
      </c>
      <c r="Y98" s="88">
        <f t="shared" si="48"/>
        <v>0</v>
      </c>
      <c r="AA98" s="121">
        <v>93</v>
      </c>
      <c r="AB98" s="83">
        <f t="shared" si="49"/>
        <v>0</v>
      </c>
      <c r="AC98" s="154">
        <f t="shared" si="50"/>
        <v>0</v>
      </c>
      <c r="AD98" s="154">
        <f t="shared" si="51"/>
        <v>0</v>
      </c>
      <c r="AE98" s="154">
        <f t="shared" si="52"/>
        <v>0</v>
      </c>
      <c r="AF98" s="83">
        <f t="shared" si="60"/>
        <v>0</v>
      </c>
      <c r="AG98" s="83">
        <f t="shared" si="61"/>
        <v>0</v>
      </c>
      <c r="AH98" s="83">
        <f t="shared" si="62"/>
        <v>0</v>
      </c>
      <c r="AI98" s="128">
        <f t="shared" si="74"/>
        <v>0</v>
      </c>
      <c r="AK98" s="121">
        <v>93</v>
      </c>
      <c r="AL98" s="83">
        <f t="shared" si="53"/>
        <v>0</v>
      </c>
      <c r="AM98" s="83">
        <f t="shared" si="54"/>
        <v>0</v>
      </c>
      <c r="AN98" s="83">
        <f t="shared" si="55"/>
        <v>0</v>
      </c>
      <c r="AO98" s="83">
        <f t="shared" si="56"/>
        <v>0</v>
      </c>
      <c r="AP98" s="83">
        <f t="shared" si="57"/>
        <v>0</v>
      </c>
      <c r="AQ98" s="227">
        <f t="shared" si="42"/>
        <v>0</v>
      </c>
      <c r="AR98" s="227">
        <f t="shared" si="42"/>
        <v>0</v>
      </c>
      <c r="AS98" s="227">
        <f t="shared" si="42"/>
        <v>0</v>
      </c>
      <c r="AT98" s="227">
        <f t="shared" si="42"/>
        <v>0</v>
      </c>
      <c r="AU98" s="83">
        <f t="shared" si="63"/>
        <v>0</v>
      </c>
      <c r="AV98" s="83">
        <f t="shared" si="64"/>
        <v>0</v>
      </c>
      <c r="AW98" s="83">
        <f t="shared" si="65"/>
        <v>0</v>
      </c>
      <c r="AX98" s="83">
        <f t="shared" si="66"/>
        <v>0</v>
      </c>
      <c r="AY98" s="128">
        <f t="shared" si="67"/>
        <v>0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68"/>
        <v>0</v>
      </c>
      <c r="K99" s="83">
        <f t="shared" si="69"/>
        <v>0</v>
      </c>
      <c r="L99" s="83">
        <f t="shared" si="70"/>
        <v>0</v>
      </c>
      <c r="M99" s="83">
        <f t="shared" si="71"/>
        <v>0</v>
      </c>
      <c r="N99" s="83">
        <f t="shared" si="43"/>
        <v>0</v>
      </c>
      <c r="O99" s="84">
        <f t="shared" si="44"/>
        <v>0</v>
      </c>
      <c r="P99" s="105">
        <v>94</v>
      </c>
      <c r="Q99" s="83">
        <f t="shared" si="58"/>
        <v>0</v>
      </c>
      <c r="R99" s="83">
        <f t="shared" si="72"/>
        <v>0</v>
      </c>
      <c r="S99" s="83">
        <f t="shared" si="73"/>
        <v>0</v>
      </c>
      <c r="T99" s="83">
        <f t="shared" si="45"/>
        <v>0</v>
      </c>
      <c r="U99" s="83">
        <f t="shared" si="59"/>
        <v>0</v>
      </c>
      <c r="V99" s="83">
        <f t="shared" si="46"/>
        <v>0</v>
      </c>
      <c r="W99" s="83">
        <v>0</v>
      </c>
      <c r="X99" s="83">
        <f t="shared" si="47"/>
        <v>0</v>
      </c>
      <c r="Y99" s="88">
        <f t="shared" si="48"/>
        <v>0</v>
      </c>
      <c r="AA99" s="121">
        <v>94</v>
      </c>
      <c r="AB99" s="83">
        <f t="shared" si="49"/>
        <v>0</v>
      </c>
      <c r="AC99" s="154">
        <f t="shared" si="50"/>
        <v>0</v>
      </c>
      <c r="AD99" s="154">
        <f t="shared" si="51"/>
        <v>0</v>
      </c>
      <c r="AE99" s="154">
        <f t="shared" si="52"/>
        <v>0</v>
      </c>
      <c r="AF99" s="83">
        <f t="shared" si="60"/>
        <v>0</v>
      </c>
      <c r="AG99" s="83">
        <f t="shared" si="61"/>
        <v>0</v>
      </c>
      <c r="AH99" s="83">
        <f t="shared" si="62"/>
        <v>0</v>
      </c>
      <c r="AI99" s="128">
        <f t="shared" si="74"/>
        <v>0</v>
      </c>
      <c r="AK99" s="121">
        <v>94</v>
      </c>
      <c r="AL99" s="83">
        <f t="shared" si="53"/>
        <v>0</v>
      </c>
      <c r="AM99" s="83">
        <f t="shared" si="54"/>
        <v>0</v>
      </c>
      <c r="AN99" s="83">
        <f t="shared" si="55"/>
        <v>0</v>
      </c>
      <c r="AO99" s="83">
        <f t="shared" si="56"/>
        <v>0</v>
      </c>
      <c r="AP99" s="83">
        <f t="shared" si="57"/>
        <v>0</v>
      </c>
      <c r="AQ99" s="227">
        <f t="shared" si="42"/>
        <v>0</v>
      </c>
      <c r="AR99" s="227">
        <f t="shared" si="42"/>
        <v>0</v>
      </c>
      <c r="AS99" s="227">
        <f t="shared" si="42"/>
        <v>0</v>
      </c>
      <c r="AT99" s="227">
        <f t="shared" si="42"/>
        <v>0</v>
      </c>
      <c r="AU99" s="83">
        <f t="shared" si="63"/>
        <v>0</v>
      </c>
      <c r="AV99" s="83">
        <f t="shared" si="64"/>
        <v>0</v>
      </c>
      <c r="AW99" s="83">
        <f t="shared" si="65"/>
        <v>0</v>
      </c>
      <c r="AX99" s="83">
        <f t="shared" si="66"/>
        <v>0</v>
      </c>
      <c r="AY99" s="128">
        <f t="shared" si="67"/>
        <v>0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68"/>
        <v>0</v>
      </c>
      <c r="K100" s="83">
        <f t="shared" si="69"/>
        <v>0</v>
      </c>
      <c r="L100" s="83">
        <f t="shared" si="70"/>
        <v>0</v>
      </c>
      <c r="M100" s="83">
        <f t="shared" si="71"/>
        <v>0</v>
      </c>
      <c r="N100" s="83">
        <f t="shared" si="43"/>
        <v>0</v>
      </c>
      <c r="O100" s="84">
        <f t="shared" si="44"/>
        <v>0</v>
      </c>
      <c r="P100" s="105">
        <v>95</v>
      </c>
      <c r="Q100" s="83">
        <f t="shared" si="58"/>
        <v>0</v>
      </c>
      <c r="R100" s="83">
        <f t="shared" si="72"/>
        <v>0</v>
      </c>
      <c r="S100" s="83">
        <f t="shared" si="73"/>
        <v>0</v>
      </c>
      <c r="T100" s="83">
        <f t="shared" si="45"/>
        <v>0</v>
      </c>
      <c r="U100" s="83">
        <f t="shared" si="59"/>
        <v>0</v>
      </c>
      <c r="V100" s="83">
        <f t="shared" si="46"/>
        <v>0</v>
      </c>
      <c r="W100" s="83">
        <v>0</v>
      </c>
      <c r="X100" s="83">
        <f t="shared" si="47"/>
        <v>0</v>
      </c>
      <c r="Y100" s="88">
        <f t="shared" si="48"/>
        <v>0</v>
      </c>
      <c r="AA100" s="121">
        <v>95</v>
      </c>
      <c r="AB100" s="83">
        <f t="shared" si="49"/>
        <v>0</v>
      </c>
      <c r="AC100" s="154">
        <f t="shared" si="50"/>
        <v>0</v>
      </c>
      <c r="AD100" s="154">
        <f t="shared" si="51"/>
        <v>0</v>
      </c>
      <c r="AE100" s="154">
        <f t="shared" si="52"/>
        <v>0</v>
      </c>
      <c r="AF100" s="83">
        <f t="shared" si="60"/>
        <v>0</v>
      </c>
      <c r="AG100" s="83">
        <f t="shared" si="61"/>
        <v>0</v>
      </c>
      <c r="AH100" s="83">
        <f t="shared" si="62"/>
        <v>0</v>
      </c>
      <c r="AI100" s="128">
        <f t="shared" si="74"/>
        <v>0</v>
      </c>
      <c r="AK100" s="121">
        <v>95</v>
      </c>
      <c r="AL100" s="83">
        <f t="shared" si="53"/>
        <v>0</v>
      </c>
      <c r="AM100" s="83">
        <f t="shared" si="54"/>
        <v>0</v>
      </c>
      <c r="AN100" s="83">
        <f t="shared" si="55"/>
        <v>0</v>
      </c>
      <c r="AO100" s="83">
        <f t="shared" si="56"/>
        <v>0</v>
      </c>
      <c r="AP100" s="83">
        <f t="shared" si="57"/>
        <v>0</v>
      </c>
      <c r="AQ100" s="227">
        <f t="shared" si="42"/>
        <v>0</v>
      </c>
      <c r="AR100" s="227">
        <f t="shared" si="42"/>
        <v>0</v>
      </c>
      <c r="AS100" s="227">
        <f t="shared" si="42"/>
        <v>0</v>
      </c>
      <c r="AT100" s="227">
        <f t="shared" si="42"/>
        <v>0</v>
      </c>
      <c r="AU100" s="83">
        <f t="shared" si="63"/>
        <v>0</v>
      </c>
      <c r="AV100" s="83">
        <f t="shared" si="64"/>
        <v>0</v>
      </c>
      <c r="AW100" s="83">
        <f t="shared" si="65"/>
        <v>0</v>
      </c>
      <c r="AX100" s="83">
        <f t="shared" si="66"/>
        <v>0</v>
      </c>
      <c r="AY100" s="128">
        <f t="shared" si="67"/>
        <v>0</v>
      </c>
    </row>
    <row r="101" spans="2:51" x14ac:dyDescent="0.25">
      <c r="C101" s="72"/>
      <c r="E101" s="6"/>
      <c r="I101" s="105">
        <v>96</v>
      </c>
      <c r="J101" s="83">
        <f t="shared" si="68"/>
        <v>0</v>
      </c>
      <c r="K101" s="83">
        <f t="shared" si="69"/>
        <v>0</v>
      </c>
      <c r="L101" s="83">
        <f t="shared" si="70"/>
        <v>0</v>
      </c>
      <c r="M101" s="83">
        <f t="shared" si="71"/>
        <v>0</v>
      </c>
      <c r="N101" s="83">
        <f t="shared" si="43"/>
        <v>0</v>
      </c>
      <c r="O101" s="84">
        <f t="shared" si="44"/>
        <v>0</v>
      </c>
      <c r="P101" s="105">
        <v>96</v>
      </c>
      <c r="Q101" s="83">
        <f t="shared" si="58"/>
        <v>0</v>
      </c>
      <c r="R101" s="83">
        <f t="shared" si="72"/>
        <v>0</v>
      </c>
      <c r="S101" s="83">
        <f t="shared" si="73"/>
        <v>0</v>
      </c>
      <c r="T101" s="83">
        <f t="shared" si="45"/>
        <v>0</v>
      </c>
      <c r="U101" s="83">
        <f t="shared" si="59"/>
        <v>0</v>
      </c>
      <c r="V101" s="83">
        <f t="shared" si="46"/>
        <v>0</v>
      </c>
      <c r="W101" s="83">
        <v>0</v>
      </c>
      <c r="X101" s="83">
        <f t="shared" si="47"/>
        <v>0</v>
      </c>
      <c r="Y101" s="88">
        <f t="shared" si="48"/>
        <v>0</v>
      </c>
      <c r="AA101" s="121">
        <v>96</v>
      </c>
      <c r="AB101" s="83">
        <f t="shared" si="49"/>
        <v>0</v>
      </c>
      <c r="AC101" s="154">
        <f t="shared" si="50"/>
        <v>0</v>
      </c>
      <c r="AD101" s="154">
        <f t="shared" si="51"/>
        <v>0</v>
      </c>
      <c r="AE101" s="154">
        <f t="shared" si="52"/>
        <v>0</v>
      </c>
      <c r="AF101" s="83">
        <f t="shared" si="60"/>
        <v>0</v>
      </c>
      <c r="AG101" s="83">
        <f t="shared" si="61"/>
        <v>0</v>
      </c>
      <c r="AH101" s="83">
        <f t="shared" si="62"/>
        <v>0</v>
      </c>
      <c r="AI101" s="128">
        <f t="shared" si="74"/>
        <v>0</v>
      </c>
      <c r="AK101" s="121">
        <v>96</v>
      </c>
      <c r="AL101" s="83">
        <f t="shared" si="53"/>
        <v>0</v>
      </c>
      <c r="AM101" s="83">
        <f t="shared" si="54"/>
        <v>0</v>
      </c>
      <c r="AN101" s="83">
        <f t="shared" si="55"/>
        <v>0</v>
      </c>
      <c r="AO101" s="83">
        <f t="shared" si="56"/>
        <v>0</v>
      </c>
      <c r="AP101" s="83">
        <f t="shared" si="57"/>
        <v>0</v>
      </c>
      <c r="AQ101" s="227">
        <f t="shared" si="42"/>
        <v>0</v>
      </c>
      <c r="AR101" s="227">
        <f t="shared" si="42"/>
        <v>0</v>
      </c>
      <c r="AS101" s="227">
        <f t="shared" si="42"/>
        <v>0</v>
      </c>
      <c r="AT101" s="227">
        <f t="shared" si="42"/>
        <v>0</v>
      </c>
      <c r="AU101" s="83">
        <f t="shared" si="63"/>
        <v>0</v>
      </c>
      <c r="AV101" s="83">
        <f t="shared" si="64"/>
        <v>0</v>
      </c>
      <c r="AW101" s="83">
        <f t="shared" si="65"/>
        <v>0</v>
      </c>
      <c r="AX101" s="83">
        <f t="shared" si="66"/>
        <v>0</v>
      </c>
      <c r="AY101" s="128">
        <f t="shared" si="67"/>
        <v>0</v>
      </c>
    </row>
    <row r="102" spans="2:51" x14ac:dyDescent="0.25">
      <c r="C102" s="72"/>
      <c r="E102" s="6"/>
      <c r="I102" s="105">
        <v>97</v>
      </c>
      <c r="J102" s="83">
        <f t="shared" si="68"/>
        <v>0</v>
      </c>
      <c r="K102" s="83">
        <f t="shared" si="69"/>
        <v>0</v>
      </c>
      <c r="L102" s="83">
        <f t="shared" si="70"/>
        <v>0</v>
      </c>
      <c r="M102" s="83">
        <f t="shared" si="71"/>
        <v>0</v>
      </c>
      <c r="N102" s="83">
        <f t="shared" si="43"/>
        <v>0</v>
      </c>
      <c r="O102" s="84">
        <f t="shared" si="44"/>
        <v>0</v>
      </c>
      <c r="P102" s="105">
        <v>97</v>
      </c>
      <c r="Q102" s="83">
        <f t="shared" ref="Q102:Q133" si="78">IF(P102&lt;=$F$18,LOOKUP(P102-1,$B$25:$B$78,$G$25:$G$78),)</f>
        <v>0</v>
      </c>
      <c r="R102" s="83">
        <f t="shared" si="72"/>
        <v>0</v>
      </c>
      <c r="S102" s="83">
        <f t="shared" si="73"/>
        <v>0</v>
      </c>
      <c r="T102" s="83">
        <f t="shared" si="45"/>
        <v>0</v>
      </c>
      <c r="U102" s="83">
        <f t="shared" si="59"/>
        <v>0</v>
      </c>
      <c r="V102" s="83">
        <f t="shared" si="46"/>
        <v>0</v>
      </c>
      <c r="W102" s="83">
        <v>0</v>
      </c>
      <c r="X102" s="83">
        <f t="shared" si="47"/>
        <v>0</v>
      </c>
      <c r="Y102" s="88">
        <f t="shared" si="48"/>
        <v>0</v>
      </c>
      <c r="AA102" s="121">
        <v>97</v>
      </c>
      <c r="AB102" s="83">
        <f t="shared" si="49"/>
        <v>0</v>
      </c>
      <c r="AC102" s="154">
        <f t="shared" si="50"/>
        <v>0</v>
      </c>
      <c r="AD102" s="154">
        <f t="shared" si="51"/>
        <v>0</v>
      </c>
      <c r="AE102" s="154">
        <f t="shared" si="52"/>
        <v>0</v>
      </c>
      <c r="AF102" s="83">
        <f t="shared" ref="AF102:AF133" si="79">IF(AA102&lt;=$F$18,EXP(-LN(2)/$D$104)*AF101+((1-EXP(-LN(2)/$D$104))/(LN(2)/$D$104))*$AB102*AC102*0.475*$F$19*44/12,)</f>
        <v>0</v>
      </c>
      <c r="AG102" s="83">
        <f t="shared" si="61"/>
        <v>0</v>
      </c>
      <c r="AH102" s="83">
        <f t="shared" ref="AH102:AH133" si="80">IF(AA102&lt;=$F$18,EXP(-LN(2)/$D$105)*AH101+((1-EXP(-LN(2)/$D$105))/(LN(2)/$D$105))*$AB102*AE102*0.475*$F$19*44/12,)</f>
        <v>0</v>
      </c>
      <c r="AI102" s="128">
        <f t="shared" si="74"/>
        <v>0</v>
      </c>
      <c r="AK102" s="121">
        <v>97</v>
      </c>
      <c r="AL102" s="83">
        <f t="shared" si="53"/>
        <v>0</v>
      </c>
      <c r="AM102" s="83">
        <f t="shared" si="54"/>
        <v>0</v>
      </c>
      <c r="AN102" s="83">
        <f t="shared" si="55"/>
        <v>0</v>
      </c>
      <c r="AO102" s="83">
        <f t="shared" si="56"/>
        <v>0</v>
      </c>
      <c r="AP102" s="83">
        <f t="shared" si="57"/>
        <v>0</v>
      </c>
      <c r="AQ102" s="227">
        <f t="shared" si="42"/>
        <v>0</v>
      </c>
      <c r="AR102" s="227">
        <f t="shared" si="42"/>
        <v>0</v>
      </c>
      <c r="AS102" s="227">
        <f t="shared" si="42"/>
        <v>0</v>
      </c>
      <c r="AT102" s="227">
        <f t="shared" si="42"/>
        <v>0</v>
      </c>
      <c r="AU102" s="83">
        <f t="shared" si="63"/>
        <v>0</v>
      </c>
      <c r="AV102" s="83">
        <f t="shared" si="64"/>
        <v>0</v>
      </c>
      <c r="AW102" s="83">
        <f t="shared" si="65"/>
        <v>0</v>
      </c>
      <c r="AX102" s="83">
        <f t="shared" si="66"/>
        <v>0</v>
      </c>
      <c r="AY102" s="128">
        <f t="shared" si="67"/>
        <v>0</v>
      </c>
    </row>
    <row r="103" spans="2:51" x14ac:dyDescent="0.25">
      <c r="C103" s="70" t="s">
        <v>164</v>
      </c>
      <c r="D103" s="194" t="s">
        <v>165</v>
      </c>
      <c r="F103"/>
      <c r="I103" s="105">
        <v>98</v>
      </c>
      <c r="J103" s="83">
        <f t="shared" si="68"/>
        <v>0</v>
      </c>
      <c r="K103" s="83">
        <f t="shared" si="69"/>
        <v>0</v>
      </c>
      <c r="L103" s="83">
        <f t="shared" si="70"/>
        <v>0</v>
      </c>
      <c r="M103" s="83">
        <f t="shared" si="71"/>
        <v>0</v>
      </c>
      <c r="N103" s="83">
        <f t="shared" si="43"/>
        <v>0</v>
      </c>
      <c r="O103" s="84">
        <f t="shared" si="44"/>
        <v>0</v>
      </c>
      <c r="P103" s="105">
        <v>98</v>
      </c>
      <c r="Q103" s="83">
        <f t="shared" si="78"/>
        <v>0</v>
      </c>
      <c r="R103" s="83">
        <f t="shared" si="72"/>
        <v>0</v>
      </c>
      <c r="S103" s="83">
        <f t="shared" si="73"/>
        <v>0</v>
      </c>
      <c r="T103" s="83">
        <f t="shared" si="45"/>
        <v>0</v>
      </c>
      <c r="U103" s="83">
        <f t="shared" si="59"/>
        <v>0</v>
      </c>
      <c r="V103" s="83">
        <f t="shared" si="46"/>
        <v>0</v>
      </c>
      <c r="W103" s="83">
        <v>0</v>
      </c>
      <c r="X103" s="83">
        <f t="shared" si="47"/>
        <v>0</v>
      </c>
      <c r="Y103" s="88">
        <f t="shared" si="48"/>
        <v>0</v>
      </c>
      <c r="AA103" s="121">
        <v>98</v>
      </c>
      <c r="AB103" s="83">
        <f t="shared" si="49"/>
        <v>0</v>
      </c>
      <c r="AC103" s="154">
        <f t="shared" si="50"/>
        <v>0</v>
      </c>
      <c r="AD103" s="154">
        <f t="shared" si="51"/>
        <v>0</v>
      </c>
      <c r="AE103" s="154">
        <f t="shared" si="52"/>
        <v>0</v>
      </c>
      <c r="AF103" s="83">
        <f t="shared" si="79"/>
        <v>0</v>
      </c>
      <c r="AG103" s="83">
        <f t="shared" si="61"/>
        <v>0</v>
      </c>
      <c r="AH103" s="83">
        <f t="shared" si="80"/>
        <v>0</v>
      </c>
      <c r="AI103" s="128">
        <f t="shared" si="74"/>
        <v>0</v>
      </c>
      <c r="AK103" s="121">
        <v>98</v>
      </c>
      <c r="AL103" s="83">
        <f t="shared" si="53"/>
        <v>0</v>
      </c>
      <c r="AM103" s="83">
        <f t="shared" si="54"/>
        <v>0</v>
      </c>
      <c r="AN103" s="83">
        <f t="shared" si="55"/>
        <v>0</v>
      </c>
      <c r="AO103" s="83">
        <f t="shared" si="56"/>
        <v>0</v>
      </c>
      <c r="AP103" s="83">
        <f t="shared" si="57"/>
        <v>0</v>
      </c>
      <c r="AQ103" s="227">
        <f t="shared" si="42"/>
        <v>0</v>
      </c>
      <c r="AR103" s="227">
        <f t="shared" si="42"/>
        <v>0</v>
      </c>
      <c r="AS103" s="227">
        <f t="shared" si="42"/>
        <v>0</v>
      </c>
      <c r="AT103" s="227">
        <f t="shared" si="42"/>
        <v>0</v>
      </c>
      <c r="AU103" s="83">
        <f t="shared" si="63"/>
        <v>0</v>
      </c>
      <c r="AV103" s="83">
        <f t="shared" si="64"/>
        <v>0</v>
      </c>
      <c r="AW103" s="83">
        <f t="shared" si="65"/>
        <v>0</v>
      </c>
      <c r="AX103" s="83">
        <f t="shared" si="66"/>
        <v>0</v>
      </c>
      <c r="AY103" s="128">
        <f t="shared" si="67"/>
        <v>0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68"/>
        <v>0</v>
      </c>
      <c r="K104" s="83">
        <f t="shared" si="69"/>
        <v>0</v>
      </c>
      <c r="L104" s="83">
        <f t="shared" si="70"/>
        <v>0</v>
      </c>
      <c r="M104" s="83">
        <f t="shared" si="71"/>
        <v>0</v>
      </c>
      <c r="N104" s="83">
        <f t="shared" si="43"/>
        <v>0</v>
      </c>
      <c r="O104" s="84">
        <f t="shared" si="44"/>
        <v>0</v>
      </c>
      <c r="P104" s="105">
        <v>99</v>
      </c>
      <c r="Q104" s="83">
        <f t="shared" si="78"/>
        <v>0</v>
      </c>
      <c r="R104" s="83">
        <f t="shared" si="72"/>
        <v>0</v>
      </c>
      <c r="S104" s="83">
        <f t="shared" si="73"/>
        <v>0</v>
      </c>
      <c r="T104" s="83">
        <f t="shared" si="45"/>
        <v>0</v>
      </c>
      <c r="U104" s="83">
        <f t="shared" si="59"/>
        <v>0</v>
      </c>
      <c r="V104" s="83">
        <f t="shared" si="46"/>
        <v>0</v>
      </c>
      <c r="W104" s="83">
        <v>0</v>
      </c>
      <c r="X104" s="83">
        <f t="shared" si="47"/>
        <v>0</v>
      </c>
      <c r="Y104" s="88">
        <f t="shared" si="48"/>
        <v>0</v>
      </c>
      <c r="AA104" s="121">
        <v>99</v>
      </c>
      <c r="AB104" s="83">
        <f t="shared" si="49"/>
        <v>0</v>
      </c>
      <c r="AC104" s="154">
        <f t="shared" si="50"/>
        <v>0</v>
      </c>
      <c r="AD104" s="154">
        <f t="shared" si="51"/>
        <v>0</v>
      </c>
      <c r="AE104" s="154">
        <f t="shared" si="52"/>
        <v>0</v>
      </c>
      <c r="AF104" s="83">
        <f t="shared" si="79"/>
        <v>0</v>
      </c>
      <c r="AG104" s="83">
        <f t="shared" si="61"/>
        <v>0</v>
      </c>
      <c r="AH104" s="83">
        <f t="shared" si="80"/>
        <v>0</v>
      </c>
      <c r="AI104" s="128">
        <f t="shared" si="74"/>
        <v>0</v>
      </c>
      <c r="AK104" s="121">
        <v>99</v>
      </c>
      <c r="AL104" s="83">
        <f t="shared" si="53"/>
        <v>0</v>
      </c>
      <c r="AM104" s="83">
        <f t="shared" si="54"/>
        <v>0</v>
      </c>
      <c r="AN104" s="83">
        <f t="shared" si="55"/>
        <v>0</v>
      </c>
      <c r="AO104" s="83">
        <f t="shared" si="56"/>
        <v>0</v>
      </c>
      <c r="AP104" s="83">
        <f t="shared" si="57"/>
        <v>0</v>
      </c>
      <c r="AQ104" s="227">
        <f t="shared" si="42"/>
        <v>0</v>
      </c>
      <c r="AR104" s="227">
        <f t="shared" si="42"/>
        <v>0</v>
      </c>
      <c r="AS104" s="227">
        <f t="shared" si="42"/>
        <v>0</v>
      </c>
      <c r="AT104" s="227">
        <f t="shared" si="42"/>
        <v>0</v>
      </c>
      <c r="AU104" s="83">
        <f t="shared" si="63"/>
        <v>0</v>
      </c>
      <c r="AV104" s="83">
        <f t="shared" si="64"/>
        <v>0</v>
      </c>
      <c r="AW104" s="83">
        <f t="shared" si="65"/>
        <v>0</v>
      </c>
      <c r="AX104" s="83">
        <f t="shared" si="66"/>
        <v>0</v>
      </c>
      <c r="AY104" s="128">
        <f t="shared" si="67"/>
        <v>0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68"/>
        <v>0</v>
      </c>
      <c r="K105" s="83">
        <f t="shared" si="69"/>
        <v>0</v>
      </c>
      <c r="L105" s="83">
        <f t="shared" si="70"/>
        <v>0</v>
      </c>
      <c r="M105" s="83">
        <f t="shared" si="71"/>
        <v>0</v>
      </c>
      <c r="N105" s="83">
        <f t="shared" si="43"/>
        <v>0</v>
      </c>
      <c r="O105" s="84">
        <f t="shared" si="44"/>
        <v>0</v>
      </c>
      <c r="P105" s="105">
        <v>100</v>
      </c>
      <c r="Q105" s="83">
        <f t="shared" si="78"/>
        <v>0</v>
      </c>
      <c r="R105" s="83">
        <f t="shared" si="72"/>
        <v>0</v>
      </c>
      <c r="S105" s="83">
        <f t="shared" si="73"/>
        <v>0</v>
      </c>
      <c r="T105" s="83">
        <f t="shared" si="45"/>
        <v>0</v>
      </c>
      <c r="U105" s="83">
        <f t="shared" si="59"/>
        <v>0</v>
      </c>
      <c r="V105" s="83">
        <f t="shared" si="46"/>
        <v>0</v>
      </c>
      <c r="W105" s="83">
        <v>0</v>
      </c>
      <c r="X105" s="83">
        <f t="shared" si="47"/>
        <v>0</v>
      </c>
      <c r="Y105" s="88">
        <f t="shared" si="48"/>
        <v>0</v>
      </c>
      <c r="AA105" s="121">
        <v>100</v>
      </c>
      <c r="AB105" s="83">
        <f t="shared" si="49"/>
        <v>0</v>
      </c>
      <c r="AC105" s="154">
        <f t="shared" si="50"/>
        <v>0</v>
      </c>
      <c r="AD105" s="154">
        <f t="shared" si="51"/>
        <v>0</v>
      </c>
      <c r="AE105" s="154">
        <f t="shared" si="52"/>
        <v>0</v>
      </c>
      <c r="AF105" s="83">
        <f t="shared" si="79"/>
        <v>0</v>
      </c>
      <c r="AG105" s="83">
        <f t="shared" si="61"/>
        <v>0</v>
      </c>
      <c r="AH105" s="83">
        <f t="shared" si="80"/>
        <v>0</v>
      </c>
      <c r="AI105" s="128">
        <f t="shared" si="74"/>
        <v>0</v>
      </c>
      <c r="AK105" s="121">
        <v>100</v>
      </c>
      <c r="AL105" s="83">
        <f t="shared" si="53"/>
        <v>0</v>
      </c>
      <c r="AM105" s="83">
        <f t="shared" si="54"/>
        <v>0</v>
      </c>
      <c r="AN105" s="83">
        <f t="shared" si="55"/>
        <v>0</v>
      </c>
      <c r="AO105" s="83">
        <f t="shared" si="56"/>
        <v>0</v>
      </c>
      <c r="AP105" s="83">
        <f t="shared" si="57"/>
        <v>0</v>
      </c>
      <c r="AQ105" s="227">
        <f t="shared" si="42"/>
        <v>0</v>
      </c>
      <c r="AR105" s="227">
        <f t="shared" si="42"/>
        <v>0</v>
      </c>
      <c r="AS105" s="227">
        <f t="shared" si="42"/>
        <v>0</v>
      </c>
      <c r="AT105" s="227">
        <f t="shared" ref="AT105:AT168" si="81">IF($AK105&lt;=$F$18,$AL105*AP105,)</f>
        <v>0</v>
      </c>
      <c r="AU105" s="83">
        <f t="shared" si="63"/>
        <v>0</v>
      </c>
      <c r="AV105" s="83">
        <f t="shared" si="64"/>
        <v>0</v>
      </c>
      <c r="AW105" s="83">
        <f t="shared" si="65"/>
        <v>0</v>
      </c>
      <c r="AX105" s="83">
        <f t="shared" si="66"/>
        <v>0</v>
      </c>
      <c r="AY105" s="128">
        <f t="shared" si="67"/>
        <v>0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68"/>
        <v>0</v>
      </c>
      <c r="K106" s="83">
        <f t="shared" si="69"/>
        <v>0</v>
      </c>
      <c r="L106" s="83">
        <f t="shared" si="70"/>
        <v>0</v>
      </c>
      <c r="M106" s="83">
        <f t="shared" si="71"/>
        <v>0</v>
      </c>
      <c r="N106" s="83">
        <f t="shared" si="43"/>
        <v>0</v>
      </c>
      <c r="O106" s="84">
        <f t="shared" si="44"/>
        <v>0</v>
      </c>
      <c r="P106" s="105">
        <v>101</v>
      </c>
      <c r="Q106" s="83">
        <f t="shared" si="78"/>
        <v>0</v>
      </c>
      <c r="R106" s="83">
        <f t="shared" si="72"/>
        <v>0</v>
      </c>
      <c r="S106" s="83">
        <f t="shared" si="73"/>
        <v>0</v>
      </c>
      <c r="T106" s="83">
        <f t="shared" si="45"/>
        <v>0</v>
      </c>
      <c r="U106" s="83">
        <f t="shared" si="59"/>
        <v>0</v>
      </c>
      <c r="V106" s="83">
        <f t="shared" si="46"/>
        <v>0</v>
      </c>
      <c r="W106" s="83">
        <v>0</v>
      </c>
      <c r="X106" s="83">
        <f t="shared" si="47"/>
        <v>0</v>
      </c>
      <c r="Y106" s="88">
        <f t="shared" si="48"/>
        <v>0</v>
      </c>
      <c r="AA106" s="121">
        <v>101</v>
      </c>
      <c r="AB106" s="83">
        <f t="shared" si="49"/>
        <v>0</v>
      </c>
      <c r="AC106" s="154">
        <f t="shared" si="50"/>
        <v>0</v>
      </c>
      <c r="AD106" s="154">
        <f t="shared" si="51"/>
        <v>0</v>
      </c>
      <c r="AE106" s="154">
        <f t="shared" si="52"/>
        <v>0</v>
      </c>
      <c r="AF106" s="83">
        <f t="shared" si="79"/>
        <v>0</v>
      </c>
      <c r="AG106" s="83">
        <f t="shared" si="61"/>
        <v>0</v>
      </c>
      <c r="AH106" s="83">
        <f t="shared" si="80"/>
        <v>0</v>
      </c>
      <c r="AI106" s="128">
        <f t="shared" si="74"/>
        <v>0</v>
      </c>
      <c r="AK106" s="121">
        <v>101</v>
      </c>
      <c r="AL106" s="83">
        <f t="shared" si="53"/>
        <v>0</v>
      </c>
      <c r="AM106" s="83">
        <f t="shared" si="54"/>
        <v>0</v>
      </c>
      <c r="AN106" s="83">
        <f t="shared" si="55"/>
        <v>0</v>
      </c>
      <c r="AO106" s="83">
        <f t="shared" si="56"/>
        <v>0</v>
      </c>
      <c r="AP106" s="83">
        <f t="shared" si="57"/>
        <v>0</v>
      </c>
      <c r="AQ106" s="227">
        <f t="shared" ref="AQ106:AT169" si="82">IF($AK106&lt;=$F$18,$AL106*AM106,)</f>
        <v>0</v>
      </c>
      <c r="AR106" s="227">
        <f t="shared" si="82"/>
        <v>0</v>
      </c>
      <c r="AS106" s="227">
        <f t="shared" si="82"/>
        <v>0</v>
      </c>
      <c r="AT106" s="227">
        <f t="shared" si="81"/>
        <v>0</v>
      </c>
      <c r="AU106" s="83">
        <f t="shared" si="63"/>
        <v>0</v>
      </c>
      <c r="AV106" s="83">
        <f t="shared" si="64"/>
        <v>0</v>
      </c>
      <c r="AW106" s="83">
        <f t="shared" si="65"/>
        <v>0</v>
      </c>
      <c r="AX106" s="83">
        <f t="shared" si="66"/>
        <v>0</v>
      </c>
      <c r="AY106" s="128">
        <f t="shared" si="67"/>
        <v>0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68"/>
        <v>0</v>
      </c>
      <c r="K107" s="83">
        <f t="shared" si="69"/>
        <v>0</v>
      </c>
      <c r="L107" s="83">
        <f t="shared" si="70"/>
        <v>0</v>
      </c>
      <c r="M107" s="83">
        <f t="shared" si="71"/>
        <v>0</v>
      </c>
      <c r="N107" s="83">
        <f t="shared" si="43"/>
        <v>0</v>
      </c>
      <c r="O107" s="84">
        <f t="shared" si="44"/>
        <v>0</v>
      </c>
      <c r="P107" s="105">
        <v>102</v>
      </c>
      <c r="Q107" s="83">
        <f t="shared" si="78"/>
        <v>0</v>
      </c>
      <c r="R107" s="83">
        <f t="shared" si="72"/>
        <v>0</v>
      </c>
      <c r="S107" s="83">
        <f t="shared" si="73"/>
        <v>0</v>
      </c>
      <c r="T107" s="83">
        <f t="shared" si="45"/>
        <v>0</v>
      </c>
      <c r="U107" s="83">
        <f t="shared" si="59"/>
        <v>0</v>
      </c>
      <c r="V107" s="83">
        <f t="shared" si="46"/>
        <v>0</v>
      </c>
      <c r="W107" s="83">
        <v>0</v>
      </c>
      <c r="X107" s="83">
        <f t="shared" si="47"/>
        <v>0</v>
      </c>
      <c r="Y107" s="88">
        <f t="shared" si="48"/>
        <v>0</v>
      </c>
      <c r="AA107" s="121">
        <v>102</v>
      </c>
      <c r="AB107" s="83">
        <f t="shared" si="49"/>
        <v>0</v>
      </c>
      <c r="AC107" s="154">
        <f t="shared" si="50"/>
        <v>0</v>
      </c>
      <c r="AD107" s="154">
        <f t="shared" si="51"/>
        <v>0</v>
      </c>
      <c r="AE107" s="154">
        <f t="shared" si="52"/>
        <v>0</v>
      </c>
      <c r="AF107" s="83">
        <f t="shared" si="79"/>
        <v>0</v>
      </c>
      <c r="AG107" s="83">
        <f t="shared" si="61"/>
        <v>0</v>
      </c>
      <c r="AH107" s="83">
        <f t="shared" si="80"/>
        <v>0</v>
      </c>
      <c r="AI107" s="128">
        <f t="shared" si="74"/>
        <v>0</v>
      </c>
      <c r="AK107" s="121">
        <v>102</v>
      </c>
      <c r="AL107" s="83">
        <f t="shared" si="53"/>
        <v>0</v>
      </c>
      <c r="AM107" s="83">
        <f t="shared" si="54"/>
        <v>0</v>
      </c>
      <c r="AN107" s="83">
        <f t="shared" si="55"/>
        <v>0</v>
      </c>
      <c r="AO107" s="83">
        <f t="shared" si="56"/>
        <v>0</v>
      </c>
      <c r="AP107" s="83">
        <f t="shared" si="57"/>
        <v>0</v>
      </c>
      <c r="AQ107" s="227">
        <f t="shared" si="82"/>
        <v>0</v>
      </c>
      <c r="AR107" s="227">
        <f t="shared" si="82"/>
        <v>0</v>
      </c>
      <c r="AS107" s="227">
        <f t="shared" si="82"/>
        <v>0</v>
      </c>
      <c r="AT107" s="227">
        <f t="shared" si="81"/>
        <v>0</v>
      </c>
      <c r="AU107" s="83">
        <f t="shared" si="63"/>
        <v>0</v>
      </c>
      <c r="AV107" s="83">
        <f t="shared" si="64"/>
        <v>0</v>
      </c>
      <c r="AW107" s="83">
        <f t="shared" si="65"/>
        <v>0</v>
      </c>
      <c r="AX107" s="83">
        <f t="shared" si="66"/>
        <v>0</v>
      </c>
      <c r="AY107" s="128">
        <f t="shared" si="67"/>
        <v>0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68"/>
        <v>0</v>
      </c>
      <c r="K108" s="83">
        <f t="shared" si="69"/>
        <v>0</v>
      </c>
      <c r="L108" s="83">
        <f t="shared" si="70"/>
        <v>0</v>
      </c>
      <c r="M108" s="83">
        <f t="shared" si="71"/>
        <v>0</v>
      </c>
      <c r="N108" s="83">
        <f t="shared" si="43"/>
        <v>0</v>
      </c>
      <c r="O108" s="84">
        <f t="shared" si="44"/>
        <v>0</v>
      </c>
      <c r="P108" s="105">
        <v>103</v>
      </c>
      <c r="Q108" s="83">
        <f t="shared" si="78"/>
        <v>0</v>
      </c>
      <c r="R108" s="83">
        <f t="shared" si="72"/>
        <v>0</v>
      </c>
      <c r="S108" s="83">
        <f t="shared" si="73"/>
        <v>0</v>
      </c>
      <c r="T108" s="83">
        <f t="shared" si="45"/>
        <v>0</v>
      </c>
      <c r="U108" s="83">
        <f t="shared" si="59"/>
        <v>0</v>
      </c>
      <c r="V108" s="83">
        <f t="shared" si="46"/>
        <v>0</v>
      </c>
      <c r="W108" s="83">
        <v>0</v>
      </c>
      <c r="X108" s="83">
        <f t="shared" si="47"/>
        <v>0</v>
      </c>
      <c r="Y108" s="88">
        <f t="shared" si="48"/>
        <v>0</v>
      </c>
      <c r="AA108" s="121">
        <v>103</v>
      </c>
      <c r="AB108" s="83">
        <f t="shared" si="49"/>
        <v>0</v>
      </c>
      <c r="AC108" s="154">
        <f t="shared" si="50"/>
        <v>0</v>
      </c>
      <c r="AD108" s="154">
        <f t="shared" si="51"/>
        <v>0</v>
      </c>
      <c r="AE108" s="154">
        <f t="shared" si="52"/>
        <v>0</v>
      </c>
      <c r="AF108" s="83">
        <f t="shared" si="79"/>
        <v>0</v>
      </c>
      <c r="AG108" s="83">
        <f t="shared" si="61"/>
        <v>0</v>
      </c>
      <c r="AH108" s="83">
        <f t="shared" si="80"/>
        <v>0</v>
      </c>
      <c r="AI108" s="128">
        <f t="shared" si="74"/>
        <v>0</v>
      </c>
      <c r="AK108" s="121">
        <v>103</v>
      </c>
      <c r="AL108" s="83">
        <f t="shared" si="53"/>
        <v>0</v>
      </c>
      <c r="AM108" s="83">
        <f t="shared" si="54"/>
        <v>0</v>
      </c>
      <c r="AN108" s="83">
        <f t="shared" si="55"/>
        <v>0</v>
      </c>
      <c r="AO108" s="83">
        <f t="shared" si="56"/>
        <v>0</v>
      </c>
      <c r="AP108" s="83">
        <f t="shared" si="57"/>
        <v>0</v>
      </c>
      <c r="AQ108" s="227">
        <f t="shared" si="82"/>
        <v>0</v>
      </c>
      <c r="AR108" s="227">
        <f t="shared" si="82"/>
        <v>0</v>
      </c>
      <c r="AS108" s="227">
        <f t="shared" si="82"/>
        <v>0</v>
      </c>
      <c r="AT108" s="227">
        <f t="shared" si="81"/>
        <v>0</v>
      </c>
      <c r="AU108" s="83">
        <f t="shared" si="63"/>
        <v>0</v>
      </c>
      <c r="AV108" s="83">
        <f t="shared" si="64"/>
        <v>0</v>
      </c>
      <c r="AW108" s="83">
        <f t="shared" si="65"/>
        <v>0</v>
      </c>
      <c r="AX108" s="83">
        <f t="shared" si="66"/>
        <v>0</v>
      </c>
      <c r="AY108" s="128">
        <f t="shared" si="67"/>
        <v>0</v>
      </c>
    </row>
    <row r="109" spans="2:51" x14ac:dyDescent="0.25">
      <c r="I109" s="105">
        <v>104</v>
      </c>
      <c r="J109" s="83">
        <f t="shared" si="68"/>
        <v>0</v>
      </c>
      <c r="K109" s="83">
        <f t="shared" si="69"/>
        <v>0</v>
      </c>
      <c r="L109" s="83">
        <f t="shared" si="70"/>
        <v>0</v>
      </c>
      <c r="M109" s="83">
        <f t="shared" si="71"/>
        <v>0</v>
      </c>
      <c r="N109" s="83">
        <f t="shared" si="43"/>
        <v>0</v>
      </c>
      <c r="O109" s="84">
        <f t="shared" si="44"/>
        <v>0</v>
      </c>
      <c r="P109" s="105">
        <v>104</v>
      </c>
      <c r="Q109" s="83">
        <f t="shared" si="78"/>
        <v>0</v>
      </c>
      <c r="R109" s="83">
        <f t="shared" si="72"/>
        <v>0</v>
      </c>
      <c r="S109" s="83">
        <f t="shared" si="73"/>
        <v>0</v>
      </c>
      <c r="T109" s="83">
        <f t="shared" si="45"/>
        <v>0</v>
      </c>
      <c r="U109" s="83">
        <f t="shared" si="59"/>
        <v>0</v>
      </c>
      <c r="V109" s="83">
        <f t="shared" si="46"/>
        <v>0</v>
      </c>
      <c r="W109" s="83">
        <v>0</v>
      </c>
      <c r="X109" s="83">
        <f t="shared" si="47"/>
        <v>0</v>
      </c>
      <c r="Y109" s="88">
        <f t="shared" si="48"/>
        <v>0</v>
      </c>
      <c r="AA109" s="121">
        <v>104</v>
      </c>
      <c r="AB109" s="83">
        <f t="shared" si="49"/>
        <v>0</v>
      </c>
      <c r="AC109" s="154">
        <f t="shared" si="50"/>
        <v>0</v>
      </c>
      <c r="AD109" s="154">
        <f t="shared" si="51"/>
        <v>0</v>
      </c>
      <c r="AE109" s="154">
        <f t="shared" si="52"/>
        <v>0</v>
      </c>
      <c r="AF109" s="83">
        <f t="shared" si="79"/>
        <v>0</v>
      </c>
      <c r="AG109" s="83">
        <f t="shared" si="61"/>
        <v>0</v>
      </c>
      <c r="AH109" s="83">
        <f t="shared" si="80"/>
        <v>0</v>
      </c>
      <c r="AI109" s="128">
        <f t="shared" si="74"/>
        <v>0</v>
      </c>
      <c r="AK109" s="121">
        <v>104</v>
      </c>
      <c r="AL109" s="83">
        <f t="shared" si="53"/>
        <v>0</v>
      </c>
      <c r="AM109" s="83">
        <f t="shared" si="54"/>
        <v>0</v>
      </c>
      <c r="AN109" s="83">
        <f t="shared" si="55"/>
        <v>0</v>
      </c>
      <c r="AO109" s="83">
        <f t="shared" si="56"/>
        <v>0</v>
      </c>
      <c r="AP109" s="83">
        <f t="shared" si="57"/>
        <v>0</v>
      </c>
      <c r="AQ109" s="227">
        <f t="shared" si="82"/>
        <v>0</v>
      </c>
      <c r="AR109" s="227">
        <f t="shared" si="82"/>
        <v>0</v>
      </c>
      <c r="AS109" s="227">
        <f t="shared" si="82"/>
        <v>0</v>
      </c>
      <c r="AT109" s="227">
        <f t="shared" si="81"/>
        <v>0</v>
      </c>
      <c r="AU109" s="83">
        <f t="shared" si="63"/>
        <v>0</v>
      </c>
      <c r="AV109" s="83">
        <f t="shared" si="64"/>
        <v>0</v>
      </c>
      <c r="AW109" s="83">
        <f t="shared" si="65"/>
        <v>0</v>
      </c>
      <c r="AX109" s="83">
        <f t="shared" si="66"/>
        <v>0</v>
      </c>
      <c r="AY109" s="128">
        <f t="shared" si="67"/>
        <v>0</v>
      </c>
    </row>
    <row r="110" spans="2:51" x14ac:dyDescent="0.25">
      <c r="I110" s="105">
        <v>105</v>
      </c>
      <c r="J110" s="83">
        <f t="shared" si="68"/>
        <v>0</v>
      </c>
      <c r="K110" s="83">
        <f t="shared" si="69"/>
        <v>0</v>
      </c>
      <c r="L110" s="83">
        <f t="shared" si="70"/>
        <v>0</v>
      </c>
      <c r="M110" s="83">
        <f t="shared" si="71"/>
        <v>0</v>
      </c>
      <c r="N110" s="83">
        <f t="shared" si="43"/>
        <v>0</v>
      </c>
      <c r="O110" s="84">
        <f t="shared" si="44"/>
        <v>0</v>
      </c>
      <c r="P110" s="105">
        <v>105</v>
      </c>
      <c r="Q110" s="83">
        <f t="shared" si="78"/>
        <v>0</v>
      </c>
      <c r="R110" s="83">
        <f t="shared" si="72"/>
        <v>0</v>
      </c>
      <c r="S110" s="83">
        <f t="shared" si="73"/>
        <v>0</v>
      </c>
      <c r="T110" s="83">
        <f t="shared" si="45"/>
        <v>0</v>
      </c>
      <c r="U110" s="83">
        <f t="shared" si="59"/>
        <v>0</v>
      </c>
      <c r="V110" s="83">
        <f t="shared" si="46"/>
        <v>0</v>
      </c>
      <c r="W110" s="83">
        <v>0</v>
      </c>
      <c r="X110" s="83">
        <f t="shared" si="47"/>
        <v>0</v>
      </c>
      <c r="Y110" s="88">
        <f t="shared" si="48"/>
        <v>0</v>
      </c>
      <c r="AA110" s="121">
        <v>105</v>
      </c>
      <c r="AB110" s="83">
        <f t="shared" si="49"/>
        <v>0</v>
      </c>
      <c r="AC110" s="154">
        <f t="shared" si="50"/>
        <v>0</v>
      </c>
      <c r="AD110" s="154">
        <f t="shared" si="51"/>
        <v>0</v>
      </c>
      <c r="AE110" s="154">
        <f t="shared" si="52"/>
        <v>0</v>
      </c>
      <c r="AF110" s="83">
        <f t="shared" si="79"/>
        <v>0</v>
      </c>
      <c r="AG110" s="83">
        <f t="shared" si="61"/>
        <v>0</v>
      </c>
      <c r="AH110" s="83">
        <f t="shared" si="80"/>
        <v>0</v>
      </c>
      <c r="AI110" s="128">
        <f t="shared" si="74"/>
        <v>0</v>
      </c>
      <c r="AK110" s="121">
        <v>105</v>
      </c>
      <c r="AL110" s="83">
        <f t="shared" si="53"/>
        <v>0</v>
      </c>
      <c r="AM110" s="83">
        <f t="shared" si="54"/>
        <v>0</v>
      </c>
      <c r="AN110" s="83">
        <f t="shared" si="55"/>
        <v>0</v>
      </c>
      <c r="AO110" s="83">
        <f t="shared" si="56"/>
        <v>0</v>
      </c>
      <c r="AP110" s="83">
        <f t="shared" si="57"/>
        <v>0</v>
      </c>
      <c r="AQ110" s="227">
        <f t="shared" si="82"/>
        <v>0</v>
      </c>
      <c r="AR110" s="227">
        <f t="shared" si="82"/>
        <v>0</v>
      </c>
      <c r="AS110" s="227">
        <f t="shared" si="82"/>
        <v>0</v>
      </c>
      <c r="AT110" s="227">
        <f t="shared" si="81"/>
        <v>0</v>
      </c>
      <c r="AU110" s="83">
        <f t="shared" si="63"/>
        <v>0</v>
      </c>
      <c r="AV110" s="83">
        <f t="shared" si="64"/>
        <v>0</v>
      </c>
      <c r="AW110" s="83">
        <f t="shared" si="65"/>
        <v>0</v>
      </c>
      <c r="AX110" s="83">
        <f t="shared" si="66"/>
        <v>0</v>
      </c>
      <c r="AY110" s="128">
        <f t="shared" si="67"/>
        <v>0</v>
      </c>
    </row>
    <row r="111" spans="2:51" x14ac:dyDescent="0.25">
      <c r="C111" s="194" t="s">
        <v>177</v>
      </c>
      <c r="D111" s="194"/>
      <c r="E111" s="194"/>
      <c r="I111" s="105">
        <v>106</v>
      </c>
      <c r="J111" s="83">
        <f t="shared" si="68"/>
        <v>0</v>
      </c>
      <c r="K111" s="83">
        <f t="shared" si="69"/>
        <v>0</v>
      </c>
      <c r="L111" s="83">
        <f t="shared" si="70"/>
        <v>0</v>
      </c>
      <c r="M111" s="83">
        <f t="shared" si="71"/>
        <v>0</v>
      </c>
      <c r="N111" s="83">
        <f t="shared" si="43"/>
        <v>0</v>
      </c>
      <c r="O111" s="84">
        <f t="shared" si="44"/>
        <v>0</v>
      </c>
      <c r="P111" s="105">
        <v>106</v>
      </c>
      <c r="Q111" s="83">
        <f t="shared" si="78"/>
        <v>0</v>
      </c>
      <c r="R111" s="83">
        <f t="shared" si="72"/>
        <v>0</v>
      </c>
      <c r="S111" s="83">
        <f t="shared" si="73"/>
        <v>0</v>
      </c>
      <c r="T111" s="83">
        <f t="shared" si="45"/>
        <v>0</v>
      </c>
      <c r="U111" s="83">
        <f t="shared" si="59"/>
        <v>0</v>
      </c>
      <c r="V111" s="83">
        <f t="shared" si="46"/>
        <v>0</v>
      </c>
      <c r="W111" s="83">
        <v>0</v>
      </c>
      <c r="X111" s="83">
        <f t="shared" si="47"/>
        <v>0</v>
      </c>
      <c r="Y111" s="88">
        <f t="shared" si="48"/>
        <v>0</v>
      </c>
      <c r="AA111" s="121">
        <v>106</v>
      </c>
      <c r="AB111" s="83">
        <f t="shared" si="49"/>
        <v>0</v>
      </c>
      <c r="AC111" s="154">
        <f t="shared" si="50"/>
        <v>0</v>
      </c>
      <c r="AD111" s="154">
        <f t="shared" si="51"/>
        <v>0</v>
      </c>
      <c r="AE111" s="154">
        <f t="shared" si="52"/>
        <v>0</v>
      </c>
      <c r="AF111" s="83">
        <f t="shared" si="79"/>
        <v>0</v>
      </c>
      <c r="AG111" s="83">
        <f t="shared" si="61"/>
        <v>0</v>
      </c>
      <c r="AH111" s="83">
        <f t="shared" si="80"/>
        <v>0</v>
      </c>
      <c r="AI111" s="128">
        <f t="shared" si="74"/>
        <v>0</v>
      </c>
      <c r="AK111" s="121">
        <v>106</v>
      </c>
      <c r="AL111" s="83">
        <f t="shared" si="53"/>
        <v>0</v>
      </c>
      <c r="AM111" s="83">
        <f t="shared" si="54"/>
        <v>0</v>
      </c>
      <c r="AN111" s="83">
        <f t="shared" si="55"/>
        <v>0</v>
      </c>
      <c r="AO111" s="83">
        <f t="shared" si="56"/>
        <v>0</v>
      </c>
      <c r="AP111" s="83">
        <f t="shared" si="57"/>
        <v>0</v>
      </c>
      <c r="AQ111" s="227">
        <f t="shared" si="82"/>
        <v>0</v>
      </c>
      <c r="AR111" s="227">
        <f t="shared" si="82"/>
        <v>0</v>
      </c>
      <c r="AS111" s="227">
        <f t="shared" si="82"/>
        <v>0</v>
      </c>
      <c r="AT111" s="227">
        <f t="shared" si="81"/>
        <v>0</v>
      </c>
      <c r="AU111" s="83">
        <f t="shared" si="63"/>
        <v>0</v>
      </c>
      <c r="AV111" s="83">
        <f t="shared" si="64"/>
        <v>0</v>
      </c>
      <c r="AW111" s="83">
        <f t="shared" si="65"/>
        <v>0</v>
      </c>
      <c r="AX111" s="83">
        <f t="shared" si="66"/>
        <v>0</v>
      </c>
      <c r="AY111" s="128">
        <f t="shared" si="67"/>
        <v>0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68"/>
        <v>0</v>
      </c>
      <c r="K112" s="83">
        <f t="shared" si="69"/>
        <v>0</v>
      </c>
      <c r="L112" s="83">
        <f t="shared" si="70"/>
        <v>0</v>
      </c>
      <c r="M112" s="83">
        <f t="shared" si="71"/>
        <v>0</v>
      </c>
      <c r="N112" s="83">
        <f t="shared" si="43"/>
        <v>0</v>
      </c>
      <c r="O112" s="84">
        <f t="shared" si="44"/>
        <v>0</v>
      </c>
      <c r="P112" s="105">
        <v>107</v>
      </c>
      <c r="Q112" s="83">
        <f t="shared" si="78"/>
        <v>0</v>
      </c>
      <c r="R112" s="83">
        <f t="shared" si="72"/>
        <v>0</v>
      </c>
      <c r="S112" s="83">
        <f t="shared" si="73"/>
        <v>0</v>
      </c>
      <c r="T112" s="83">
        <f t="shared" si="45"/>
        <v>0</v>
      </c>
      <c r="U112" s="83">
        <f t="shared" si="59"/>
        <v>0</v>
      </c>
      <c r="V112" s="83">
        <f t="shared" si="46"/>
        <v>0</v>
      </c>
      <c r="W112" s="83">
        <v>0</v>
      </c>
      <c r="X112" s="83">
        <f t="shared" si="47"/>
        <v>0</v>
      </c>
      <c r="Y112" s="88">
        <f t="shared" si="48"/>
        <v>0</v>
      </c>
      <c r="AA112" s="121">
        <v>107</v>
      </c>
      <c r="AB112" s="83">
        <f t="shared" si="49"/>
        <v>0</v>
      </c>
      <c r="AC112" s="154">
        <f t="shared" si="50"/>
        <v>0</v>
      </c>
      <c r="AD112" s="154">
        <f t="shared" si="51"/>
        <v>0</v>
      </c>
      <c r="AE112" s="154">
        <f t="shared" si="52"/>
        <v>0</v>
      </c>
      <c r="AF112" s="83">
        <f t="shared" si="79"/>
        <v>0</v>
      </c>
      <c r="AG112" s="83">
        <f t="shared" si="61"/>
        <v>0</v>
      </c>
      <c r="AH112" s="83">
        <f t="shared" si="80"/>
        <v>0</v>
      </c>
      <c r="AI112" s="128">
        <f t="shared" si="74"/>
        <v>0</v>
      </c>
      <c r="AK112" s="121">
        <v>107</v>
      </c>
      <c r="AL112" s="83">
        <f t="shared" si="53"/>
        <v>0</v>
      </c>
      <c r="AM112" s="83">
        <f t="shared" si="54"/>
        <v>0</v>
      </c>
      <c r="AN112" s="83">
        <f t="shared" si="55"/>
        <v>0</v>
      </c>
      <c r="AO112" s="83">
        <f t="shared" si="56"/>
        <v>0</v>
      </c>
      <c r="AP112" s="83">
        <f t="shared" si="57"/>
        <v>0</v>
      </c>
      <c r="AQ112" s="227">
        <f t="shared" si="82"/>
        <v>0</v>
      </c>
      <c r="AR112" s="227">
        <f t="shared" si="82"/>
        <v>0</v>
      </c>
      <c r="AS112" s="227">
        <f t="shared" si="82"/>
        <v>0</v>
      </c>
      <c r="AT112" s="227">
        <f t="shared" si="81"/>
        <v>0</v>
      </c>
      <c r="AU112" s="83">
        <f t="shared" si="63"/>
        <v>0</v>
      </c>
      <c r="AV112" s="83">
        <f t="shared" si="64"/>
        <v>0</v>
      </c>
      <c r="AW112" s="83">
        <f t="shared" si="65"/>
        <v>0</v>
      </c>
      <c r="AX112" s="83">
        <f t="shared" si="66"/>
        <v>0</v>
      </c>
      <c r="AY112" s="128">
        <f t="shared" si="67"/>
        <v>0</v>
      </c>
    </row>
    <row r="113" spans="2:51" x14ac:dyDescent="0.25">
      <c r="B113" s="117" t="s">
        <v>175</v>
      </c>
      <c r="C113" s="132">
        <f>1/$F$18*SUM(X6:X205)</f>
        <v>469.34410795362811</v>
      </c>
      <c r="D113" s="132">
        <f>1/$F$10*SUM(O6:O205)</f>
        <v>311.99995230515253</v>
      </c>
      <c r="E113" s="131">
        <f>C113-D113</f>
        <v>157.34415564847558</v>
      </c>
      <c r="I113" s="105">
        <v>108</v>
      </c>
      <c r="J113" s="83">
        <f t="shared" si="68"/>
        <v>0</v>
      </c>
      <c r="K113" s="83">
        <f t="shared" si="69"/>
        <v>0</v>
      </c>
      <c r="L113" s="83">
        <f t="shared" si="70"/>
        <v>0</v>
      </c>
      <c r="M113" s="83">
        <f t="shared" si="71"/>
        <v>0</v>
      </c>
      <c r="N113" s="83">
        <f t="shared" si="43"/>
        <v>0</v>
      </c>
      <c r="O113" s="84">
        <f t="shared" si="44"/>
        <v>0</v>
      </c>
      <c r="P113" s="105">
        <v>108</v>
      </c>
      <c r="Q113" s="83">
        <f t="shared" si="78"/>
        <v>0</v>
      </c>
      <c r="R113" s="83">
        <f t="shared" si="72"/>
        <v>0</v>
      </c>
      <c r="S113" s="83">
        <f t="shared" si="73"/>
        <v>0</v>
      </c>
      <c r="T113" s="83">
        <f t="shared" si="45"/>
        <v>0</v>
      </c>
      <c r="U113" s="83">
        <f t="shared" si="59"/>
        <v>0</v>
      </c>
      <c r="V113" s="83">
        <f t="shared" si="46"/>
        <v>0</v>
      </c>
      <c r="W113" s="83">
        <v>0</v>
      </c>
      <c r="X113" s="83">
        <f t="shared" si="47"/>
        <v>0</v>
      </c>
      <c r="Y113" s="88">
        <f t="shared" si="48"/>
        <v>0</v>
      </c>
      <c r="AA113" s="121">
        <v>108</v>
      </c>
      <c r="AB113" s="83">
        <f t="shared" si="49"/>
        <v>0</v>
      </c>
      <c r="AC113" s="154">
        <f t="shared" si="50"/>
        <v>0</v>
      </c>
      <c r="AD113" s="154">
        <f t="shared" si="51"/>
        <v>0</v>
      </c>
      <c r="AE113" s="154">
        <f t="shared" si="52"/>
        <v>0</v>
      </c>
      <c r="AF113" s="83">
        <f t="shared" si="79"/>
        <v>0</v>
      </c>
      <c r="AG113" s="83">
        <f t="shared" si="61"/>
        <v>0</v>
      </c>
      <c r="AH113" s="83">
        <f t="shared" si="80"/>
        <v>0</v>
      </c>
      <c r="AI113" s="128">
        <f t="shared" si="74"/>
        <v>0</v>
      </c>
      <c r="AK113" s="121">
        <v>108</v>
      </c>
      <c r="AL113" s="83">
        <f t="shared" si="53"/>
        <v>0</v>
      </c>
      <c r="AM113" s="83">
        <f t="shared" si="54"/>
        <v>0</v>
      </c>
      <c r="AN113" s="83">
        <f t="shared" si="55"/>
        <v>0</v>
      </c>
      <c r="AO113" s="83">
        <f t="shared" si="56"/>
        <v>0</v>
      </c>
      <c r="AP113" s="83">
        <f t="shared" si="57"/>
        <v>0</v>
      </c>
      <c r="AQ113" s="227">
        <f t="shared" si="82"/>
        <v>0</v>
      </c>
      <c r="AR113" s="227">
        <f t="shared" si="82"/>
        <v>0</v>
      </c>
      <c r="AS113" s="227">
        <f t="shared" si="82"/>
        <v>0</v>
      </c>
      <c r="AT113" s="227">
        <f t="shared" si="81"/>
        <v>0</v>
      </c>
      <c r="AU113" s="83">
        <f t="shared" si="63"/>
        <v>0</v>
      </c>
      <c r="AV113" s="83">
        <f t="shared" si="64"/>
        <v>0</v>
      </c>
      <c r="AW113" s="83">
        <f t="shared" si="65"/>
        <v>0</v>
      </c>
      <c r="AX113" s="83">
        <f t="shared" si="66"/>
        <v>0</v>
      </c>
      <c r="AY113" s="128">
        <f t="shared" si="67"/>
        <v>0</v>
      </c>
    </row>
    <row r="114" spans="2:51" x14ac:dyDescent="0.25">
      <c r="B114" s="117" t="s">
        <v>176</v>
      </c>
      <c r="C114" s="132">
        <f>X35</f>
        <v>599.90443550809846</v>
      </c>
      <c r="D114" s="132">
        <f>O35</f>
        <v>332.97845714169233</v>
      </c>
      <c r="E114" s="131">
        <f>VLOOKUP(30,I5:Y205,17,FALSE)</f>
        <v>266.92597836640613</v>
      </c>
      <c r="I114" s="105">
        <v>109</v>
      </c>
      <c r="J114" s="83">
        <f t="shared" si="68"/>
        <v>0</v>
      </c>
      <c r="K114" s="83">
        <f t="shared" si="69"/>
        <v>0</v>
      </c>
      <c r="L114" s="83">
        <f t="shared" si="70"/>
        <v>0</v>
      </c>
      <c r="M114" s="83">
        <f t="shared" si="71"/>
        <v>0</v>
      </c>
      <c r="N114" s="83">
        <f t="shared" si="43"/>
        <v>0</v>
      </c>
      <c r="O114" s="84">
        <f t="shared" si="44"/>
        <v>0</v>
      </c>
      <c r="P114" s="105">
        <v>109</v>
      </c>
      <c r="Q114" s="83">
        <f t="shared" si="78"/>
        <v>0</v>
      </c>
      <c r="R114" s="83">
        <f t="shared" si="72"/>
        <v>0</v>
      </c>
      <c r="S114" s="83">
        <f t="shared" si="73"/>
        <v>0</v>
      </c>
      <c r="T114" s="83">
        <f t="shared" si="45"/>
        <v>0</v>
      </c>
      <c r="U114" s="83">
        <f t="shared" si="59"/>
        <v>0</v>
      </c>
      <c r="V114" s="83">
        <f t="shared" si="46"/>
        <v>0</v>
      </c>
      <c r="W114" s="83">
        <v>0</v>
      </c>
      <c r="X114" s="83">
        <f t="shared" si="47"/>
        <v>0</v>
      </c>
      <c r="Y114" s="88">
        <f t="shared" si="48"/>
        <v>0</v>
      </c>
      <c r="AA114" s="121">
        <v>109</v>
      </c>
      <c r="AB114" s="83">
        <f t="shared" si="49"/>
        <v>0</v>
      </c>
      <c r="AC114" s="154">
        <f t="shared" si="50"/>
        <v>0</v>
      </c>
      <c r="AD114" s="154">
        <f t="shared" si="51"/>
        <v>0</v>
      </c>
      <c r="AE114" s="154">
        <f t="shared" si="52"/>
        <v>0</v>
      </c>
      <c r="AF114" s="83">
        <f t="shared" si="79"/>
        <v>0</v>
      </c>
      <c r="AG114" s="83">
        <f t="shared" si="61"/>
        <v>0</v>
      </c>
      <c r="AH114" s="83">
        <f t="shared" si="80"/>
        <v>0</v>
      </c>
      <c r="AI114" s="128">
        <f t="shared" si="74"/>
        <v>0</v>
      </c>
      <c r="AK114" s="121">
        <v>109</v>
      </c>
      <c r="AL114" s="83">
        <f t="shared" si="53"/>
        <v>0</v>
      </c>
      <c r="AM114" s="83">
        <f t="shared" si="54"/>
        <v>0</v>
      </c>
      <c r="AN114" s="83">
        <f t="shared" si="55"/>
        <v>0</v>
      </c>
      <c r="AO114" s="83">
        <f t="shared" si="56"/>
        <v>0</v>
      </c>
      <c r="AP114" s="83">
        <f t="shared" si="57"/>
        <v>0</v>
      </c>
      <c r="AQ114" s="227">
        <f t="shared" si="82"/>
        <v>0</v>
      </c>
      <c r="AR114" s="227">
        <f t="shared" si="82"/>
        <v>0</v>
      </c>
      <c r="AS114" s="227">
        <f t="shared" si="82"/>
        <v>0</v>
      </c>
      <c r="AT114" s="227">
        <f t="shared" si="81"/>
        <v>0</v>
      </c>
      <c r="AU114" s="83">
        <f t="shared" si="63"/>
        <v>0</v>
      </c>
      <c r="AV114" s="83">
        <f t="shared" si="64"/>
        <v>0</v>
      </c>
      <c r="AW114" s="83">
        <f t="shared" si="65"/>
        <v>0</v>
      </c>
      <c r="AX114" s="83">
        <f t="shared" si="66"/>
        <v>0</v>
      </c>
      <c r="AY114" s="128">
        <f t="shared" si="67"/>
        <v>0</v>
      </c>
    </row>
    <row r="115" spans="2:51" x14ac:dyDescent="0.25">
      <c r="C115" s="133"/>
      <c r="D115" s="133"/>
      <c r="E115" s="133"/>
      <c r="I115" s="105">
        <v>110</v>
      </c>
      <c r="J115" s="83">
        <f t="shared" si="68"/>
        <v>0</v>
      </c>
      <c r="K115" s="83">
        <f t="shared" si="69"/>
        <v>0</v>
      </c>
      <c r="L115" s="83">
        <f t="shared" si="70"/>
        <v>0</v>
      </c>
      <c r="M115" s="83">
        <f t="shared" si="71"/>
        <v>0</v>
      </c>
      <c r="N115" s="83">
        <f t="shared" si="43"/>
        <v>0</v>
      </c>
      <c r="O115" s="84">
        <f t="shared" si="44"/>
        <v>0</v>
      </c>
      <c r="P115" s="105">
        <v>110</v>
      </c>
      <c r="Q115" s="83">
        <f t="shared" si="78"/>
        <v>0</v>
      </c>
      <c r="R115" s="83">
        <f t="shared" si="72"/>
        <v>0</v>
      </c>
      <c r="S115" s="83">
        <f t="shared" si="73"/>
        <v>0</v>
      </c>
      <c r="T115" s="83">
        <f t="shared" si="45"/>
        <v>0</v>
      </c>
      <c r="U115" s="83">
        <f t="shared" si="59"/>
        <v>0</v>
      </c>
      <c r="V115" s="83">
        <f t="shared" si="46"/>
        <v>0</v>
      </c>
      <c r="W115" s="83">
        <v>0</v>
      </c>
      <c r="X115" s="83">
        <f t="shared" si="47"/>
        <v>0</v>
      </c>
      <c r="Y115" s="88">
        <f t="shared" si="48"/>
        <v>0</v>
      </c>
      <c r="AA115" s="121">
        <v>110</v>
      </c>
      <c r="AB115" s="83">
        <f t="shared" si="49"/>
        <v>0</v>
      </c>
      <c r="AC115" s="154">
        <f t="shared" si="50"/>
        <v>0</v>
      </c>
      <c r="AD115" s="154">
        <f t="shared" si="51"/>
        <v>0</v>
      </c>
      <c r="AE115" s="154">
        <f t="shared" si="52"/>
        <v>0</v>
      </c>
      <c r="AF115" s="83">
        <f t="shared" si="79"/>
        <v>0</v>
      </c>
      <c r="AG115" s="83">
        <f t="shared" si="61"/>
        <v>0</v>
      </c>
      <c r="AH115" s="83">
        <f t="shared" si="80"/>
        <v>0</v>
      </c>
      <c r="AI115" s="128">
        <f t="shared" si="74"/>
        <v>0</v>
      </c>
      <c r="AK115" s="121">
        <v>110</v>
      </c>
      <c r="AL115" s="83">
        <f t="shared" si="53"/>
        <v>0</v>
      </c>
      <c r="AM115" s="83">
        <f t="shared" si="54"/>
        <v>0</v>
      </c>
      <c r="AN115" s="83">
        <f t="shared" si="55"/>
        <v>0</v>
      </c>
      <c r="AO115" s="83">
        <f t="shared" si="56"/>
        <v>0</v>
      </c>
      <c r="AP115" s="83">
        <f t="shared" si="57"/>
        <v>0</v>
      </c>
      <c r="AQ115" s="227">
        <f t="shared" si="82"/>
        <v>0</v>
      </c>
      <c r="AR115" s="227">
        <f t="shared" si="82"/>
        <v>0</v>
      </c>
      <c r="AS115" s="227">
        <f t="shared" si="82"/>
        <v>0</v>
      </c>
      <c r="AT115" s="227">
        <f t="shared" si="81"/>
        <v>0</v>
      </c>
      <c r="AU115" s="83">
        <f t="shared" si="63"/>
        <v>0</v>
      </c>
      <c r="AV115" s="83">
        <f t="shared" si="64"/>
        <v>0</v>
      </c>
      <c r="AW115" s="83">
        <f t="shared" si="65"/>
        <v>0</v>
      </c>
      <c r="AX115" s="83">
        <f t="shared" si="66"/>
        <v>0</v>
      </c>
      <c r="AY115" s="128">
        <f t="shared" si="67"/>
        <v>0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68"/>
        <v>0</v>
      </c>
      <c r="K116" s="83">
        <f t="shared" si="69"/>
        <v>0</v>
      </c>
      <c r="L116" s="83">
        <f t="shared" si="70"/>
        <v>0</v>
      </c>
      <c r="M116" s="83">
        <f t="shared" si="71"/>
        <v>0</v>
      </c>
      <c r="N116" s="83">
        <f t="shared" si="43"/>
        <v>0</v>
      </c>
      <c r="O116" s="84">
        <f t="shared" si="44"/>
        <v>0</v>
      </c>
      <c r="P116" s="105">
        <v>111</v>
      </c>
      <c r="Q116" s="83">
        <f t="shared" si="78"/>
        <v>0</v>
      </c>
      <c r="R116" s="83">
        <f t="shared" si="72"/>
        <v>0</v>
      </c>
      <c r="S116" s="83">
        <f t="shared" si="73"/>
        <v>0</v>
      </c>
      <c r="T116" s="83">
        <f t="shared" si="45"/>
        <v>0</v>
      </c>
      <c r="U116" s="83">
        <f t="shared" si="59"/>
        <v>0</v>
      </c>
      <c r="V116" s="83">
        <f t="shared" si="46"/>
        <v>0</v>
      </c>
      <c r="W116" s="83">
        <v>0</v>
      </c>
      <c r="X116" s="83">
        <f t="shared" si="47"/>
        <v>0</v>
      </c>
      <c r="Y116" s="88">
        <f t="shared" si="48"/>
        <v>0</v>
      </c>
      <c r="AA116" s="121">
        <v>111</v>
      </c>
      <c r="AB116" s="83">
        <f t="shared" si="49"/>
        <v>0</v>
      </c>
      <c r="AC116" s="154">
        <f t="shared" si="50"/>
        <v>0</v>
      </c>
      <c r="AD116" s="154">
        <f t="shared" si="51"/>
        <v>0</v>
      </c>
      <c r="AE116" s="154">
        <f t="shared" si="52"/>
        <v>0</v>
      </c>
      <c r="AF116" s="83">
        <f t="shared" si="79"/>
        <v>0</v>
      </c>
      <c r="AG116" s="83">
        <f t="shared" si="61"/>
        <v>0</v>
      </c>
      <c r="AH116" s="83">
        <f t="shared" si="80"/>
        <v>0</v>
      </c>
      <c r="AI116" s="128">
        <f t="shared" si="74"/>
        <v>0</v>
      </c>
      <c r="AK116" s="121">
        <v>111</v>
      </c>
      <c r="AL116" s="83">
        <f t="shared" si="53"/>
        <v>0</v>
      </c>
      <c r="AM116" s="83">
        <f t="shared" si="54"/>
        <v>0</v>
      </c>
      <c r="AN116" s="83">
        <f t="shared" si="55"/>
        <v>0</v>
      </c>
      <c r="AO116" s="83">
        <f t="shared" si="56"/>
        <v>0</v>
      </c>
      <c r="AP116" s="83">
        <f t="shared" si="57"/>
        <v>0</v>
      </c>
      <c r="AQ116" s="227">
        <f t="shared" si="82"/>
        <v>0</v>
      </c>
      <c r="AR116" s="227">
        <f t="shared" si="82"/>
        <v>0</v>
      </c>
      <c r="AS116" s="227">
        <f t="shared" si="82"/>
        <v>0</v>
      </c>
      <c r="AT116" s="227">
        <f t="shared" si="81"/>
        <v>0</v>
      </c>
      <c r="AU116" s="83">
        <f t="shared" si="63"/>
        <v>0</v>
      </c>
      <c r="AV116" s="83">
        <f t="shared" si="64"/>
        <v>0</v>
      </c>
      <c r="AW116" s="83">
        <f t="shared" si="65"/>
        <v>0</v>
      </c>
      <c r="AX116" s="83">
        <f t="shared" si="66"/>
        <v>0</v>
      </c>
      <c r="AY116" s="128">
        <f t="shared" si="67"/>
        <v>0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68"/>
        <v>0</v>
      </c>
      <c r="K117" s="83">
        <f t="shared" si="69"/>
        <v>0</v>
      </c>
      <c r="L117" s="83">
        <f t="shared" si="70"/>
        <v>0</v>
      </c>
      <c r="M117" s="83">
        <f t="shared" si="71"/>
        <v>0</v>
      </c>
      <c r="N117" s="83">
        <f t="shared" si="43"/>
        <v>0</v>
      </c>
      <c r="O117" s="84">
        <f t="shared" si="44"/>
        <v>0</v>
      </c>
      <c r="P117" s="105">
        <v>112</v>
      </c>
      <c r="Q117" s="83">
        <f t="shared" si="78"/>
        <v>0</v>
      </c>
      <c r="R117" s="83">
        <f t="shared" si="72"/>
        <v>0</v>
      </c>
      <c r="S117" s="83">
        <f t="shared" si="73"/>
        <v>0</v>
      </c>
      <c r="T117" s="83">
        <f t="shared" si="45"/>
        <v>0</v>
      </c>
      <c r="U117" s="83">
        <f t="shared" si="59"/>
        <v>0</v>
      </c>
      <c r="V117" s="83">
        <f t="shared" si="46"/>
        <v>0</v>
      </c>
      <c r="W117" s="83">
        <v>0</v>
      </c>
      <c r="X117" s="83">
        <f t="shared" si="47"/>
        <v>0</v>
      </c>
      <c r="Y117" s="88">
        <f t="shared" si="48"/>
        <v>0</v>
      </c>
      <c r="AA117" s="121">
        <v>112</v>
      </c>
      <c r="AB117" s="83">
        <f t="shared" si="49"/>
        <v>0</v>
      </c>
      <c r="AC117" s="154">
        <f t="shared" si="50"/>
        <v>0</v>
      </c>
      <c r="AD117" s="154">
        <f t="shared" si="51"/>
        <v>0</v>
      </c>
      <c r="AE117" s="154">
        <f t="shared" si="52"/>
        <v>0</v>
      </c>
      <c r="AF117" s="83">
        <f t="shared" si="79"/>
        <v>0</v>
      </c>
      <c r="AG117" s="83">
        <f t="shared" si="61"/>
        <v>0</v>
      </c>
      <c r="AH117" s="83">
        <f t="shared" si="80"/>
        <v>0</v>
      </c>
      <c r="AI117" s="128">
        <f t="shared" si="74"/>
        <v>0</v>
      </c>
      <c r="AK117" s="121">
        <v>112</v>
      </c>
      <c r="AL117" s="83">
        <f t="shared" si="53"/>
        <v>0</v>
      </c>
      <c r="AM117" s="83">
        <f t="shared" si="54"/>
        <v>0</v>
      </c>
      <c r="AN117" s="83">
        <f t="shared" si="55"/>
        <v>0</v>
      </c>
      <c r="AO117" s="83">
        <f t="shared" si="56"/>
        <v>0</v>
      </c>
      <c r="AP117" s="83">
        <f t="shared" si="57"/>
        <v>0</v>
      </c>
      <c r="AQ117" s="227">
        <f t="shared" si="82"/>
        <v>0</v>
      </c>
      <c r="AR117" s="227">
        <f t="shared" si="82"/>
        <v>0</v>
      </c>
      <c r="AS117" s="227">
        <f t="shared" si="82"/>
        <v>0</v>
      </c>
      <c r="AT117" s="227">
        <f t="shared" si="81"/>
        <v>0</v>
      </c>
      <c r="AU117" s="83">
        <f t="shared" si="63"/>
        <v>0</v>
      </c>
      <c r="AV117" s="83">
        <f t="shared" si="64"/>
        <v>0</v>
      </c>
      <c r="AW117" s="83">
        <f t="shared" si="65"/>
        <v>0</v>
      </c>
      <c r="AX117" s="83">
        <f t="shared" si="66"/>
        <v>0</v>
      </c>
      <c r="AY117" s="128">
        <f t="shared" si="67"/>
        <v>0</v>
      </c>
    </row>
    <row r="118" spans="2:51" x14ac:dyDescent="0.25">
      <c r="B118" s="117" t="s">
        <v>175</v>
      </c>
      <c r="C118" s="135">
        <f>1/$F$18*SUM(AI6:AI205)</f>
        <v>40.392006981060725</v>
      </c>
      <c r="D118" s="132">
        <v>0</v>
      </c>
      <c r="E118" s="131">
        <f>C118-D118</f>
        <v>40.392006981060725</v>
      </c>
      <c r="I118" s="105">
        <v>113</v>
      </c>
      <c r="J118" s="83">
        <f t="shared" si="68"/>
        <v>0</v>
      </c>
      <c r="K118" s="83">
        <f t="shared" si="69"/>
        <v>0</v>
      </c>
      <c r="L118" s="83">
        <f t="shared" si="70"/>
        <v>0</v>
      </c>
      <c r="M118" s="83">
        <f t="shared" si="71"/>
        <v>0</v>
      </c>
      <c r="N118" s="83">
        <f t="shared" si="43"/>
        <v>0</v>
      </c>
      <c r="O118" s="84">
        <f t="shared" si="44"/>
        <v>0</v>
      </c>
      <c r="P118" s="105">
        <v>113</v>
      </c>
      <c r="Q118" s="83">
        <f t="shared" si="78"/>
        <v>0</v>
      </c>
      <c r="R118" s="83">
        <f t="shared" si="72"/>
        <v>0</v>
      </c>
      <c r="S118" s="83">
        <f t="shared" si="73"/>
        <v>0</v>
      </c>
      <c r="T118" s="83">
        <f t="shared" si="45"/>
        <v>0</v>
      </c>
      <c r="U118" s="83">
        <f t="shared" si="59"/>
        <v>0</v>
      </c>
      <c r="V118" s="83">
        <f t="shared" si="46"/>
        <v>0</v>
      </c>
      <c r="W118" s="83">
        <v>0</v>
      </c>
      <c r="X118" s="83">
        <f t="shared" si="47"/>
        <v>0</v>
      </c>
      <c r="Y118" s="88">
        <f t="shared" si="48"/>
        <v>0</v>
      </c>
      <c r="AA118" s="121">
        <v>113</v>
      </c>
      <c r="AB118" s="83">
        <f t="shared" si="49"/>
        <v>0</v>
      </c>
      <c r="AC118" s="154">
        <f t="shared" si="50"/>
        <v>0</v>
      </c>
      <c r="AD118" s="154">
        <f t="shared" si="51"/>
        <v>0</v>
      </c>
      <c r="AE118" s="154">
        <f t="shared" si="52"/>
        <v>0</v>
      </c>
      <c r="AF118" s="83">
        <f t="shared" si="79"/>
        <v>0</v>
      </c>
      <c r="AG118" s="83">
        <f t="shared" si="61"/>
        <v>0</v>
      </c>
      <c r="AH118" s="83">
        <f t="shared" si="80"/>
        <v>0</v>
      </c>
      <c r="AI118" s="128">
        <f t="shared" si="74"/>
        <v>0</v>
      </c>
      <c r="AK118" s="121">
        <v>113</v>
      </c>
      <c r="AL118" s="83">
        <f t="shared" si="53"/>
        <v>0</v>
      </c>
      <c r="AM118" s="83">
        <f t="shared" si="54"/>
        <v>0</v>
      </c>
      <c r="AN118" s="83">
        <f t="shared" si="55"/>
        <v>0</v>
      </c>
      <c r="AO118" s="83">
        <f t="shared" si="56"/>
        <v>0</v>
      </c>
      <c r="AP118" s="83">
        <f t="shared" si="57"/>
        <v>0</v>
      </c>
      <c r="AQ118" s="227">
        <f t="shared" si="82"/>
        <v>0</v>
      </c>
      <c r="AR118" s="227">
        <f t="shared" si="82"/>
        <v>0</v>
      </c>
      <c r="AS118" s="227">
        <f t="shared" si="82"/>
        <v>0</v>
      </c>
      <c r="AT118" s="227">
        <f t="shared" si="81"/>
        <v>0</v>
      </c>
      <c r="AU118" s="83">
        <f t="shared" si="63"/>
        <v>0</v>
      </c>
      <c r="AV118" s="83">
        <f t="shared" si="64"/>
        <v>0</v>
      </c>
      <c r="AW118" s="83">
        <f t="shared" si="65"/>
        <v>0</v>
      </c>
      <c r="AX118" s="83">
        <f t="shared" si="66"/>
        <v>0</v>
      </c>
      <c r="AY118" s="128">
        <f t="shared" si="67"/>
        <v>0</v>
      </c>
    </row>
    <row r="119" spans="2:51" x14ac:dyDescent="0.25">
      <c r="B119" s="117" t="s">
        <v>176</v>
      </c>
      <c r="C119" s="135">
        <f>AI35</f>
        <v>69.84166899877458</v>
      </c>
      <c r="D119" s="132">
        <v>0</v>
      </c>
      <c r="E119" s="131">
        <f>C119-D119</f>
        <v>69.84166899877458</v>
      </c>
      <c r="I119" s="105">
        <v>114</v>
      </c>
      <c r="J119" s="83">
        <f t="shared" si="68"/>
        <v>0</v>
      </c>
      <c r="K119" s="83">
        <f t="shared" si="69"/>
        <v>0</v>
      </c>
      <c r="L119" s="83">
        <f t="shared" si="70"/>
        <v>0</v>
      </c>
      <c r="M119" s="83">
        <f t="shared" si="71"/>
        <v>0</v>
      </c>
      <c r="N119" s="83">
        <f t="shared" si="43"/>
        <v>0</v>
      </c>
      <c r="O119" s="84">
        <f t="shared" si="44"/>
        <v>0</v>
      </c>
      <c r="P119" s="105">
        <v>114</v>
      </c>
      <c r="Q119" s="83">
        <f t="shared" si="78"/>
        <v>0</v>
      </c>
      <c r="R119" s="83">
        <f t="shared" si="72"/>
        <v>0</v>
      </c>
      <c r="S119" s="83">
        <f t="shared" si="73"/>
        <v>0</v>
      </c>
      <c r="T119" s="83">
        <f t="shared" si="45"/>
        <v>0</v>
      </c>
      <c r="U119" s="83">
        <f t="shared" si="59"/>
        <v>0</v>
      </c>
      <c r="V119" s="83">
        <f t="shared" si="46"/>
        <v>0</v>
      </c>
      <c r="W119" s="83">
        <v>0</v>
      </c>
      <c r="X119" s="83">
        <f t="shared" si="47"/>
        <v>0</v>
      </c>
      <c r="Y119" s="88">
        <f t="shared" si="48"/>
        <v>0</v>
      </c>
      <c r="AA119" s="121">
        <v>114</v>
      </c>
      <c r="AB119" s="83">
        <f t="shared" si="49"/>
        <v>0</v>
      </c>
      <c r="AC119" s="154">
        <f t="shared" si="50"/>
        <v>0</v>
      </c>
      <c r="AD119" s="154">
        <f t="shared" si="51"/>
        <v>0</v>
      </c>
      <c r="AE119" s="154">
        <f t="shared" si="52"/>
        <v>0</v>
      </c>
      <c r="AF119" s="83">
        <f t="shared" si="79"/>
        <v>0</v>
      </c>
      <c r="AG119" s="83">
        <f t="shared" si="61"/>
        <v>0</v>
      </c>
      <c r="AH119" s="83">
        <f t="shared" si="80"/>
        <v>0</v>
      </c>
      <c r="AI119" s="128">
        <f t="shared" si="74"/>
        <v>0</v>
      </c>
      <c r="AK119" s="121">
        <v>114</v>
      </c>
      <c r="AL119" s="83">
        <f t="shared" si="53"/>
        <v>0</v>
      </c>
      <c r="AM119" s="83">
        <f t="shared" si="54"/>
        <v>0</v>
      </c>
      <c r="AN119" s="83">
        <f t="shared" si="55"/>
        <v>0</v>
      </c>
      <c r="AO119" s="83">
        <f t="shared" si="56"/>
        <v>0</v>
      </c>
      <c r="AP119" s="83">
        <f t="shared" si="57"/>
        <v>0</v>
      </c>
      <c r="AQ119" s="227">
        <f t="shared" si="82"/>
        <v>0</v>
      </c>
      <c r="AR119" s="227">
        <f t="shared" si="82"/>
        <v>0</v>
      </c>
      <c r="AS119" s="227">
        <f t="shared" si="82"/>
        <v>0</v>
      </c>
      <c r="AT119" s="227">
        <f t="shared" si="81"/>
        <v>0</v>
      </c>
      <c r="AU119" s="83">
        <f t="shared" si="63"/>
        <v>0</v>
      </c>
      <c r="AV119" s="83">
        <f t="shared" si="64"/>
        <v>0</v>
      </c>
      <c r="AW119" s="83">
        <f t="shared" si="65"/>
        <v>0</v>
      </c>
      <c r="AX119" s="83">
        <f t="shared" si="66"/>
        <v>0</v>
      </c>
      <c r="AY119" s="128">
        <f t="shared" si="67"/>
        <v>0</v>
      </c>
    </row>
    <row r="120" spans="2:51" x14ac:dyDescent="0.25">
      <c r="C120" s="133"/>
      <c r="D120" s="133"/>
      <c r="E120" s="136"/>
      <c r="I120" s="105">
        <v>115</v>
      </c>
      <c r="J120" s="83">
        <f t="shared" si="68"/>
        <v>0</v>
      </c>
      <c r="K120" s="83">
        <f t="shared" si="69"/>
        <v>0</v>
      </c>
      <c r="L120" s="83">
        <f t="shared" si="70"/>
        <v>0</v>
      </c>
      <c r="M120" s="83">
        <f t="shared" si="71"/>
        <v>0</v>
      </c>
      <c r="N120" s="83">
        <f t="shared" si="43"/>
        <v>0</v>
      </c>
      <c r="O120" s="84">
        <f t="shared" si="44"/>
        <v>0</v>
      </c>
      <c r="P120" s="105">
        <v>115</v>
      </c>
      <c r="Q120" s="83">
        <f t="shared" si="78"/>
        <v>0</v>
      </c>
      <c r="R120" s="83">
        <f t="shared" si="72"/>
        <v>0</v>
      </c>
      <c r="S120" s="83">
        <f t="shared" si="73"/>
        <v>0</v>
      </c>
      <c r="T120" s="83">
        <f t="shared" si="45"/>
        <v>0</v>
      </c>
      <c r="U120" s="83">
        <f t="shared" si="59"/>
        <v>0</v>
      </c>
      <c r="V120" s="83">
        <f t="shared" si="46"/>
        <v>0</v>
      </c>
      <c r="W120" s="83">
        <v>0</v>
      </c>
      <c r="X120" s="83">
        <f t="shared" si="47"/>
        <v>0</v>
      </c>
      <c r="Y120" s="88">
        <f t="shared" si="48"/>
        <v>0</v>
      </c>
      <c r="AA120" s="121">
        <v>115</v>
      </c>
      <c r="AB120" s="83">
        <f t="shared" si="49"/>
        <v>0</v>
      </c>
      <c r="AC120" s="154">
        <f t="shared" si="50"/>
        <v>0</v>
      </c>
      <c r="AD120" s="154">
        <f t="shared" si="51"/>
        <v>0</v>
      </c>
      <c r="AE120" s="154">
        <f t="shared" si="52"/>
        <v>0</v>
      </c>
      <c r="AF120" s="83">
        <f t="shared" si="79"/>
        <v>0</v>
      </c>
      <c r="AG120" s="83">
        <f t="shared" si="61"/>
        <v>0</v>
      </c>
      <c r="AH120" s="83">
        <f t="shared" si="80"/>
        <v>0</v>
      </c>
      <c r="AI120" s="128">
        <f t="shared" si="74"/>
        <v>0</v>
      </c>
      <c r="AK120" s="121">
        <v>115</v>
      </c>
      <c r="AL120" s="83">
        <f t="shared" si="53"/>
        <v>0</v>
      </c>
      <c r="AM120" s="83">
        <f t="shared" si="54"/>
        <v>0</v>
      </c>
      <c r="AN120" s="83">
        <f t="shared" si="55"/>
        <v>0</v>
      </c>
      <c r="AO120" s="83">
        <f t="shared" si="56"/>
        <v>0</v>
      </c>
      <c r="AP120" s="83">
        <f t="shared" si="57"/>
        <v>0</v>
      </c>
      <c r="AQ120" s="227">
        <f t="shared" si="82"/>
        <v>0</v>
      </c>
      <c r="AR120" s="227">
        <f t="shared" si="82"/>
        <v>0</v>
      </c>
      <c r="AS120" s="227">
        <f t="shared" si="82"/>
        <v>0</v>
      </c>
      <c r="AT120" s="227">
        <f t="shared" si="81"/>
        <v>0</v>
      </c>
      <c r="AU120" s="83">
        <f t="shared" si="63"/>
        <v>0</v>
      </c>
      <c r="AV120" s="83">
        <f t="shared" si="64"/>
        <v>0</v>
      </c>
      <c r="AW120" s="83">
        <f t="shared" si="65"/>
        <v>0</v>
      </c>
      <c r="AX120" s="83">
        <f t="shared" si="66"/>
        <v>0</v>
      </c>
      <c r="AY120" s="128">
        <f t="shared" si="67"/>
        <v>0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68"/>
        <v>0</v>
      </c>
      <c r="K121" s="83">
        <f t="shared" si="69"/>
        <v>0</v>
      </c>
      <c r="L121" s="83">
        <f t="shared" si="70"/>
        <v>0</v>
      </c>
      <c r="M121" s="83">
        <f t="shared" si="71"/>
        <v>0</v>
      </c>
      <c r="N121" s="83">
        <f t="shared" si="43"/>
        <v>0</v>
      </c>
      <c r="O121" s="84">
        <f t="shared" si="44"/>
        <v>0</v>
      </c>
      <c r="P121" s="105">
        <v>116</v>
      </c>
      <c r="Q121" s="83">
        <f t="shared" si="78"/>
        <v>0</v>
      </c>
      <c r="R121" s="83">
        <f t="shared" si="72"/>
        <v>0</v>
      </c>
      <c r="S121" s="83">
        <f t="shared" si="73"/>
        <v>0</v>
      </c>
      <c r="T121" s="83">
        <f t="shared" si="45"/>
        <v>0</v>
      </c>
      <c r="U121" s="83">
        <f t="shared" si="59"/>
        <v>0</v>
      </c>
      <c r="V121" s="83">
        <f t="shared" si="46"/>
        <v>0</v>
      </c>
      <c r="W121" s="83">
        <v>0</v>
      </c>
      <c r="X121" s="83">
        <f t="shared" si="47"/>
        <v>0</v>
      </c>
      <c r="Y121" s="88">
        <f t="shared" si="48"/>
        <v>0</v>
      </c>
      <c r="AA121" s="121">
        <v>116</v>
      </c>
      <c r="AB121" s="83">
        <f t="shared" si="49"/>
        <v>0</v>
      </c>
      <c r="AC121" s="154">
        <f t="shared" si="50"/>
        <v>0</v>
      </c>
      <c r="AD121" s="154">
        <f t="shared" si="51"/>
        <v>0</v>
      </c>
      <c r="AE121" s="154">
        <f t="shared" si="52"/>
        <v>0</v>
      </c>
      <c r="AF121" s="83">
        <f t="shared" si="79"/>
        <v>0</v>
      </c>
      <c r="AG121" s="83">
        <f t="shared" si="61"/>
        <v>0</v>
      </c>
      <c r="AH121" s="83">
        <f t="shared" si="80"/>
        <v>0</v>
      </c>
      <c r="AI121" s="128">
        <f t="shared" si="74"/>
        <v>0</v>
      </c>
      <c r="AK121" s="121">
        <v>116</v>
      </c>
      <c r="AL121" s="83">
        <f t="shared" si="53"/>
        <v>0</v>
      </c>
      <c r="AM121" s="83">
        <f t="shared" si="54"/>
        <v>0</v>
      </c>
      <c r="AN121" s="83">
        <f t="shared" si="55"/>
        <v>0</v>
      </c>
      <c r="AO121" s="83">
        <f t="shared" si="56"/>
        <v>0</v>
      </c>
      <c r="AP121" s="83">
        <f t="shared" si="57"/>
        <v>0</v>
      </c>
      <c r="AQ121" s="227">
        <f t="shared" si="82"/>
        <v>0</v>
      </c>
      <c r="AR121" s="227">
        <f t="shared" si="82"/>
        <v>0</v>
      </c>
      <c r="AS121" s="227">
        <f t="shared" si="82"/>
        <v>0</v>
      </c>
      <c r="AT121" s="227">
        <f t="shared" si="81"/>
        <v>0</v>
      </c>
      <c r="AU121" s="83">
        <f t="shared" si="63"/>
        <v>0</v>
      </c>
      <c r="AV121" s="83">
        <f t="shared" si="64"/>
        <v>0</v>
      </c>
      <c r="AW121" s="83">
        <f t="shared" si="65"/>
        <v>0</v>
      </c>
      <c r="AX121" s="83">
        <f t="shared" si="66"/>
        <v>0</v>
      </c>
      <c r="AY121" s="128">
        <f t="shared" si="67"/>
        <v>0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68"/>
        <v>0</v>
      </c>
      <c r="K122" s="83">
        <f t="shared" si="69"/>
        <v>0</v>
      </c>
      <c r="L122" s="83">
        <f t="shared" si="70"/>
        <v>0</v>
      </c>
      <c r="M122" s="83">
        <f t="shared" si="71"/>
        <v>0</v>
      </c>
      <c r="N122" s="83">
        <f t="shared" si="43"/>
        <v>0</v>
      </c>
      <c r="O122" s="84">
        <f t="shared" si="44"/>
        <v>0</v>
      </c>
      <c r="P122" s="105">
        <v>117</v>
      </c>
      <c r="Q122" s="83">
        <f t="shared" si="78"/>
        <v>0</v>
      </c>
      <c r="R122" s="83">
        <f t="shared" si="72"/>
        <v>0</v>
      </c>
      <c r="S122" s="83">
        <f t="shared" si="73"/>
        <v>0</v>
      </c>
      <c r="T122" s="83">
        <f t="shared" si="45"/>
        <v>0</v>
      </c>
      <c r="U122" s="83">
        <f t="shared" si="59"/>
        <v>0</v>
      </c>
      <c r="V122" s="83">
        <f t="shared" si="46"/>
        <v>0</v>
      </c>
      <c r="W122" s="83">
        <v>0</v>
      </c>
      <c r="X122" s="83">
        <f t="shared" si="47"/>
        <v>0</v>
      </c>
      <c r="Y122" s="88">
        <f t="shared" si="48"/>
        <v>0</v>
      </c>
      <c r="AA122" s="121">
        <v>117</v>
      </c>
      <c r="AB122" s="83">
        <f t="shared" si="49"/>
        <v>0</v>
      </c>
      <c r="AC122" s="154">
        <f t="shared" si="50"/>
        <v>0</v>
      </c>
      <c r="AD122" s="154">
        <f t="shared" si="51"/>
        <v>0</v>
      </c>
      <c r="AE122" s="154">
        <f t="shared" si="52"/>
        <v>0</v>
      </c>
      <c r="AF122" s="83">
        <f t="shared" si="79"/>
        <v>0</v>
      </c>
      <c r="AG122" s="83">
        <f t="shared" si="61"/>
        <v>0</v>
      </c>
      <c r="AH122" s="83">
        <f t="shared" si="80"/>
        <v>0</v>
      </c>
      <c r="AI122" s="128">
        <f t="shared" si="74"/>
        <v>0</v>
      </c>
      <c r="AK122" s="121">
        <v>117</v>
      </c>
      <c r="AL122" s="83">
        <f t="shared" si="53"/>
        <v>0</v>
      </c>
      <c r="AM122" s="83">
        <f t="shared" si="54"/>
        <v>0</v>
      </c>
      <c r="AN122" s="83">
        <f t="shared" si="55"/>
        <v>0</v>
      </c>
      <c r="AO122" s="83">
        <f t="shared" si="56"/>
        <v>0</v>
      </c>
      <c r="AP122" s="83">
        <f t="shared" si="57"/>
        <v>0</v>
      </c>
      <c r="AQ122" s="227">
        <f t="shared" si="82"/>
        <v>0</v>
      </c>
      <c r="AR122" s="227">
        <f t="shared" si="82"/>
        <v>0</v>
      </c>
      <c r="AS122" s="227">
        <f t="shared" si="82"/>
        <v>0</v>
      </c>
      <c r="AT122" s="227">
        <f t="shared" si="81"/>
        <v>0</v>
      </c>
      <c r="AU122" s="83">
        <f t="shared" si="63"/>
        <v>0</v>
      </c>
      <c r="AV122" s="83">
        <f t="shared" si="64"/>
        <v>0</v>
      </c>
      <c r="AW122" s="83">
        <f t="shared" si="65"/>
        <v>0</v>
      </c>
      <c r="AX122" s="83">
        <f t="shared" si="66"/>
        <v>0</v>
      </c>
      <c r="AY122" s="128">
        <f t="shared" si="67"/>
        <v>0</v>
      </c>
    </row>
    <row r="123" spans="2:51" x14ac:dyDescent="0.25">
      <c r="B123" s="117" t="s">
        <v>176</v>
      </c>
      <c r="C123" s="135">
        <f>AY35</f>
        <v>55.193600000000004</v>
      </c>
      <c r="D123" s="132">
        <v>0</v>
      </c>
      <c r="E123" s="131">
        <f>C123-D123</f>
        <v>55.193600000000004</v>
      </c>
      <c r="I123" s="105">
        <v>118</v>
      </c>
      <c r="J123" s="83">
        <f t="shared" si="68"/>
        <v>0</v>
      </c>
      <c r="K123" s="83">
        <f t="shared" si="69"/>
        <v>0</v>
      </c>
      <c r="L123" s="83">
        <f t="shared" si="70"/>
        <v>0</v>
      </c>
      <c r="M123" s="83">
        <f t="shared" si="71"/>
        <v>0</v>
      </c>
      <c r="N123" s="83">
        <f t="shared" si="43"/>
        <v>0</v>
      </c>
      <c r="O123" s="84">
        <f t="shared" si="44"/>
        <v>0</v>
      </c>
      <c r="P123" s="105">
        <v>118</v>
      </c>
      <c r="Q123" s="83">
        <f t="shared" si="78"/>
        <v>0</v>
      </c>
      <c r="R123" s="83">
        <f t="shared" si="72"/>
        <v>0</v>
      </c>
      <c r="S123" s="83">
        <f t="shared" si="73"/>
        <v>0</v>
      </c>
      <c r="T123" s="83">
        <f t="shared" si="45"/>
        <v>0</v>
      </c>
      <c r="U123" s="83">
        <f t="shared" si="59"/>
        <v>0</v>
      </c>
      <c r="V123" s="83">
        <f t="shared" si="46"/>
        <v>0</v>
      </c>
      <c r="W123" s="83">
        <v>0</v>
      </c>
      <c r="X123" s="83">
        <f t="shared" si="47"/>
        <v>0</v>
      </c>
      <c r="Y123" s="88">
        <f t="shared" si="48"/>
        <v>0</v>
      </c>
      <c r="AA123" s="121">
        <v>118</v>
      </c>
      <c r="AB123" s="83">
        <f t="shared" si="49"/>
        <v>0</v>
      </c>
      <c r="AC123" s="154">
        <f t="shared" si="50"/>
        <v>0</v>
      </c>
      <c r="AD123" s="154">
        <f t="shared" si="51"/>
        <v>0</v>
      </c>
      <c r="AE123" s="154">
        <f t="shared" si="52"/>
        <v>0</v>
      </c>
      <c r="AF123" s="83">
        <f t="shared" si="79"/>
        <v>0</v>
      </c>
      <c r="AG123" s="83">
        <f t="shared" si="61"/>
        <v>0</v>
      </c>
      <c r="AH123" s="83">
        <f t="shared" si="80"/>
        <v>0</v>
      </c>
      <c r="AI123" s="128">
        <f t="shared" si="74"/>
        <v>0</v>
      </c>
      <c r="AK123" s="121">
        <v>118</v>
      </c>
      <c r="AL123" s="83">
        <f t="shared" si="53"/>
        <v>0</v>
      </c>
      <c r="AM123" s="83">
        <f t="shared" si="54"/>
        <v>0</v>
      </c>
      <c r="AN123" s="83">
        <f t="shared" si="55"/>
        <v>0</v>
      </c>
      <c r="AO123" s="83">
        <f t="shared" si="56"/>
        <v>0</v>
      </c>
      <c r="AP123" s="83">
        <f t="shared" si="57"/>
        <v>0</v>
      </c>
      <c r="AQ123" s="227">
        <f t="shared" si="82"/>
        <v>0</v>
      </c>
      <c r="AR123" s="227">
        <f t="shared" si="82"/>
        <v>0</v>
      </c>
      <c r="AS123" s="227">
        <f t="shared" si="82"/>
        <v>0</v>
      </c>
      <c r="AT123" s="227">
        <f t="shared" si="81"/>
        <v>0</v>
      </c>
      <c r="AU123" s="83">
        <f t="shared" si="63"/>
        <v>0</v>
      </c>
      <c r="AV123" s="83">
        <f t="shared" si="64"/>
        <v>0</v>
      </c>
      <c r="AW123" s="83">
        <f t="shared" si="65"/>
        <v>0</v>
      </c>
      <c r="AX123" s="83">
        <f t="shared" si="66"/>
        <v>0</v>
      </c>
      <c r="AY123" s="128">
        <f t="shared" si="67"/>
        <v>0</v>
      </c>
    </row>
    <row r="124" spans="2:51" x14ac:dyDescent="0.25">
      <c r="I124" s="105">
        <v>119</v>
      </c>
      <c r="J124" s="83">
        <f t="shared" si="68"/>
        <v>0</v>
      </c>
      <c r="K124" s="83">
        <f t="shared" si="69"/>
        <v>0</v>
      </c>
      <c r="L124" s="83">
        <f t="shared" si="70"/>
        <v>0</v>
      </c>
      <c r="M124" s="83">
        <f t="shared" si="71"/>
        <v>0</v>
      </c>
      <c r="N124" s="83">
        <f t="shared" si="43"/>
        <v>0</v>
      </c>
      <c r="O124" s="84">
        <f t="shared" si="44"/>
        <v>0</v>
      </c>
      <c r="P124" s="105">
        <v>119</v>
      </c>
      <c r="Q124" s="83">
        <f t="shared" si="78"/>
        <v>0</v>
      </c>
      <c r="R124" s="83">
        <f t="shared" si="72"/>
        <v>0</v>
      </c>
      <c r="S124" s="83">
        <f t="shared" si="73"/>
        <v>0</v>
      </c>
      <c r="T124" s="83">
        <f t="shared" si="45"/>
        <v>0</v>
      </c>
      <c r="U124" s="83">
        <f t="shared" si="59"/>
        <v>0</v>
      </c>
      <c r="V124" s="83">
        <f t="shared" si="46"/>
        <v>0</v>
      </c>
      <c r="W124" s="83">
        <v>0</v>
      </c>
      <c r="X124" s="83">
        <f t="shared" si="47"/>
        <v>0</v>
      </c>
      <c r="Y124" s="88">
        <f t="shared" si="48"/>
        <v>0</v>
      </c>
      <c r="AA124" s="121">
        <v>119</v>
      </c>
      <c r="AB124" s="83">
        <f t="shared" si="49"/>
        <v>0</v>
      </c>
      <c r="AC124" s="154">
        <f t="shared" si="50"/>
        <v>0</v>
      </c>
      <c r="AD124" s="154">
        <f t="shared" si="51"/>
        <v>0</v>
      </c>
      <c r="AE124" s="154">
        <f t="shared" si="52"/>
        <v>0</v>
      </c>
      <c r="AF124" s="83">
        <f t="shared" si="79"/>
        <v>0</v>
      </c>
      <c r="AG124" s="83">
        <f t="shared" si="61"/>
        <v>0</v>
      </c>
      <c r="AH124" s="83">
        <f t="shared" si="80"/>
        <v>0</v>
      </c>
      <c r="AI124" s="128">
        <f t="shared" si="74"/>
        <v>0</v>
      </c>
      <c r="AK124" s="121">
        <v>119</v>
      </c>
      <c r="AL124" s="83">
        <f t="shared" si="53"/>
        <v>0</v>
      </c>
      <c r="AM124" s="83">
        <f t="shared" si="54"/>
        <v>0</v>
      </c>
      <c r="AN124" s="83">
        <f t="shared" si="55"/>
        <v>0</v>
      </c>
      <c r="AO124" s="83">
        <f t="shared" si="56"/>
        <v>0</v>
      </c>
      <c r="AP124" s="83">
        <f t="shared" si="57"/>
        <v>0</v>
      </c>
      <c r="AQ124" s="227">
        <f t="shared" si="82"/>
        <v>0</v>
      </c>
      <c r="AR124" s="227">
        <f t="shared" si="82"/>
        <v>0</v>
      </c>
      <c r="AS124" s="227">
        <f t="shared" si="82"/>
        <v>0</v>
      </c>
      <c r="AT124" s="227">
        <f t="shared" si="81"/>
        <v>0</v>
      </c>
      <c r="AU124" s="83">
        <f t="shared" si="63"/>
        <v>0</v>
      </c>
      <c r="AV124" s="83">
        <f t="shared" si="64"/>
        <v>0</v>
      </c>
      <c r="AW124" s="83">
        <f t="shared" si="65"/>
        <v>0</v>
      </c>
      <c r="AX124" s="83">
        <f t="shared" si="66"/>
        <v>0</v>
      </c>
      <c r="AY124" s="128">
        <f t="shared" si="67"/>
        <v>0</v>
      </c>
    </row>
    <row r="125" spans="2:51" x14ac:dyDescent="0.25">
      <c r="C125" s="133"/>
      <c r="D125" s="133"/>
      <c r="E125" s="136"/>
      <c r="I125" s="105">
        <v>120</v>
      </c>
      <c r="J125" s="83">
        <f t="shared" si="68"/>
        <v>0</v>
      </c>
      <c r="K125" s="83">
        <f t="shared" si="69"/>
        <v>0</v>
      </c>
      <c r="L125" s="83">
        <f t="shared" si="70"/>
        <v>0</v>
      </c>
      <c r="M125" s="83">
        <f t="shared" si="71"/>
        <v>0</v>
      </c>
      <c r="N125" s="83">
        <f t="shared" si="43"/>
        <v>0</v>
      </c>
      <c r="O125" s="84">
        <f t="shared" si="44"/>
        <v>0</v>
      </c>
      <c r="P125" s="105">
        <v>120</v>
      </c>
      <c r="Q125" s="83">
        <f t="shared" si="78"/>
        <v>0</v>
      </c>
      <c r="R125" s="83">
        <f t="shared" si="72"/>
        <v>0</v>
      </c>
      <c r="S125" s="83">
        <f t="shared" si="73"/>
        <v>0</v>
      </c>
      <c r="T125" s="83">
        <f t="shared" si="45"/>
        <v>0</v>
      </c>
      <c r="U125" s="83">
        <f t="shared" si="59"/>
        <v>0</v>
      </c>
      <c r="V125" s="83">
        <f t="shared" si="46"/>
        <v>0</v>
      </c>
      <c r="W125" s="83">
        <v>0</v>
      </c>
      <c r="X125" s="83">
        <f t="shared" si="47"/>
        <v>0</v>
      </c>
      <c r="Y125" s="88">
        <f t="shared" si="48"/>
        <v>0</v>
      </c>
      <c r="AA125" s="121">
        <v>120</v>
      </c>
      <c r="AB125" s="83">
        <f t="shared" si="49"/>
        <v>0</v>
      </c>
      <c r="AC125" s="154">
        <f t="shared" si="50"/>
        <v>0</v>
      </c>
      <c r="AD125" s="154">
        <f t="shared" si="51"/>
        <v>0</v>
      </c>
      <c r="AE125" s="154">
        <f t="shared" si="52"/>
        <v>0</v>
      </c>
      <c r="AF125" s="83">
        <f t="shared" si="79"/>
        <v>0</v>
      </c>
      <c r="AG125" s="83">
        <f t="shared" si="61"/>
        <v>0</v>
      </c>
      <c r="AH125" s="83">
        <f t="shared" si="80"/>
        <v>0</v>
      </c>
      <c r="AI125" s="128">
        <f t="shared" si="74"/>
        <v>0</v>
      </c>
      <c r="AK125" s="121">
        <v>120</v>
      </c>
      <c r="AL125" s="83">
        <f t="shared" si="53"/>
        <v>0</v>
      </c>
      <c r="AM125" s="83">
        <f t="shared" si="54"/>
        <v>0</v>
      </c>
      <c r="AN125" s="83">
        <f t="shared" si="55"/>
        <v>0</v>
      </c>
      <c r="AO125" s="83">
        <f t="shared" si="56"/>
        <v>0</v>
      </c>
      <c r="AP125" s="83">
        <f t="shared" si="57"/>
        <v>0</v>
      </c>
      <c r="AQ125" s="227">
        <f t="shared" si="82"/>
        <v>0</v>
      </c>
      <c r="AR125" s="227">
        <f t="shared" si="82"/>
        <v>0</v>
      </c>
      <c r="AS125" s="227">
        <f t="shared" si="82"/>
        <v>0</v>
      </c>
      <c r="AT125" s="227">
        <f t="shared" si="81"/>
        <v>0</v>
      </c>
      <c r="AU125" s="83">
        <f t="shared" si="63"/>
        <v>0</v>
      </c>
      <c r="AV125" s="83">
        <f t="shared" si="64"/>
        <v>0</v>
      </c>
      <c r="AW125" s="83">
        <f t="shared" si="65"/>
        <v>0</v>
      </c>
      <c r="AX125" s="83">
        <f t="shared" si="66"/>
        <v>0</v>
      </c>
      <c r="AY125" s="128">
        <f t="shared" si="67"/>
        <v>0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194" t="s">
        <v>178</v>
      </c>
      <c r="I126" s="105">
        <v>121</v>
      </c>
      <c r="J126" s="83">
        <f t="shared" si="68"/>
        <v>0</v>
      </c>
      <c r="K126" s="83">
        <f t="shared" si="69"/>
        <v>0</v>
      </c>
      <c r="L126" s="83">
        <f t="shared" si="70"/>
        <v>0</v>
      </c>
      <c r="M126" s="83">
        <f t="shared" si="71"/>
        <v>0</v>
      </c>
      <c r="N126" s="83">
        <f t="shared" si="43"/>
        <v>0</v>
      </c>
      <c r="O126" s="84">
        <f t="shared" si="44"/>
        <v>0</v>
      </c>
      <c r="P126" s="105">
        <v>121</v>
      </c>
      <c r="Q126" s="83">
        <f t="shared" si="78"/>
        <v>0</v>
      </c>
      <c r="R126" s="83">
        <f t="shared" si="72"/>
        <v>0</v>
      </c>
      <c r="S126" s="83">
        <f t="shared" si="73"/>
        <v>0</v>
      </c>
      <c r="T126" s="83">
        <f t="shared" si="45"/>
        <v>0</v>
      </c>
      <c r="U126" s="83">
        <f t="shared" si="59"/>
        <v>0</v>
      </c>
      <c r="V126" s="83">
        <f t="shared" si="46"/>
        <v>0</v>
      </c>
      <c r="W126" s="83">
        <v>0</v>
      </c>
      <c r="X126" s="83">
        <f t="shared" si="47"/>
        <v>0</v>
      </c>
      <c r="Y126" s="88">
        <f t="shared" si="48"/>
        <v>0</v>
      </c>
      <c r="AA126" s="121">
        <v>121</v>
      </c>
      <c r="AB126" s="83">
        <f t="shared" si="49"/>
        <v>0</v>
      </c>
      <c r="AC126" s="154">
        <f t="shared" si="50"/>
        <v>0</v>
      </c>
      <c r="AD126" s="154">
        <f t="shared" si="51"/>
        <v>0</v>
      </c>
      <c r="AE126" s="154">
        <f t="shared" si="52"/>
        <v>0</v>
      </c>
      <c r="AF126" s="83">
        <f t="shared" si="79"/>
        <v>0</v>
      </c>
      <c r="AG126" s="83">
        <f t="shared" si="61"/>
        <v>0</v>
      </c>
      <c r="AH126" s="83">
        <f t="shared" si="80"/>
        <v>0</v>
      </c>
      <c r="AI126" s="128">
        <f t="shared" si="74"/>
        <v>0</v>
      </c>
      <c r="AK126" s="121">
        <v>121</v>
      </c>
      <c r="AL126" s="83">
        <f t="shared" si="53"/>
        <v>0</v>
      </c>
      <c r="AM126" s="83">
        <f t="shared" si="54"/>
        <v>0</v>
      </c>
      <c r="AN126" s="83">
        <f t="shared" si="55"/>
        <v>0</v>
      </c>
      <c r="AO126" s="83">
        <f t="shared" si="56"/>
        <v>0</v>
      </c>
      <c r="AP126" s="83">
        <f t="shared" si="57"/>
        <v>0</v>
      </c>
      <c r="AQ126" s="227">
        <f t="shared" si="82"/>
        <v>0</v>
      </c>
      <c r="AR126" s="227">
        <f t="shared" si="82"/>
        <v>0</v>
      </c>
      <c r="AS126" s="227">
        <f t="shared" si="82"/>
        <v>0</v>
      </c>
      <c r="AT126" s="227">
        <f t="shared" si="81"/>
        <v>0</v>
      </c>
      <c r="AU126" s="83">
        <f t="shared" si="63"/>
        <v>0</v>
      </c>
      <c r="AV126" s="83">
        <f t="shared" si="64"/>
        <v>0</v>
      </c>
      <c r="AW126" s="83">
        <f t="shared" si="65"/>
        <v>0</v>
      </c>
      <c r="AX126" s="83">
        <f t="shared" si="66"/>
        <v>0</v>
      </c>
      <c r="AY126" s="128">
        <f t="shared" si="67"/>
        <v>0</v>
      </c>
    </row>
    <row r="127" spans="2:51" x14ac:dyDescent="0.25">
      <c r="C127" s="138">
        <f>MIN(E113:E114)</f>
        <v>157.34415564847558</v>
      </c>
      <c r="D127" s="135">
        <f>MIN(E118:E119)</f>
        <v>40.392006981060725</v>
      </c>
      <c r="E127" s="138">
        <f>E123</f>
        <v>55.193600000000004</v>
      </c>
      <c r="F127" s="139">
        <f>SUM(C127:E127)</f>
        <v>252.9297626295363</v>
      </c>
      <c r="I127" s="105">
        <v>122</v>
      </c>
      <c r="J127" s="83">
        <f t="shared" si="68"/>
        <v>0</v>
      </c>
      <c r="K127" s="83">
        <f t="shared" si="69"/>
        <v>0</v>
      </c>
      <c r="L127" s="83">
        <f t="shared" si="70"/>
        <v>0</v>
      </c>
      <c r="M127" s="83">
        <f t="shared" si="71"/>
        <v>0</v>
      </c>
      <c r="N127" s="83">
        <f t="shared" si="43"/>
        <v>0</v>
      </c>
      <c r="O127" s="84">
        <f t="shared" si="44"/>
        <v>0</v>
      </c>
      <c r="P127" s="105">
        <v>122</v>
      </c>
      <c r="Q127" s="83">
        <f t="shared" si="78"/>
        <v>0</v>
      </c>
      <c r="R127" s="83">
        <f t="shared" si="72"/>
        <v>0</v>
      </c>
      <c r="S127" s="83">
        <f t="shared" si="73"/>
        <v>0</v>
      </c>
      <c r="T127" s="83">
        <f t="shared" si="45"/>
        <v>0</v>
      </c>
      <c r="U127" s="83">
        <f t="shared" si="59"/>
        <v>0</v>
      </c>
      <c r="V127" s="83">
        <f t="shared" si="46"/>
        <v>0</v>
      </c>
      <c r="W127" s="83">
        <v>0</v>
      </c>
      <c r="X127" s="83">
        <f t="shared" si="47"/>
        <v>0</v>
      </c>
      <c r="Y127" s="88">
        <f t="shared" si="48"/>
        <v>0</v>
      </c>
      <c r="AA127" s="121">
        <v>122</v>
      </c>
      <c r="AB127" s="83">
        <f t="shared" si="49"/>
        <v>0</v>
      </c>
      <c r="AC127" s="154">
        <f t="shared" si="50"/>
        <v>0</v>
      </c>
      <c r="AD127" s="154">
        <f t="shared" si="51"/>
        <v>0</v>
      </c>
      <c r="AE127" s="154">
        <f t="shared" si="52"/>
        <v>0</v>
      </c>
      <c r="AF127" s="83">
        <f t="shared" si="79"/>
        <v>0</v>
      </c>
      <c r="AG127" s="83">
        <f t="shared" si="61"/>
        <v>0</v>
      </c>
      <c r="AH127" s="83">
        <f t="shared" si="80"/>
        <v>0</v>
      </c>
      <c r="AI127" s="128">
        <f t="shared" si="74"/>
        <v>0</v>
      </c>
      <c r="AK127" s="121">
        <v>122</v>
      </c>
      <c r="AL127" s="83">
        <f t="shared" si="53"/>
        <v>0</v>
      </c>
      <c r="AM127" s="83">
        <f t="shared" si="54"/>
        <v>0</v>
      </c>
      <c r="AN127" s="83">
        <f t="shared" si="55"/>
        <v>0</v>
      </c>
      <c r="AO127" s="83">
        <f t="shared" si="56"/>
        <v>0</v>
      </c>
      <c r="AP127" s="83">
        <f t="shared" si="57"/>
        <v>0</v>
      </c>
      <c r="AQ127" s="227">
        <f t="shared" si="82"/>
        <v>0</v>
      </c>
      <c r="AR127" s="227">
        <f t="shared" si="82"/>
        <v>0</v>
      </c>
      <c r="AS127" s="227">
        <f t="shared" si="82"/>
        <v>0</v>
      </c>
      <c r="AT127" s="227">
        <f t="shared" si="81"/>
        <v>0</v>
      </c>
      <c r="AU127" s="83">
        <f t="shared" si="63"/>
        <v>0</v>
      </c>
      <c r="AV127" s="83">
        <f t="shared" si="64"/>
        <v>0</v>
      </c>
      <c r="AW127" s="83">
        <f t="shared" si="65"/>
        <v>0</v>
      </c>
      <c r="AX127" s="83">
        <f t="shared" si="66"/>
        <v>0</v>
      </c>
      <c r="AY127" s="128">
        <f t="shared" si="67"/>
        <v>0</v>
      </c>
    </row>
    <row r="128" spans="2:51" x14ac:dyDescent="0.25">
      <c r="E128" s="69"/>
      <c r="I128" s="105">
        <v>123</v>
      </c>
      <c r="J128" s="83">
        <f t="shared" si="68"/>
        <v>0</v>
      </c>
      <c r="K128" s="83">
        <f t="shared" si="69"/>
        <v>0</v>
      </c>
      <c r="L128" s="83">
        <f t="shared" si="70"/>
        <v>0</v>
      </c>
      <c r="M128" s="83">
        <f t="shared" si="71"/>
        <v>0</v>
      </c>
      <c r="N128" s="83">
        <f t="shared" si="43"/>
        <v>0</v>
      </c>
      <c r="O128" s="84">
        <f t="shared" si="44"/>
        <v>0</v>
      </c>
      <c r="P128" s="105">
        <v>123</v>
      </c>
      <c r="Q128" s="83">
        <f t="shared" si="78"/>
        <v>0</v>
      </c>
      <c r="R128" s="83">
        <f t="shared" si="72"/>
        <v>0</v>
      </c>
      <c r="S128" s="83">
        <f t="shared" si="73"/>
        <v>0</v>
      </c>
      <c r="T128" s="83">
        <f t="shared" si="45"/>
        <v>0</v>
      </c>
      <c r="U128" s="83">
        <f t="shared" si="59"/>
        <v>0</v>
      </c>
      <c r="V128" s="83">
        <f t="shared" si="46"/>
        <v>0</v>
      </c>
      <c r="W128" s="83">
        <v>0</v>
      </c>
      <c r="X128" s="83">
        <f t="shared" si="47"/>
        <v>0</v>
      </c>
      <c r="Y128" s="88">
        <f t="shared" si="48"/>
        <v>0</v>
      </c>
      <c r="AA128" s="121">
        <v>123</v>
      </c>
      <c r="AB128" s="83">
        <f t="shared" si="49"/>
        <v>0</v>
      </c>
      <c r="AC128" s="154">
        <f t="shared" si="50"/>
        <v>0</v>
      </c>
      <c r="AD128" s="154">
        <f t="shared" si="51"/>
        <v>0</v>
      </c>
      <c r="AE128" s="154">
        <f t="shared" si="52"/>
        <v>0</v>
      </c>
      <c r="AF128" s="83">
        <f t="shared" si="79"/>
        <v>0</v>
      </c>
      <c r="AG128" s="83">
        <f t="shared" si="61"/>
        <v>0</v>
      </c>
      <c r="AH128" s="83">
        <f t="shared" si="80"/>
        <v>0</v>
      </c>
      <c r="AI128" s="128">
        <f t="shared" si="74"/>
        <v>0</v>
      </c>
      <c r="AK128" s="121">
        <v>123</v>
      </c>
      <c r="AL128" s="83">
        <f t="shared" si="53"/>
        <v>0</v>
      </c>
      <c r="AM128" s="83">
        <f t="shared" si="54"/>
        <v>0</v>
      </c>
      <c r="AN128" s="83">
        <f t="shared" si="55"/>
        <v>0</v>
      </c>
      <c r="AO128" s="83">
        <f t="shared" si="56"/>
        <v>0</v>
      </c>
      <c r="AP128" s="83">
        <f t="shared" si="57"/>
        <v>0</v>
      </c>
      <c r="AQ128" s="227">
        <f t="shared" si="82"/>
        <v>0</v>
      </c>
      <c r="AR128" s="227">
        <f t="shared" si="82"/>
        <v>0</v>
      </c>
      <c r="AS128" s="227">
        <f t="shared" si="82"/>
        <v>0</v>
      </c>
      <c r="AT128" s="227">
        <f t="shared" si="81"/>
        <v>0</v>
      </c>
      <c r="AU128" s="83">
        <f t="shared" si="63"/>
        <v>0</v>
      </c>
      <c r="AV128" s="83">
        <f t="shared" si="64"/>
        <v>0</v>
      </c>
      <c r="AW128" s="83">
        <f t="shared" si="65"/>
        <v>0</v>
      </c>
      <c r="AX128" s="83">
        <f t="shared" si="66"/>
        <v>0</v>
      </c>
      <c r="AY128" s="128">
        <f t="shared" si="67"/>
        <v>0</v>
      </c>
    </row>
    <row r="129" spans="3:51" x14ac:dyDescent="0.25">
      <c r="E129" s="69"/>
      <c r="I129" s="105">
        <v>124</v>
      </c>
      <c r="J129" s="83">
        <f t="shared" si="68"/>
        <v>0</v>
      </c>
      <c r="K129" s="83">
        <f t="shared" si="69"/>
        <v>0</v>
      </c>
      <c r="L129" s="83">
        <f t="shared" si="70"/>
        <v>0</v>
      </c>
      <c r="M129" s="83">
        <f t="shared" si="71"/>
        <v>0</v>
      </c>
      <c r="N129" s="83">
        <f t="shared" si="43"/>
        <v>0</v>
      </c>
      <c r="O129" s="84">
        <f t="shared" si="44"/>
        <v>0</v>
      </c>
      <c r="P129" s="105">
        <v>124</v>
      </c>
      <c r="Q129" s="83">
        <f t="shared" si="78"/>
        <v>0</v>
      </c>
      <c r="R129" s="83">
        <f t="shared" si="72"/>
        <v>0</v>
      </c>
      <c r="S129" s="83">
        <f t="shared" si="73"/>
        <v>0</v>
      </c>
      <c r="T129" s="83">
        <f t="shared" si="45"/>
        <v>0</v>
      </c>
      <c r="U129" s="83">
        <f t="shared" si="59"/>
        <v>0</v>
      </c>
      <c r="V129" s="83">
        <f t="shared" si="46"/>
        <v>0</v>
      </c>
      <c r="W129" s="83">
        <v>0</v>
      </c>
      <c r="X129" s="83">
        <f t="shared" si="47"/>
        <v>0</v>
      </c>
      <c r="Y129" s="88">
        <f t="shared" si="48"/>
        <v>0</v>
      </c>
      <c r="AA129" s="121">
        <v>124</v>
      </c>
      <c r="AB129" s="83">
        <f t="shared" si="49"/>
        <v>0</v>
      </c>
      <c r="AC129" s="154">
        <f t="shared" si="50"/>
        <v>0</v>
      </c>
      <c r="AD129" s="154">
        <f t="shared" si="51"/>
        <v>0</v>
      </c>
      <c r="AE129" s="154">
        <f t="shared" si="52"/>
        <v>0</v>
      </c>
      <c r="AF129" s="83">
        <f t="shared" si="79"/>
        <v>0</v>
      </c>
      <c r="AG129" s="83">
        <f t="shared" si="61"/>
        <v>0</v>
      </c>
      <c r="AH129" s="83">
        <f t="shared" si="80"/>
        <v>0</v>
      </c>
      <c r="AI129" s="128">
        <f t="shared" si="74"/>
        <v>0</v>
      </c>
      <c r="AK129" s="121">
        <v>124</v>
      </c>
      <c r="AL129" s="83">
        <f t="shared" si="53"/>
        <v>0</v>
      </c>
      <c r="AM129" s="83">
        <f t="shared" si="54"/>
        <v>0</v>
      </c>
      <c r="AN129" s="83">
        <f t="shared" si="55"/>
        <v>0</v>
      </c>
      <c r="AO129" s="83">
        <f t="shared" si="56"/>
        <v>0</v>
      </c>
      <c r="AP129" s="83">
        <f t="shared" si="57"/>
        <v>0</v>
      </c>
      <c r="AQ129" s="227">
        <f t="shared" si="82"/>
        <v>0</v>
      </c>
      <c r="AR129" s="227">
        <f t="shared" si="82"/>
        <v>0</v>
      </c>
      <c r="AS129" s="227">
        <f t="shared" si="82"/>
        <v>0</v>
      </c>
      <c r="AT129" s="227">
        <f t="shared" si="81"/>
        <v>0</v>
      </c>
      <c r="AU129" s="83">
        <f t="shared" si="63"/>
        <v>0</v>
      </c>
      <c r="AV129" s="83">
        <f t="shared" si="64"/>
        <v>0</v>
      </c>
      <c r="AW129" s="83">
        <f t="shared" si="65"/>
        <v>0</v>
      </c>
      <c r="AX129" s="83">
        <f t="shared" si="66"/>
        <v>0</v>
      </c>
      <c r="AY129" s="128">
        <f t="shared" si="67"/>
        <v>0</v>
      </c>
    </row>
    <row r="130" spans="3:51" ht="28.5" x14ac:dyDescent="0.25">
      <c r="C130" s="3" t="s">
        <v>5</v>
      </c>
      <c r="D130" s="3" t="s">
        <v>6</v>
      </c>
      <c r="E130" s="261" t="s">
        <v>221</v>
      </c>
      <c r="I130" s="105">
        <v>125</v>
      </c>
      <c r="J130" s="83">
        <f t="shared" si="68"/>
        <v>0</v>
      </c>
      <c r="K130" s="83">
        <f t="shared" si="69"/>
        <v>0</v>
      </c>
      <c r="L130" s="83">
        <f t="shared" si="70"/>
        <v>0</v>
      </c>
      <c r="M130" s="83">
        <f t="shared" si="71"/>
        <v>0</v>
      </c>
      <c r="N130" s="83">
        <f t="shared" si="43"/>
        <v>0</v>
      </c>
      <c r="O130" s="84">
        <f t="shared" si="44"/>
        <v>0</v>
      </c>
      <c r="P130" s="105">
        <v>125</v>
      </c>
      <c r="Q130" s="83">
        <f t="shared" si="78"/>
        <v>0</v>
      </c>
      <c r="R130" s="83">
        <f t="shared" si="72"/>
        <v>0</v>
      </c>
      <c r="S130" s="83">
        <f t="shared" si="73"/>
        <v>0</v>
      </c>
      <c r="T130" s="83">
        <f t="shared" si="45"/>
        <v>0</v>
      </c>
      <c r="U130" s="83">
        <f t="shared" si="59"/>
        <v>0</v>
      </c>
      <c r="V130" s="83">
        <f t="shared" si="46"/>
        <v>0</v>
      </c>
      <c r="W130" s="83">
        <v>0</v>
      </c>
      <c r="X130" s="83">
        <f t="shared" si="47"/>
        <v>0</v>
      </c>
      <c r="Y130" s="88">
        <f t="shared" si="48"/>
        <v>0</v>
      </c>
      <c r="AA130" s="121">
        <v>125</v>
      </c>
      <c r="AB130" s="83">
        <f t="shared" si="49"/>
        <v>0</v>
      </c>
      <c r="AC130" s="154">
        <f t="shared" si="50"/>
        <v>0</v>
      </c>
      <c r="AD130" s="154">
        <f t="shared" si="51"/>
        <v>0</v>
      </c>
      <c r="AE130" s="154">
        <f t="shared" si="52"/>
        <v>0</v>
      </c>
      <c r="AF130" s="83">
        <f t="shared" si="79"/>
        <v>0</v>
      </c>
      <c r="AG130" s="83">
        <f t="shared" si="61"/>
        <v>0</v>
      </c>
      <c r="AH130" s="83">
        <f t="shared" si="80"/>
        <v>0</v>
      </c>
      <c r="AI130" s="128">
        <f t="shared" si="74"/>
        <v>0</v>
      </c>
      <c r="AK130" s="121">
        <v>125</v>
      </c>
      <c r="AL130" s="83">
        <f t="shared" si="53"/>
        <v>0</v>
      </c>
      <c r="AM130" s="83">
        <f t="shared" si="54"/>
        <v>0</v>
      </c>
      <c r="AN130" s="83">
        <f t="shared" si="55"/>
        <v>0</v>
      </c>
      <c r="AO130" s="83">
        <f t="shared" si="56"/>
        <v>0</v>
      </c>
      <c r="AP130" s="83">
        <f t="shared" si="57"/>
        <v>0</v>
      </c>
      <c r="AQ130" s="227">
        <f t="shared" si="82"/>
        <v>0</v>
      </c>
      <c r="AR130" s="227">
        <f t="shared" si="82"/>
        <v>0</v>
      </c>
      <c r="AS130" s="227">
        <f t="shared" si="82"/>
        <v>0</v>
      </c>
      <c r="AT130" s="227">
        <f t="shared" si="81"/>
        <v>0</v>
      </c>
      <c r="AU130" s="83">
        <f t="shared" si="63"/>
        <v>0</v>
      </c>
      <c r="AV130" s="83">
        <f t="shared" si="64"/>
        <v>0</v>
      </c>
      <c r="AW130" s="83">
        <f t="shared" si="65"/>
        <v>0</v>
      </c>
      <c r="AX130" s="83">
        <f t="shared" si="66"/>
        <v>0</v>
      </c>
      <c r="AY130" s="128">
        <f t="shared" si="67"/>
        <v>0</v>
      </c>
    </row>
    <row r="131" spans="3:51" x14ac:dyDescent="0.25">
      <c r="C131" s="244" t="s">
        <v>7</v>
      </c>
      <c r="D131" s="4">
        <v>0.62</v>
      </c>
      <c r="E131" s="261" t="s">
        <v>222</v>
      </c>
      <c r="I131" s="105">
        <v>126</v>
      </c>
      <c r="J131" s="83">
        <f t="shared" si="68"/>
        <v>0</v>
      </c>
      <c r="K131" s="83">
        <f t="shared" si="69"/>
        <v>0</v>
      </c>
      <c r="L131" s="83">
        <f t="shared" si="70"/>
        <v>0</v>
      </c>
      <c r="M131" s="83">
        <f t="shared" si="71"/>
        <v>0</v>
      </c>
      <c r="N131" s="83">
        <f t="shared" si="43"/>
        <v>0</v>
      </c>
      <c r="O131" s="84">
        <f t="shared" si="44"/>
        <v>0</v>
      </c>
      <c r="P131" s="105">
        <v>126</v>
      </c>
      <c r="Q131" s="83">
        <f t="shared" si="78"/>
        <v>0</v>
      </c>
      <c r="R131" s="83">
        <f t="shared" si="72"/>
        <v>0</v>
      </c>
      <c r="S131" s="83">
        <f t="shared" si="73"/>
        <v>0</v>
      </c>
      <c r="T131" s="83">
        <f t="shared" si="45"/>
        <v>0</v>
      </c>
      <c r="U131" s="83">
        <f t="shared" si="59"/>
        <v>0</v>
      </c>
      <c r="V131" s="83">
        <f t="shared" si="46"/>
        <v>0</v>
      </c>
      <c r="W131" s="83">
        <v>0</v>
      </c>
      <c r="X131" s="83">
        <f t="shared" si="47"/>
        <v>0</v>
      </c>
      <c r="Y131" s="88">
        <f t="shared" si="48"/>
        <v>0</v>
      </c>
      <c r="AA131" s="121">
        <v>126</v>
      </c>
      <c r="AB131" s="83">
        <f t="shared" si="49"/>
        <v>0</v>
      </c>
      <c r="AC131" s="154">
        <f t="shared" si="50"/>
        <v>0</v>
      </c>
      <c r="AD131" s="154">
        <f t="shared" si="51"/>
        <v>0</v>
      </c>
      <c r="AE131" s="154">
        <f t="shared" si="52"/>
        <v>0</v>
      </c>
      <c r="AF131" s="83">
        <f t="shared" si="79"/>
        <v>0</v>
      </c>
      <c r="AG131" s="83">
        <f t="shared" si="61"/>
        <v>0</v>
      </c>
      <c r="AH131" s="83">
        <f t="shared" si="80"/>
        <v>0</v>
      </c>
      <c r="AI131" s="128">
        <f t="shared" si="74"/>
        <v>0</v>
      </c>
      <c r="AK131" s="121">
        <v>126</v>
      </c>
      <c r="AL131" s="83">
        <f t="shared" si="53"/>
        <v>0</v>
      </c>
      <c r="AM131" s="83">
        <f t="shared" si="54"/>
        <v>0</v>
      </c>
      <c r="AN131" s="83">
        <f t="shared" si="55"/>
        <v>0</v>
      </c>
      <c r="AO131" s="83">
        <f t="shared" si="56"/>
        <v>0</v>
      </c>
      <c r="AP131" s="83">
        <f t="shared" si="57"/>
        <v>0</v>
      </c>
      <c r="AQ131" s="227">
        <f t="shared" si="82"/>
        <v>0</v>
      </c>
      <c r="AR131" s="227">
        <f t="shared" si="82"/>
        <v>0</v>
      </c>
      <c r="AS131" s="227">
        <f t="shared" si="82"/>
        <v>0</v>
      </c>
      <c r="AT131" s="227">
        <f t="shared" si="81"/>
        <v>0</v>
      </c>
      <c r="AU131" s="83">
        <f t="shared" si="63"/>
        <v>0</v>
      </c>
      <c r="AV131" s="83">
        <f t="shared" si="64"/>
        <v>0</v>
      </c>
      <c r="AW131" s="83">
        <f t="shared" si="65"/>
        <v>0</v>
      </c>
      <c r="AX131" s="83">
        <f t="shared" si="66"/>
        <v>0</v>
      </c>
      <c r="AY131" s="128">
        <f t="shared" si="67"/>
        <v>0</v>
      </c>
    </row>
    <row r="132" spans="3:51" x14ac:dyDescent="0.25">
      <c r="C132" s="244" t="s">
        <v>4</v>
      </c>
      <c r="D132" s="4">
        <v>0.64</v>
      </c>
      <c r="E132" s="261" t="s">
        <v>222</v>
      </c>
      <c r="I132" s="105">
        <v>127</v>
      </c>
      <c r="J132" s="83">
        <f t="shared" si="68"/>
        <v>0</v>
      </c>
      <c r="K132" s="83">
        <f t="shared" si="69"/>
        <v>0</v>
      </c>
      <c r="L132" s="83">
        <f t="shared" si="70"/>
        <v>0</v>
      </c>
      <c r="M132" s="83">
        <f t="shared" si="71"/>
        <v>0</v>
      </c>
      <c r="N132" s="83">
        <f t="shared" si="43"/>
        <v>0</v>
      </c>
      <c r="O132" s="84">
        <f t="shared" si="44"/>
        <v>0</v>
      </c>
      <c r="P132" s="105">
        <v>127</v>
      </c>
      <c r="Q132" s="83">
        <f t="shared" si="78"/>
        <v>0</v>
      </c>
      <c r="R132" s="83">
        <f t="shared" si="72"/>
        <v>0</v>
      </c>
      <c r="S132" s="83">
        <f t="shared" si="73"/>
        <v>0</v>
      </c>
      <c r="T132" s="83">
        <f t="shared" si="45"/>
        <v>0</v>
      </c>
      <c r="U132" s="83">
        <f t="shared" si="59"/>
        <v>0</v>
      </c>
      <c r="V132" s="83">
        <f t="shared" si="46"/>
        <v>0</v>
      </c>
      <c r="W132" s="83">
        <v>0</v>
      </c>
      <c r="X132" s="83">
        <f t="shared" si="47"/>
        <v>0</v>
      </c>
      <c r="Y132" s="88">
        <f t="shared" si="48"/>
        <v>0</v>
      </c>
      <c r="AA132" s="121">
        <v>127</v>
      </c>
      <c r="AB132" s="83">
        <f t="shared" si="49"/>
        <v>0</v>
      </c>
      <c r="AC132" s="154">
        <f t="shared" si="50"/>
        <v>0</v>
      </c>
      <c r="AD132" s="154">
        <f t="shared" si="51"/>
        <v>0</v>
      </c>
      <c r="AE132" s="154">
        <f t="shared" si="52"/>
        <v>0</v>
      </c>
      <c r="AF132" s="83">
        <f t="shared" si="79"/>
        <v>0</v>
      </c>
      <c r="AG132" s="83">
        <f t="shared" si="61"/>
        <v>0</v>
      </c>
      <c r="AH132" s="83">
        <f t="shared" si="80"/>
        <v>0</v>
      </c>
      <c r="AI132" s="128">
        <f t="shared" si="74"/>
        <v>0</v>
      </c>
      <c r="AK132" s="121">
        <v>127</v>
      </c>
      <c r="AL132" s="83">
        <f t="shared" si="53"/>
        <v>0</v>
      </c>
      <c r="AM132" s="83">
        <f t="shared" si="54"/>
        <v>0</v>
      </c>
      <c r="AN132" s="83">
        <f t="shared" si="55"/>
        <v>0</v>
      </c>
      <c r="AO132" s="83">
        <f t="shared" si="56"/>
        <v>0</v>
      </c>
      <c r="AP132" s="83">
        <f t="shared" si="57"/>
        <v>0</v>
      </c>
      <c r="AQ132" s="227">
        <f t="shared" si="82"/>
        <v>0</v>
      </c>
      <c r="AR132" s="227">
        <f t="shared" si="82"/>
        <v>0</v>
      </c>
      <c r="AS132" s="227">
        <f t="shared" si="82"/>
        <v>0</v>
      </c>
      <c r="AT132" s="227">
        <f t="shared" si="81"/>
        <v>0</v>
      </c>
      <c r="AU132" s="83">
        <f t="shared" si="63"/>
        <v>0</v>
      </c>
      <c r="AV132" s="83">
        <f t="shared" si="64"/>
        <v>0</v>
      </c>
      <c r="AW132" s="83">
        <f t="shared" si="65"/>
        <v>0</v>
      </c>
      <c r="AX132" s="83">
        <f t="shared" si="66"/>
        <v>0</v>
      </c>
      <c r="AY132" s="128">
        <f t="shared" si="67"/>
        <v>0</v>
      </c>
    </row>
    <row r="133" spans="3:51" x14ac:dyDescent="0.25">
      <c r="C133" s="244" t="s">
        <v>8</v>
      </c>
      <c r="D133" s="4">
        <v>0.42</v>
      </c>
      <c r="E133" s="261" t="s">
        <v>222</v>
      </c>
      <c r="I133" s="105">
        <v>128</v>
      </c>
      <c r="J133" s="83">
        <f t="shared" si="68"/>
        <v>0</v>
      </c>
      <c r="K133" s="83">
        <f t="shared" si="69"/>
        <v>0</v>
      </c>
      <c r="L133" s="83">
        <f t="shared" si="70"/>
        <v>0</v>
      </c>
      <c r="M133" s="83">
        <f t="shared" si="71"/>
        <v>0</v>
      </c>
      <c r="N133" s="83">
        <f t="shared" ref="N133:N196" si="83">IF(P134&lt;=$F$18,0,)</f>
        <v>0</v>
      </c>
      <c r="O133" s="84">
        <f t="shared" ref="O133:O196" si="84">((J133+K133)*0.475+L133+M133+N133)*44/12</f>
        <v>0</v>
      </c>
      <c r="P133" s="105">
        <v>128</v>
      </c>
      <c r="Q133" s="83">
        <f t="shared" si="78"/>
        <v>0</v>
      </c>
      <c r="R133" s="83">
        <f t="shared" si="72"/>
        <v>0</v>
      </c>
      <c r="S133" s="83">
        <f t="shared" si="73"/>
        <v>0</v>
      </c>
      <c r="T133" s="83">
        <f t="shared" ref="T133:T196" si="85">IF(S133=0,0,EXP(-1.0587+0.8836*LN(S133)+0.284))</f>
        <v>0</v>
      </c>
      <c r="U133" s="83">
        <f t="shared" si="59"/>
        <v>0</v>
      </c>
      <c r="V133" s="83">
        <f t="shared" ref="V133:V196" si="86">IF(P133&lt;=$F$18,IF(P133&lt;=30,P133*($F$16-$F$6)/30,$F$16-$F$6),)</f>
        <v>0</v>
      </c>
      <c r="W133" s="83">
        <v>0</v>
      </c>
      <c r="X133" s="83">
        <f t="shared" ref="X133:X196" si="87">((S133+T133)*0.475+U133+V133+W133)*44/12</f>
        <v>0</v>
      </c>
      <c r="Y133" s="88">
        <f t="shared" ref="Y133:Y196" si="88">IF(P133&lt;=$F$18,X133-O133,)</f>
        <v>0</v>
      </c>
      <c r="AA133" s="121">
        <v>128</v>
      </c>
      <c r="AB133" s="83">
        <f t="shared" ref="AB133:AB196" si="89">IF(AA133&lt;=$F$18,IFERROR(VLOOKUP($AA133,$B$82:$G$94,2,FALSE),0),)</f>
        <v>0</v>
      </c>
      <c r="AC133" s="154">
        <f t="shared" ref="AC133:AC196" si="90">IF(AA133&lt;=$F$18,IFERROR(VLOOKUP($AA133,$B$82:$G$94,3,FALSE),0),)</f>
        <v>0</v>
      </c>
      <c r="AD133" s="154">
        <f t="shared" ref="AD133:AD196" si="91">IF(AA133&lt;=$F$18,IFERROR(VLOOKUP($AA133,$B$82:$G$94,4,FALSE),0),)</f>
        <v>0</v>
      </c>
      <c r="AE133" s="154">
        <f t="shared" ref="AE133:AE196" si="92">IF(AA133&lt;=$F$18,IFERROR(VLOOKUP($AA133,$B$82:$G$94,5,FALSE),0),)</f>
        <v>0</v>
      </c>
      <c r="AF133" s="83">
        <f t="shared" si="79"/>
        <v>0</v>
      </c>
      <c r="AG133" s="83">
        <f t="shared" si="61"/>
        <v>0</v>
      </c>
      <c r="AH133" s="83">
        <f t="shared" si="80"/>
        <v>0</v>
      </c>
      <c r="AI133" s="128">
        <f t="shared" si="74"/>
        <v>0</v>
      </c>
      <c r="AK133" s="121">
        <v>128</v>
      </c>
      <c r="AL133" s="83">
        <f t="shared" ref="AL133:AL196" si="93">IF(AK133&lt;=$F$18,IFERROR(VLOOKUP($AA133,$B$82:$G$94,2,FALSE),0),)</f>
        <v>0</v>
      </c>
      <c r="AM133" s="83">
        <f t="shared" ref="AM133:AM196" si="94">IF(AK133&lt;=$F$18,IFERROR(VLOOKUP($AA133,$B$82:$G$94,3,FALSE),0),)</f>
        <v>0</v>
      </c>
      <c r="AN133" s="83">
        <f t="shared" ref="AN133:AN196" si="95">IF(AK133&lt;=$F$18,IFERROR(VLOOKUP($AA133,$B$82:$G$94,4,FALSE),0),)</f>
        <v>0</v>
      </c>
      <c r="AO133" s="83">
        <f t="shared" ref="AO133:AO196" si="96">IF(AK133&lt;=$F$18,IFERROR(VLOOKUP($AA133,$B$82:$G$94,5,FALSE),0),)</f>
        <v>0</v>
      </c>
      <c r="AP133" s="83">
        <f t="shared" ref="AP133:AP196" si="97">IF(AK133&lt;=$F$18,IFERROR(VLOOKUP($AA133,$B$82:$G$94,6,FALSE),0),)</f>
        <v>0</v>
      </c>
      <c r="AQ133" s="227">
        <f t="shared" si="82"/>
        <v>0</v>
      </c>
      <c r="AR133" s="227">
        <f t="shared" si="82"/>
        <v>0</v>
      </c>
      <c r="AS133" s="227">
        <f t="shared" si="82"/>
        <v>0</v>
      </c>
      <c r="AT133" s="227">
        <f t="shared" si="81"/>
        <v>0</v>
      </c>
      <c r="AU133" s="83">
        <f t="shared" si="63"/>
        <v>0</v>
      </c>
      <c r="AV133" s="83">
        <f t="shared" si="64"/>
        <v>0</v>
      </c>
      <c r="AW133" s="83">
        <f t="shared" si="65"/>
        <v>0</v>
      </c>
      <c r="AX133" s="83">
        <f t="shared" si="66"/>
        <v>0</v>
      </c>
      <c r="AY133" s="128">
        <f t="shared" si="67"/>
        <v>0</v>
      </c>
    </row>
    <row r="134" spans="3:51" x14ac:dyDescent="0.25">
      <c r="C134" s="244" t="s">
        <v>9</v>
      </c>
      <c r="D134" s="4">
        <v>0.42</v>
      </c>
      <c r="E134" s="261" t="s">
        <v>222</v>
      </c>
      <c r="I134" s="105">
        <v>129</v>
      </c>
      <c r="J134" s="83">
        <f t="shared" si="68"/>
        <v>0</v>
      </c>
      <c r="K134" s="83">
        <f t="shared" si="69"/>
        <v>0</v>
      </c>
      <c r="L134" s="83">
        <f t="shared" si="70"/>
        <v>0</v>
      </c>
      <c r="M134" s="83">
        <f t="shared" si="71"/>
        <v>0</v>
      </c>
      <c r="N134" s="83">
        <f t="shared" si="83"/>
        <v>0</v>
      </c>
      <c r="O134" s="84">
        <f t="shared" si="84"/>
        <v>0</v>
      </c>
      <c r="P134" s="105">
        <v>129</v>
      </c>
      <c r="Q134" s="83">
        <f t="shared" ref="Q134:Q165" si="98">IF(P134&lt;=$F$18,LOOKUP(P134-1,$B$25:$B$78,$G$25:$G$78),)</f>
        <v>0</v>
      </c>
      <c r="R134" s="83">
        <f t="shared" si="72"/>
        <v>0</v>
      </c>
      <c r="S134" s="83">
        <f t="shared" si="73"/>
        <v>0</v>
      </c>
      <c r="T134" s="83">
        <f t="shared" si="85"/>
        <v>0</v>
      </c>
      <c r="U134" s="83">
        <f t="shared" ref="U134:U197" si="99">IF(P134&lt;=$F$18,$F$5+($F$15-$F$5)*(1-EXP(-0.0175*P134)),)</f>
        <v>0</v>
      </c>
      <c r="V134" s="83">
        <f t="shared" si="86"/>
        <v>0</v>
      </c>
      <c r="W134" s="83">
        <v>0</v>
      </c>
      <c r="X134" s="83">
        <f t="shared" si="87"/>
        <v>0</v>
      </c>
      <c r="Y134" s="88">
        <f t="shared" si="88"/>
        <v>0</v>
      </c>
      <c r="AA134" s="121">
        <v>129</v>
      </c>
      <c r="AB134" s="83">
        <f t="shared" si="89"/>
        <v>0</v>
      </c>
      <c r="AC134" s="154">
        <f t="shared" si="90"/>
        <v>0</v>
      </c>
      <c r="AD134" s="154">
        <f t="shared" si="91"/>
        <v>0</v>
      </c>
      <c r="AE134" s="154">
        <f t="shared" si="92"/>
        <v>0</v>
      </c>
      <c r="AF134" s="83">
        <f t="shared" ref="AF134:AF165" si="100">IF(AA134&lt;=$F$18,EXP(-LN(2)/$D$104)*AF133+((1-EXP(-LN(2)/$D$104))/(LN(2)/$D$104))*$AB134*AC134*0.475*$F$19*44/12,)</f>
        <v>0</v>
      </c>
      <c r="AG134" s="83">
        <f t="shared" ref="AG134:AG197" si="101">IF(AA134&lt;=$F$18,EXP(-LN(2)/$D$106)*AG133+((1-EXP(-LN(2)/$D$106))/(LN(2)/$D$106))*$AB134*AD134*0.475*$F$19*44/12,)</f>
        <v>0</v>
      </c>
      <c r="AH134" s="83">
        <f t="shared" ref="AH134:AH165" si="102">IF(AA134&lt;=$F$18,EXP(-LN(2)/$D$105)*AH133+((1-EXP(-LN(2)/$D$105))/(LN(2)/$D$105))*$AB134*AE134*0.475*$F$19*44/12,)</f>
        <v>0</v>
      </c>
      <c r="AI134" s="128">
        <f t="shared" si="74"/>
        <v>0</v>
      </c>
      <c r="AK134" s="121">
        <v>129</v>
      </c>
      <c r="AL134" s="83">
        <f t="shared" si="93"/>
        <v>0</v>
      </c>
      <c r="AM134" s="83">
        <f t="shared" si="94"/>
        <v>0</v>
      </c>
      <c r="AN134" s="83">
        <f t="shared" si="95"/>
        <v>0</v>
      </c>
      <c r="AO134" s="83">
        <f t="shared" si="96"/>
        <v>0</v>
      </c>
      <c r="AP134" s="83">
        <f t="shared" si="97"/>
        <v>0</v>
      </c>
      <c r="AQ134" s="227">
        <f t="shared" si="82"/>
        <v>0</v>
      </c>
      <c r="AR134" s="227">
        <f t="shared" si="82"/>
        <v>0</v>
      </c>
      <c r="AS134" s="227">
        <f t="shared" si="82"/>
        <v>0</v>
      </c>
      <c r="AT134" s="227">
        <f t="shared" si="81"/>
        <v>0</v>
      </c>
      <c r="AU134" s="83">
        <f t="shared" ref="AU134:AU197" si="103">IF($AK134&lt;=$F$18,$C$104*$AL134*AM134,)</f>
        <v>0</v>
      </c>
      <c r="AV134" s="83">
        <f t="shared" ref="AV134:AV197" si="104">IF($AK134&lt;=$F$18,$C$106*$AL134*AN134,)</f>
        <v>0</v>
      </c>
      <c r="AW134" s="83">
        <f t="shared" ref="AW134:AW197" si="105">IF($AK134&lt;=$F$18,$C$105*$AL134*AO134,)</f>
        <v>0</v>
      </c>
      <c r="AX134" s="83">
        <f t="shared" ref="AX134:AX197" si="106">IF($AK134&lt;=$F$18,$C$108*$AL134*AP134,)</f>
        <v>0</v>
      </c>
      <c r="AY134" s="128">
        <f t="shared" ref="AY134:AY197" si="107">IF(AK134&lt;=$F$18,SUM(AU134:AX134)+AY133,)</f>
        <v>0</v>
      </c>
    </row>
    <row r="135" spans="3:51" x14ac:dyDescent="0.25">
      <c r="C135" s="244" t="s">
        <v>10</v>
      </c>
      <c r="D135" s="4">
        <v>0.52</v>
      </c>
      <c r="E135" s="261" t="s">
        <v>222</v>
      </c>
      <c r="I135" s="105">
        <v>130</v>
      </c>
      <c r="J135" s="83">
        <f t="shared" ref="J135:J198" si="108">IF($I135&lt;=$F$10,$F$11*$F$13+J134,)</f>
        <v>0</v>
      </c>
      <c r="K135" s="83">
        <f t="shared" ref="K135:K198" si="109">IF(J135=0,0,EXP(-1.0587+0.8836*LN(J135)+0.284))</f>
        <v>0</v>
      </c>
      <c r="L135" s="83">
        <f t="shared" ref="L135:L198" si="110">IF(I135&lt;=$F$10,$F$5+($F$8-$F$5)*(1-EXP(-0.0175*I135)),)</f>
        <v>0</v>
      </c>
      <c r="M135" s="83">
        <f t="shared" ref="M135:M198" si="111">IF(I135&lt;=$F$10,IF(I135&lt;=30,I135*($F$9-$F$6)/30,$F$9-$F$6),)</f>
        <v>0</v>
      </c>
      <c r="N135" s="83">
        <f t="shared" si="83"/>
        <v>0</v>
      </c>
      <c r="O135" s="84">
        <f t="shared" si="84"/>
        <v>0</v>
      </c>
      <c r="P135" s="105">
        <v>130</v>
      </c>
      <c r="Q135" s="83">
        <f t="shared" si="98"/>
        <v>0</v>
      </c>
      <c r="R135" s="83">
        <f t="shared" ref="R135:R198" si="112">IF(P135&lt;=$F$18,Q135+R134,)</f>
        <v>0</v>
      </c>
      <c r="S135" s="83">
        <f t="shared" ref="S135:S198" si="113">$F$19*R135</f>
        <v>0</v>
      </c>
      <c r="T135" s="83">
        <f t="shared" si="85"/>
        <v>0</v>
      </c>
      <c r="U135" s="83">
        <f t="shared" si="99"/>
        <v>0</v>
      </c>
      <c r="V135" s="83">
        <f t="shared" si="86"/>
        <v>0</v>
      </c>
      <c r="W135" s="83">
        <v>0</v>
      </c>
      <c r="X135" s="83">
        <f t="shared" si="87"/>
        <v>0</v>
      </c>
      <c r="Y135" s="88">
        <f t="shared" si="88"/>
        <v>0</v>
      </c>
      <c r="AA135" s="121">
        <v>130</v>
      </c>
      <c r="AB135" s="83">
        <f t="shared" si="89"/>
        <v>0</v>
      </c>
      <c r="AC135" s="154">
        <f t="shared" si="90"/>
        <v>0</v>
      </c>
      <c r="AD135" s="154">
        <f t="shared" si="91"/>
        <v>0</v>
      </c>
      <c r="AE135" s="154">
        <f t="shared" si="92"/>
        <v>0</v>
      </c>
      <c r="AF135" s="83">
        <f t="shared" si="100"/>
        <v>0</v>
      </c>
      <c r="AG135" s="83">
        <f t="shared" si="101"/>
        <v>0</v>
      </c>
      <c r="AH135" s="83">
        <f t="shared" si="102"/>
        <v>0</v>
      </c>
      <c r="AI135" s="128">
        <f t="shared" ref="AI135:AI198" si="114">IF(AA135&lt;=$F$18,SUM(AF135:AH135),)</f>
        <v>0</v>
      </c>
      <c r="AK135" s="121">
        <v>130</v>
      </c>
      <c r="AL135" s="83">
        <f t="shared" si="93"/>
        <v>0</v>
      </c>
      <c r="AM135" s="83">
        <f t="shared" si="94"/>
        <v>0</v>
      </c>
      <c r="AN135" s="83">
        <f t="shared" si="95"/>
        <v>0</v>
      </c>
      <c r="AO135" s="83">
        <f t="shared" si="96"/>
        <v>0</v>
      </c>
      <c r="AP135" s="83">
        <f t="shared" si="97"/>
        <v>0</v>
      </c>
      <c r="AQ135" s="227">
        <f t="shared" si="82"/>
        <v>0</v>
      </c>
      <c r="AR135" s="227">
        <f t="shared" si="82"/>
        <v>0</v>
      </c>
      <c r="AS135" s="227">
        <f t="shared" si="82"/>
        <v>0</v>
      </c>
      <c r="AT135" s="227">
        <f t="shared" si="81"/>
        <v>0</v>
      </c>
      <c r="AU135" s="83">
        <f t="shared" si="103"/>
        <v>0</v>
      </c>
      <c r="AV135" s="83">
        <f t="shared" si="104"/>
        <v>0</v>
      </c>
      <c r="AW135" s="83">
        <f t="shared" si="105"/>
        <v>0</v>
      </c>
      <c r="AX135" s="83">
        <f t="shared" si="106"/>
        <v>0</v>
      </c>
      <c r="AY135" s="128">
        <f t="shared" si="107"/>
        <v>0</v>
      </c>
    </row>
    <row r="136" spans="3:51" x14ac:dyDescent="0.25">
      <c r="C136" s="244" t="s">
        <v>11</v>
      </c>
      <c r="D136" s="4">
        <v>0.36</v>
      </c>
      <c r="E136" s="261" t="s">
        <v>223</v>
      </c>
      <c r="I136" s="105">
        <v>131</v>
      </c>
      <c r="J136" s="83">
        <f t="shared" si="108"/>
        <v>0</v>
      </c>
      <c r="K136" s="83">
        <f t="shared" si="109"/>
        <v>0</v>
      </c>
      <c r="L136" s="83">
        <f t="shared" si="110"/>
        <v>0</v>
      </c>
      <c r="M136" s="83">
        <f t="shared" si="111"/>
        <v>0</v>
      </c>
      <c r="N136" s="83">
        <f t="shared" si="83"/>
        <v>0</v>
      </c>
      <c r="O136" s="84">
        <f t="shared" si="84"/>
        <v>0</v>
      </c>
      <c r="P136" s="105">
        <v>131</v>
      </c>
      <c r="Q136" s="83">
        <f t="shared" si="98"/>
        <v>0</v>
      </c>
      <c r="R136" s="83">
        <f t="shared" si="112"/>
        <v>0</v>
      </c>
      <c r="S136" s="83">
        <f t="shared" si="113"/>
        <v>0</v>
      </c>
      <c r="T136" s="83">
        <f t="shared" si="85"/>
        <v>0</v>
      </c>
      <c r="U136" s="83">
        <f t="shared" si="99"/>
        <v>0</v>
      </c>
      <c r="V136" s="83">
        <f t="shared" si="86"/>
        <v>0</v>
      </c>
      <c r="W136" s="83">
        <v>0</v>
      </c>
      <c r="X136" s="83">
        <f t="shared" si="87"/>
        <v>0</v>
      </c>
      <c r="Y136" s="88">
        <f t="shared" si="88"/>
        <v>0</v>
      </c>
      <c r="AA136" s="121">
        <v>131</v>
      </c>
      <c r="AB136" s="83">
        <f t="shared" si="89"/>
        <v>0</v>
      </c>
      <c r="AC136" s="154">
        <f t="shared" si="90"/>
        <v>0</v>
      </c>
      <c r="AD136" s="154">
        <f t="shared" si="91"/>
        <v>0</v>
      </c>
      <c r="AE136" s="154">
        <f t="shared" si="92"/>
        <v>0</v>
      </c>
      <c r="AF136" s="83">
        <f t="shared" si="100"/>
        <v>0</v>
      </c>
      <c r="AG136" s="83">
        <f t="shared" si="101"/>
        <v>0</v>
      </c>
      <c r="AH136" s="83">
        <f t="shared" si="102"/>
        <v>0</v>
      </c>
      <c r="AI136" s="128">
        <f t="shared" si="114"/>
        <v>0</v>
      </c>
      <c r="AK136" s="121">
        <v>131</v>
      </c>
      <c r="AL136" s="83">
        <f t="shared" si="93"/>
        <v>0</v>
      </c>
      <c r="AM136" s="83">
        <f t="shared" si="94"/>
        <v>0</v>
      </c>
      <c r="AN136" s="83">
        <f t="shared" si="95"/>
        <v>0</v>
      </c>
      <c r="AO136" s="83">
        <f t="shared" si="96"/>
        <v>0</v>
      </c>
      <c r="AP136" s="83">
        <f t="shared" si="97"/>
        <v>0</v>
      </c>
      <c r="AQ136" s="227">
        <f t="shared" si="82"/>
        <v>0</v>
      </c>
      <c r="AR136" s="227">
        <f t="shared" si="82"/>
        <v>0</v>
      </c>
      <c r="AS136" s="227">
        <f t="shared" si="82"/>
        <v>0</v>
      </c>
      <c r="AT136" s="227">
        <f t="shared" si="81"/>
        <v>0</v>
      </c>
      <c r="AU136" s="83">
        <f t="shared" si="103"/>
        <v>0</v>
      </c>
      <c r="AV136" s="83">
        <f t="shared" si="104"/>
        <v>0</v>
      </c>
      <c r="AW136" s="83">
        <f t="shared" si="105"/>
        <v>0</v>
      </c>
      <c r="AX136" s="83">
        <f t="shared" si="106"/>
        <v>0</v>
      </c>
      <c r="AY136" s="128">
        <f t="shared" si="107"/>
        <v>0</v>
      </c>
    </row>
    <row r="137" spans="3:51" x14ac:dyDescent="0.25">
      <c r="C137" s="244" t="s">
        <v>12</v>
      </c>
      <c r="D137" s="4">
        <v>0.61</v>
      </c>
      <c r="E137" s="261" t="s">
        <v>222</v>
      </c>
      <c r="I137" s="105">
        <v>132</v>
      </c>
      <c r="J137" s="83">
        <f t="shared" si="108"/>
        <v>0</v>
      </c>
      <c r="K137" s="83">
        <f t="shared" si="109"/>
        <v>0</v>
      </c>
      <c r="L137" s="83">
        <f t="shared" si="110"/>
        <v>0</v>
      </c>
      <c r="M137" s="83">
        <f t="shared" si="111"/>
        <v>0</v>
      </c>
      <c r="N137" s="83">
        <f t="shared" si="83"/>
        <v>0</v>
      </c>
      <c r="O137" s="84">
        <f t="shared" si="84"/>
        <v>0</v>
      </c>
      <c r="P137" s="105">
        <v>132</v>
      </c>
      <c r="Q137" s="83">
        <f t="shared" si="98"/>
        <v>0</v>
      </c>
      <c r="R137" s="83">
        <f t="shared" si="112"/>
        <v>0</v>
      </c>
      <c r="S137" s="83">
        <f t="shared" si="113"/>
        <v>0</v>
      </c>
      <c r="T137" s="83">
        <f t="shared" si="85"/>
        <v>0</v>
      </c>
      <c r="U137" s="83">
        <f t="shared" si="99"/>
        <v>0</v>
      </c>
      <c r="V137" s="83">
        <f t="shared" si="86"/>
        <v>0</v>
      </c>
      <c r="W137" s="83">
        <v>0</v>
      </c>
      <c r="X137" s="83">
        <f t="shared" si="87"/>
        <v>0</v>
      </c>
      <c r="Y137" s="88">
        <f t="shared" si="88"/>
        <v>0</v>
      </c>
      <c r="AA137" s="121">
        <v>132</v>
      </c>
      <c r="AB137" s="83">
        <f t="shared" si="89"/>
        <v>0</v>
      </c>
      <c r="AC137" s="154">
        <f t="shared" si="90"/>
        <v>0</v>
      </c>
      <c r="AD137" s="154">
        <f t="shared" si="91"/>
        <v>0</v>
      </c>
      <c r="AE137" s="154">
        <f t="shared" si="92"/>
        <v>0</v>
      </c>
      <c r="AF137" s="83">
        <f t="shared" si="100"/>
        <v>0</v>
      </c>
      <c r="AG137" s="83">
        <f t="shared" si="101"/>
        <v>0</v>
      </c>
      <c r="AH137" s="83">
        <f t="shared" si="102"/>
        <v>0</v>
      </c>
      <c r="AI137" s="128">
        <f t="shared" si="114"/>
        <v>0</v>
      </c>
      <c r="AK137" s="121">
        <v>132</v>
      </c>
      <c r="AL137" s="83">
        <f t="shared" si="93"/>
        <v>0</v>
      </c>
      <c r="AM137" s="83">
        <f t="shared" si="94"/>
        <v>0</v>
      </c>
      <c r="AN137" s="83">
        <f t="shared" si="95"/>
        <v>0</v>
      </c>
      <c r="AO137" s="83">
        <f t="shared" si="96"/>
        <v>0</v>
      </c>
      <c r="AP137" s="83">
        <f t="shared" si="97"/>
        <v>0</v>
      </c>
      <c r="AQ137" s="227">
        <f t="shared" si="82"/>
        <v>0</v>
      </c>
      <c r="AR137" s="227">
        <f t="shared" si="82"/>
        <v>0</v>
      </c>
      <c r="AS137" s="227">
        <f t="shared" si="82"/>
        <v>0</v>
      </c>
      <c r="AT137" s="227">
        <f t="shared" si="81"/>
        <v>0</v>
      </c>
      <c r="AU137" s="83">
        <f t="shared" si="103"/>
        <v>0</v>
      </c>
      <c r="AV137" s="83">
        <f t="shared" si="104"/>
        <v>0</v>
      </c>
      <c r="AW137" s="83">
        <f t="shared" si="105"/>
        <v>0</v>
      </c>
      <c r="AX137" s="83">
        <f t="shared" si="106"/>
        <v>0</v>
      </c>
      <c r="AY137" s="128">
        <f t="shared" si="107"/>
        <v>0</v>
      </c>
    </row>
    <row r="138" spans="3:51" x14ac:dyDescent="0.25">
      <c r="C138" s="244" t="s">
        <v>13</v>
      </c>
      <c r="D138" s="4">
        <v>0.66</v>
      </c>
      <c r="E138" s="261" t="s">
        <v>222</v>
      </c>
      <c r="I138" s="105">
        <v>133</v>
      </c>
      <c r="J138" s="83">
        <f t="shared" si="108"/>
        <v>0</v>
      </c>
      <c r="K138" s="83">
        <f t="shared" si="109"/>
        <v>0</v>
      </c>
      <c r="L138" s="83">
        <f t="shared" si="110"/>
        <v>0</v>
      </c>
      <c r="M138" s="83">
        <f t="shared" si="111"/>
        <v>0</v>
      </c>
      <c r="N138" s="83">
        <f t="shared" si="83"/>
        <v>0</v>
      </c>
      <c r="O138" s="84">
        <f t="shared" si="84"/>
        <v>0</v>
      </c>
      <c r="P138" s="105">
        <v>133</v>
      </c>
      <c r="Q138" s="83">
        <f t="shared" si="98"/>
        <v>0</v>
      </c>
      <c r="R138" s="83">
        <f t="shared" si="112"/>
        <v>0</v>
      </c>
      <c r="S138" s="83">
        <f t="shared" si="113"/>
        <v>0</v>
      </c>
      <c r="T138" s="83">
        <f t="shared" si="85"/>
        <v>0</v>
      </c>
      <c r="U138" s="83">
        <f t="shared" si="99"/>
        <v>0</v>
      </c>
      <c r="V138" s="83">
        <f t="shared" si="86"/>
        <v>0</v>
      </c>
      <c r="W138" s="83">
        <v>0</v>
      </c>
      <c r="X138" s="83">
        <f t="shared" si="87"/>
        <v>0</v>
      </c>
      <c r="Y138" s="88">
        <f t="shared" si="88"/>
        <v>0</v>
      </c>
      <c r="AA138" s="121">
        <v>133</v>
      </c>
      <c r="AB138" s="83">
        <f t="shared" si="89"/>
        <v>0</v>
      </c>
      <c r="AC138" s="154">
        <f t="shared" si="90"/>
        <v>0</v>
      </c>
      <c r="AD138" s="154">
        <f t="shared" si="91"/>
        <v>0</v>
      </c>
      <c r="AE138" s="154">
        <f t="shared" si="92"/>
        <v>0</v>
      </c>
      <c r="AF138" s="83">
        <f t="shared" si="100"/>
        <v>0</v>
      </c>
      <c r="AG138" s="83">
        <f t="shared" si="101"/>
        <v>0</v>
      </c>
      <c r="AH138" s="83">
        <f t="shared" si="102"/>
        <v>0</v>
      </c>
      <c r="AI138" s="128">
        <f t="shared" si="114"/>
        <v>0</v>
      </c>
      <c r="AK138" s="121">
        <v>133</v>
      </c>
      <c r="AL138" s="83">
        <f t="shared" si="93"/>
        <v>0</v>
      </c>
      <c r="AM138" s="83">
        <f t="shared" si="94"/>
        <v>0</v>
      </c>
      <c r="AN138" s="83">
        <f t="shared" si="95"/>
        <v>0</v>
      </c>
      <c r="AO138" s="83">
        <f t="shared" si="96"/>
        <v>0</v>
      </c>
      <c r="AP138" s="83">
        <f t="shared" si="97"/>
        <v>0</v>
      </c>
      <c r="AQ138" s="227">
        <f t="shared" si="82"/>
        <v>0</v>
      </c>
      <c r="AR138" s="227">
        <f t="shared" si="82"/>
        <v>0</v>
      </c>
      <c r="AS138" s="227">
        <f t="shared" si="82"/>
        <v>0</v>
      </c>
      <c r="AT138" s="227">
        <f t="shared" si="81"/>
        <v>0</v>
      </c>
      <c r="AU138" s="83">
        <f t="shared" si="103"/>
        <v>0</v>
      </c>
      <c r="AV138" s="83">
        <f t="shared" si="104"/>
        <v>0</v>
      </c>
      <c r="AW138" s="83">
        <f t="shared" si="105"/>
        <v>0</v>
      </c>
      <c r="AX138" s="83">
        <f t="shared" si="106"/>
        <v>0</v>
      </c>
      <c r="AY138" s="128">
        <f t="shared" si="107"/>
        <v>0</v>
      </c>
    </row>
    <row r="139" spans="3:51" x14ac:dyDescent="0.25">
      <c r="C139" s="245" t="s">
        <v>14</v>
      </c>
      <c r="D139" s="192">
        <v>0.47</v>
      </c>
      <c r="E139" s="261" t="s">
        <v>222</v>
      </c>
      <c r="I139" s="105">
        <v>134</v>
      </c>
      <c r="J139" s="83">
        <f t="shared" si="108"/>
        <v>0</v>
      </c>
      <c r="K139" s="83">
        <f t="shared" si="109"/>
        <v>0</v>
      </c>
      <c r="L139" s="83">
        <f t="shared" si="110"/>
        <v>0</v>
      </c>
      <c r="M139" s="83">
        <f t="shared" si="111"/>
        <v>0</v>
      </c>
      <c r="N139" s="83">
        <f t="shared" si="83"/>
        <v>0</v>
      </c>
      <c r="O139" s="84">
        <f t="shared" si="84"/>
        <v>0</v>
      </c>
      <c r="P139" s="105">
        <v>134</v>
      </c>
      <c r="Q139" s="83">
        <f t="shared" si="98"/>
        <v>0</v>
      </c>
      <c r="R139" s="83">
        <f t="shared" si="112"/>
        <v>0</v>
      </c>
      <c r="S139" s="83">
        <f t="shared" si="113"/>
        <v>0</v>
      </c>
      <c r="T139" s="83">
        <f t="shared" si="85"/>
        <v>0</v>
      </c>
      <c r="U139" s="83">
        <f t="shared" si="99"/>
        <v>0</v>
      </c>
      <c r="V139" s="83">
        <f t="shared" si="86"/>
        <v>0</v>
      </c>
      <c r="W139" s="83">
        <v>0</v>
      </c>
      <c r="X139" s="83">
        <f t="shared" si="87"/>
        <v>0</v>
      </c>
      <c r="Y139" s="88">
        <f t="shared" si="88"/>
        <v>0</v>
      </c>
      <c r="AA139" s="121">
        <v>134</v>
      </c>
      <c r="AB139" s="83">
        <f t="shared" si="89"/>
        <v>0</v>
      </c>
      <c r="AC139" s="154">
        <f t="shared" si="90"/>
        <v>0</v>
      </c>
      <c r="AD139" s="154">
        <f t="shared" si="91"/>
        <v>0</v>
      </c>
      <c r="AE139" s="154">
        <f t="shared" si="92"/>
        <v>0</v>
      </c>
      <c r="AF139" s="83">
        <f t="shared" si="100"/>
        <v>0</v>
      </c>
      <c r="AG139" s="83">
        <f t="shared" si="101"/>
        <v>0</v>
      </c>
      <c r="AH139" s="83">
        <f t="shared" si="102"/>
        <v>0</v>
      </c>
      <c r="AI139" s="128">
        <f t="shared" si="114"/>
        <v>0</v>
      </c>
      <c r="AK139" s="121">
        <v>134</v>
      </c>
      <c r="AL139" s="83">
        <f t="shared" si="93"/>
        <v>0</v>
      </c>
      <c r="AM139" s="83">
        <f t="shared" si="94"/>
        <v>0</v>
      </c>
      <c r="AN139" s="83">
        <f t="shared" si="95"/>
        <v>0</v>
      </c>
      <c r="AO139" s="83">
        <f t="shared" si="96"/>
        <v>0</v>
      </c>
      <c r="AP139" s="83">
        <f t="shared" si="97"/>
        <v>0</v>
      </c>
      <c r="AQ139" s="227">
        <f t="shared" si="82"/>
        <v>0</v>
      </c>
      <c r="AR139" s="227">
        <f t="shared" si="82"/>
        <v>0</v>
      </c>
      <c r="AS139" s="227">
        <f t="shared" si="82"/>
        <v>0</v>
      </c>
      <c r="AT139" s="227">
        <f t="shared" si="81"/>
        <v>0</v>
      </c>
      <c r="AU139" s="83">
        <f t="shared" si="103"/>
        <v>0</v>
      </c>
      <c r="AV139" s="83">
        <f t="shared" si="104"/>
        <v>0</v>
      </c>
      <c r="AW139" s="83">
        <f t="shared" si="105"/>
        <v>0</v>
      </c>
      <c r="AX139" s="83">
        <f t="shared" si="106"/>
        <v>0</v>
      </c>
      <c r="AY139" s="128">
        <f t="shared" si="107"/>
        <v>0</v>
      </c>
    </row>
    <row r="140" spans="3:51" x14ac:dyDescent="0.25">
      <c r="C140" s="244" t="s">
        <v>15</v>
      </c>
      <c r="D140" s="4">
        <v>0.67</v>
      </c>
      <c r="E140" s="261" t="s">
        <v>222</v>
      </c>
      <c r="I140" s="105">
        <v>135</v>
      </c>
      <c r="J140" s="83">
        <f t="shared" si="108"/>
        <v>0</v>
      </c>
      <c r="K140" s="83">
        <f t="shared" si="109"/>
        <v>0</v>
      </c>
      <c r="L140" s="83">
        <f t="shared" si="110"/>
        <v>0</v>
      </c>
      <c r="M140" s="83">
        <f t="shared" si="111"/>
        <v>0</v>
      </c>
      <c r="N140" s="83">
        <f t="shared" si="83"/>
        <v>0</v>
      </c>
      <c r="O140" s="84">
        <f t="shared" si="84"/>
        <v>0</v>
      </c>
      <c r="P140" s="105">
        <v>135</v>
      </c>
      <c r="Q140" s="83">
        <f t="shared" si="98"/>
        <v>0</v>
      </c>
      <c r="R140" s="83">
        <f t="shared" si="112"/>
        <v>0</v>
      </c>
      <c r="S140" s="83">
        <f t="shared" si="113"/>
        <v>0</v>
      </c>
      <c r="T140" s="83">
        <f t="shared" si="85"/>
        <v>0</v>
      </c>
      <c r="U140" s="83">
        <f t="shared" si="99"/>
        <v>0</v>
      </c>
      <c r="V140" s="83">
        <f t="shared" si="86"/>
        <v>0</v>
      </c>
      <c r="W140" s="83">
        <v>0</v>
      </c>
      <c r="X140" s="83">
        <f t="shared" si="87"/>
        <v>0</v>
      </c>
      <c r="Y140" s="88">
        <f t="shared" si="88"/>
        <v>0</v>
      </c>
      <c r="AA140" s="121">
        <v>135</v>
      </c>
      <c r="AB140" s="83">
        <f t="shared" si="89"/>
        <v>0</v>
      </c>
      <c r="AC140" s="154">
        <f t="shared" si="90"/>
        <v>0</v>
      </c>
      <c r="AD140" s="154">
        <f t="shared" si="91"/>
        <v>0</v>
      </c>
      <c r="AE140" s="154">
        <f t="shared" si="92"/>
        <v>0</v>
      </c>
      <c r="AF140" s="83">
        <f t="shared" si="100"/>
        <v>0</v>
      </c>
      <c r="AG140" s="83">
        <f t="shared" si="101"/>
        <v>0</v>
      </c>
      <c r="AH140" s="83">
        <f t="shared" si="102"/>
        <v>0</v>
      </c>
      <c r="AI140" s="128">
        <f t="shared" si="114"/>
        <v>0</v>
      </c>
      <c r="AK140" s="121">
        <v>135</v>
      </c>
      <c r="AL140" s="83">
        <f t="shared" si="93"/>
        <v>0</v>
      </c>
      <c r="AM140" s="83">
        <f t="shared" si="94"/>
        <v>0</v>
      </c>
      <c r="AN140" s="83">
        <f t="shared" si="95"/>
        <v>0</v>
      </c>
      <c r="AO140" s="83">
        <f t="shared" si="96"/>
        <v>0</v>
      </c>
      <c r="AP140" s="83">
        <f t="shared" si="97"/>
        <v>0</v>
      </c>
      <c r="AQ140" s="227">
        <f t="shared" si="82"/>
        <v>0</v>
      </c>
      <c r="AR140" s="227">
        <f t="shared" si="82"/>
        <v>0</v>
      </c>
      <c r="AS140" s="227">
        <f t="shared" si="82"/>
        <v>0</v>
      </c>
      <c r="AT140" s="227">
        <f t="shared" si="81"/>
        <v>0</v>
      </c>
      <c r="AU140" s="83">
        <f t="shared" si="103"/>
        <v>0</v>
      </c>
      <c r="AV140" s="83">
        <f t="shared" si="104"/>
        <v>0</v>
      </c>
      <c r="AW140" s="83">
        <f t="shared" si="105"/>
        <v>0</v>
      </c>
      <c r="AX140" s="83">
        <f t="shared" si="106"/>
        <v>0</v>
      </c>
      <c r="AY140" s="128">
        <f t="shared" si="107"/>
        <v>0</v>
      </c>
    </row>
    <row r="141" spans="3:51" x14ac:dyDescent="0.25">
      <c r="C141" s="244" t="s">
        <v>16</v>
      </c>
      <c r="D141" s="4">
        <v>0.7</v>
      </c>
      <c r="E141" s="261" t="s">
        <v>222</v>
      </c>
      <c r="I141" s="105">
        <v>136</v>
      </c>
      <c r="J141" s="83">
        <f t="shared" si="108"/>
        <v>0</v>
      </c>
      <c r="K141" s="83">
        <f t="shared" si="109"/>
        <v>0</v>
      </c>
      <c r="L141" s="83">
        <f t="shared" si="110"/>
        <v>0</v>
      </c>
      <c r="M141" s="83">
        <f t="shared" si="111"/>
        <v>0</v>
      </c>
      <c r="N141" s="83">
        <f t="shared" si="83"/>
        <v>0</v>
      </c>
      <c r="O141" s="84">
        <f t="shared" si="84"/>
        <v>0</v>
      </c>
      <c r="P141" s="105">
        <v>136</v>
      </c>
      <c r="Q141" s="83">
        <f t="shared" si="98"/>
        <v>0</v>
      </c>
      <c r="R141" s="83">
        <f t="shared" si="112"/>
        <v>0</v>
      </c>
      <c r="S141" s="83">
        <f t="shared" si="113"/>
        <v>0</v>
      </c>
      <c r="T141" s="83">
        <f t="shared" si="85"/>
        <v>0</v>
      </c>
      <c r="U141" s="83">
        <f t="shared" si="99"/>
        <v>0</v>
      </c>
      <c r="V141" s="83">
        <f t="shared" si="86"/>
        <v>0</v>
      </c>
      <c r="W141" s="83">
        <v>0</v>
      </c>
      <c r="X141" s="83">
        <f t="shared" si="87"/>
        <v>0</v>
      </c>
      <c r="Y141" s="88">
        <f t="shared" si="88"/>
        <v>0</v>
      </c>
      <c r="AA141" s="121">
        <v>136</v>
      </c>
      <c r="AB141" s="83">
        <f t="shared" si="89"/>
        <v>0</v>
      </c>
      <c r="AC141" s="154">
        <f t="shared" si="90"/>
        <v>0</v>
      </c>
      <c r="AD141" s="154">
        <f t="shared" si="91"/>
        <v>0</v>
      </c>
      <c r="AE141" s="154">
        <f t="shared" si="92"/>
        <v>0</v>
      </c>
      <c r="AF141" s="83">
        <f t="shared" si="100"/>
        <v>0</v>
      </c>
      <c r="AG141" s="83">
        <f t="shared" si="101"/>
        <v>0</v>
      </c>
      <c r="AH141" s="83">
        <f t="shared" si="102"/>
        <v>0</v>
      </c>
      <c r="AI141" s="128">
        <f t="shared" si="114"/>
        <v>0</v>
      </c>
      <c r="AK141" s="121">
        <v>136</v>
      </c>
      <c r="AL141" s="83">
        <f t="shared" si="93"/>
        <v>0</v>
      </c>
      <c r="AM141" s="83">
        <f t="shared" si="94"/>
        <v>0</v>
      </c>
      <c r="AN141" s="83">
        <f t="shared" si="95"/>
        <v>0</v>
      </c>
      <c r="AO141" s="83">
        <f t="shared" si="96"/>
        <v>0</v>
      </c>
      <c r="AP141" s="83">
        <f t="shared" si="97"/>
        <v>0</v>
      </c>
      <c r="AQ141" s="227">
        <f t="shared" si="82"/>
        <v>0</v>
      </c>
      <c r="AR141" s="227">
        <f t="shared" si="82"/>
        <v>0</v>
      </c>
      <c r="AS141" s="227">
        <f t="shared" si="82"/>
        <v>0</v>
      </c>
      <c r="AT141" s="227">
        <f t="shared" si="81"/>
        <v>0</v>
      </c>
      <c r="AU141" s="83">
        <f t="shared" si="103"/>
        <v>0</v>
      </c>
      <c r="AV141" s="83">
        <f t="shared" si="104"/>
        <v>0</v>
      </c>
      <c r="AW141" s="83">
        <f t="shared" si="105"/>
        <v>0</v>
      </c>
      <c r="AX141" s="83">
        <f t="shared" si="106"/>
        <v>0</v>
      </c>
      <c r="AY141" s="128">
        <f t="shared" si="107"/>
        <v>0</v>
      </c>
    </row>
    <row r="142" spans="3:51" x14ac:dyDescent="0.25">
      <c r="C142" s="244" t="s">
        <v>17</v>
      </c>
      <c r="D142" s="4">
        <v>0.54</v>
      </c>
      <c r="E142" s="261" t="s">
        <v>222</v>
      </c>
      <c r="I142" s="105">
        <v>137</v>
      </c>
      <c r="J142" s="83">
        <f t="shared" si="108"/>
        <v>0</v>
      </c>
      <c r="K142" s="83">
        <f t="shared" si="109"/>
        <v>0</v>
      </c>
      <c r="L142" s="83">
        <f t="shared" si="110"/>
        <v>0</v>
      </c>
      <c r="M142" s="83">
        <f t="shared" si="111"/>
        <v>0</v>
      </c>
      <c r="N142" s="83">
        <f t="shared" si="83"/>
        <v>0</v>
      </c>
      <c r="O142" s="84">
        <f t="shared" si="84"/>
        <v>0</v>
      </c>
      <c r="P142" s="105">
        <v>137</v>
      </c>
      <c r="Q142" s="83">
        <f t="shared" si="98"/>
        <v>0</v>
      </c>
      <c r="R142" s="83">
        <f t="shared" si="112"/>
        <v>0</v>
      </c>
      <c r="S142" s="83">
        <f t="shared" si="113"/>
        <v>0</v>
      </c>
      <c r="T142" s="83">
        <f t="shared" si="85"/>
        <v>0</v>
      </c>
      <c r="U142" s="83">
        <f t="shared" si="99"/>
        <v>0</v>
      </c>
      <c r="V142" s="83">
        <f t="shared" si="86"/>
        <v>0</v>
      </c>
      <c r="W142" s="83">
        <v>0</v>
      </c>
      <c r="X142" s="83">
        <f t="shared" si="87"/>
        <v>0</v>
      </c>
      <c r="Y142" s="88">
        <f t="shared" si="88"/>
        <v>0</v>
      </c>
      <c r="AA142" s="121">
        <v>137</v>
      </c>
      <c r="AB142" s="83">
        <f t="shared" si="89"/>
        <v>0</v>
      </c>
      <c r="AC142" s="154">
        <f t="shared" si="90"/>
        <v>0</v>
      </c>
      <c r="AD142" s="154">
        <f t="shared" si="91"/>
        <v>0</v>
      </c>
      <c r="AE142" s="154">
        <f t="shared" si="92"/>
        <v>0</v>
      </c>
      <c r="AF142" s="83">
        <f t="shared" si="100"/>
        <v>0</v>
      </c>
      <c r="AG142" s="83">
        <f t="shared" si="101"/>
        <v>0</v>
      </c>
      <c r="AH142" s="83">
        <f t="shared" si="102"/>
        <v>0</v>
      </c>
      <c r="AI142" s="128">
        <f t="shared" si="114"/>
        <v>0</v>
      </c>
      <c r="AK142" s="121">
        <v>137</v>
      </c>
      <c r="AL142" s="83">
        <f t="shared" si="93"/>
        <v>0</v>
      </c>
      <c r="AM142" s="83">
        <f t="shared" si="94"/>
        <v>0</v>
      </c>
      <c r="AN142" s="83">
        <f t="shared" si="95"/>
        <v>0</v>
      </c>
      <c r="AO142" s="83">
        <f t="shared" si="96"/>
        <v>0</v>
      </c>
      <c r="AP142" s="83">
        <f t="shared" si="97"/>
        <v>0</v>
      </c>
      <c r="AQ142" s="227">
        <f t="shared" si="82"/>
        <v>0</v>
      </c>
      <c r="AR142" s="227">
        <f t="shared" si="82"/>
        <v>0</v>
      </c>
      <c r="AS142" s="227">
        <f t="shared" si="82"/>
        <v>0</v>
      </c>
      <c r="AT142" s="227">
        <f t="shared" si="81"/>
        <v>0</v>
      </c>
      <c r="AU142" s="83">
        <f t="shared" si="103"/>
        <v>0</v>
      </c>
      <c r="AV142" s="83">
        <f t="shared" si="104"/>
        <v>0</v>
      </c>
      <c r="AW142" s="83">
        <f t="shared" si="105"/>
        <v>0</v>
      </c>
      <c r="AX142" s="83">
        <f t="shared" si="106"/>
        <v>0</v>
      </c>
      <c r="AY142" s="128">
        <f t="shared" si="107"/>
        <v>0</v>
      </c>
    </row>
    <row r="143" spans="3:51" x14ac:dyDescent="0.25">
      <c r="C143" s="244" t="s">
        <v>18</v>
      </c>
      <c r="D143" s="4">
        <v>0.65</v>
      </c>
      <c r="E143" s="261" t="s">
        <v>222</v>
      </c>
      <c r="I143" s="105">
        <v>138</v>
      </c>
      <c r="J143" s="83">
        <f t="shared" si="108"/>
        <v>0</v>
      </c>
      <c r="K143" s="83">
        <f t="shared" si="109"/>
        <v>0</v>
      </c>
      <c r="L143" s="83">
        <f t="shared" si="110"/>
        <v>0</v>
      </c>
      <c r="M143" s="83">
        <f t="shared" si="111"/>
        <v>0</v>
      </c>
      <c r="N143" s="83">
        <f t="shared" si="83"/>
        <v>0</v>
      </c>
      <c r="O143" s="84">
        <f t="shared" si="84"/>
        <v>0</v>
      </c>
      <c r="P143" s="105">
        <v>138</v>
      </c>
      <c r="Q143" s="83">
        <f t="shared" si="98"/>
        <v>0</v>
      </c>
      <c r="R143" s="83">
        <f t="shared" si="112"/>
        <v>0</v>
      </c>
      <c r="S143" s="83">
        <f t="shared" si="113"/>
        <v>0</v>
      </c>
      <c r="T143" s="83">
        <f t="shared" si="85"/>
        <v>0</v>
      </c>
      <c r="U143" s="83">
        <f t="shared" si="99"/>
        <v>0</v>
      </c>
      <c r="V143" s="83">
        <f t="shared" si="86"/>
        <v>0</v>
      </c>
      <c r="W143" s="83">
        <v>0</v>
      </c>
      <c r="X143" s="83">
        <f t="shared" si="87"/>
        <v>0</v>
      </c>
      <c r="Y143" s="88">
        <f t="shared" si="88"/>
        <v>0</v>
      </c>
      <c r="AA143" s="121">
        <v>138</v>
      </c>
      <c r="AB143" s="83">
        <f t="shared" si="89"/>
        <v>0</v>
      </c>
      <c r="AC143" s="154">
        <f t="shared" si="90"/>
        <v>0</v>
      </c>
      <c r="AD143" s="154">
        <f t="shared" si="91"/>
        <v>0</v>
      </c>
      <c r="AE143" s="154">
        <f t="shared" si="92"/>
        <v>0</v>
      </c>
      <c r="AF143" s="83">
        <f t="shared" si="100"/>
        <v>0</v>
      </c>
      <c r="AG143" s="83">
        <f t="shared" si="101"/>
        <v>0</v>
      </c>
      <c r="AH143" s="83">
        <f t="shared" si="102"/>
        <v>0</v>
      </c>
      <c r="AI143" s="128">
        <f t="shared" si="114"/>
        <v>0</v>
      </c>
      <c r="AK143" s="121">
        <v>138</v>
      </c>
      <c r="AL143" s="83">
        <f t="shared" si="93"/>
        <v>0</v>
      </c>
      <c r="AM143" s="83">
        <f t="shared" si="94"/>
        <v>0</v>
      </c>
      <c r="AN143" s="83">
        <f t="shared" si="95"/>
        <v>0</v>
      </c>
      <c r="AO143" s="83">
        <f t="shared" si="96"/>
        <v>0</v>
      </c>
      <c r="AP143" s="83">
        <f t="shared" si="97"/>
        <v>0</v>
      </c>
      <c r="AQ143" s="227">
        <f t="shared" si="82"/>
        <v>0</v>
      </c>
      <c r="AR143" s="227">
        <f t="shared" si="82"/>
        <v>0</v>
      </c>
      <c r="AS143" s="227">
        <f t="shared" si="82"/>
        <v>0</v>
      </c>
      <c r="AT143" s="227">
        <f t="shared" si="81"/>
        <v>0</v>
      </c>
      <c r="AU143" s="83">
        <f t="shared" si="103"/>
        <v>0</v>
      </c>
      <c r="AV143" s="83">
        <f t="shared" si="104"/>
        <v>0</v>
      </c>
      <c r="AW143" s="83">
        <f t="shared" si="105"/>
        <v>0</v>
      </c>
      <c r="AX143" s="83">
        <f t="shared" si="106"/>
        <v>0</v>
      </c>
      <c r="AY143" s="128">
        <f t="shared" si="107"/>
        <v>0</v>
      </c>
    </row>
    <row r="144" spans="3:51" x14ac:dyDescent="0.25">
      <c r="C144" s="244" t="s">
        <v>19</v>
      </c>
      <c r="D144" s="4">
        <v>0.56000000000000005</v>
      </c>
      <c r="E144" s="261" t="s">
        <v>222</v>
      </c>
      <c r="I144" s="105">
        <v>139</v>
      </c>
      <c r="J144" s="83">
        <f t="shared" si="108"/>
        <v>0</v>
      </c>
      <c r="K144" s="83">
        <f t="shared" si="109"/>
        <v>0</v>
      </c>
      <c r="L144" s="83">
        <f t="shared" si="110"/>
        <v>0</v>
      </c>
      <c r="M144" s="83">
        <f t="shared" si="111"/>
        <v>0</v>
      </c>
      <c r="N144" s="83">
        <f t="shared" si="83"/>
        <v>0</v>
      </c>
      <c r="O144" s="84">
        <f t="shared" si="84"/>
        <v>0</v>
      </c>
      <c r="P144" s="105">
        <v>139</v>
      </c>
      <c r="Q144" s="83">
        <f t="shared" si="98"/>
        <v>0</v>
      </c>
      <c r="R144" s="83">
        <f t="shared" si="112"/>
        <v>0</v>
      </c>
      <c r="S144" s="83">
        <f t="shared" si="113"/>
        <v>0</v>
      </c>
      <c r="T144" s="83">
        <f t="shared" si="85"/>
        <v>0</v>
      </c>
      <c r="U144" s="83">
        <f t="shared" si="99"/>
        <v>0</v>
      </c>
      <c r="V144" s="83">
        <f t="shared" si="86"/>
        <v>0</v>
      </c>
      <c r="W144" s="83">
        <v>0</v>
      </c>
      <c r="X144" s="83">
        <f t="shared" si="87"/>
        <v>0</v>
      </c>
      <c r="Y144" s="88">
        <f t="shared" si="88"/>
        <v>0</v>
      </c>
      <c r="AA144" s="121">
        <v>139</v>
      </c>
      <c r="AB144" s="83">
        <f t="shared" si="89"/>
        <v>0</v>
      </c>
      <c r="AC144" s="154">
        <f t="shared" si="90"/>
        <v>0</v>
      </c>
      <c r="AD144" s="154">
        <f t="shared" si="91"/>
        <v>0</v>
      </c>
      <c r="AE144" s="154">
        <f t="shared" si="92"/>
        <v>0</v>
      </c>
      <c r="AF144" s="83">
        <f t="shared" si="100"/>
        <v>0</v>
      </c>
      <c r="AG144" s="83">
        <f t="shared" si="101"/>
        <v>0</v>
      </c>
      <c r="AH144" s="83">
        <f t="shared" si="102"/>
        <v>0</v>
      </c>
      <c r="AI144" s="128">
        <f t="shared" si="114"/>
        <v>0</v>
      </c>
      <c r="AK144" s="121">
        <v>139</v>
      </c>
      <c r="AL144" s="83">
        <f t="shared" si="93"/>
        <v>0</v>
      </c>
      <c r="AM144" s="83">
        <f t="shared" si="94"/>
        <v>0</v>
      </c>
      <c r="AN144" s="83">
        <f t="shared" si="95"/>
        <v>0</v>
      </c>
      <c r="AO144" s="83">
        <f t="shared" si="96"/>
        <v>0</v>
      </c>
      <c r="AP144" s="83">
        <f t="shared" si="97"/>
        <v>0</v>
      </c>
      <c r="AQ144" s="227">
        <f t="shared" si="82"/>
        <v>0</v>
      </c>
      <c r="AR144" s="227">
        <f t="shared" si="82"/>
        <v>0</v>
      </c>
      <c r="AS144" s="227">
        <f t="shared" si="82"/>
        <v>0</v>
      </c>
      <c r="AT144" s="227">
        <f t="shared" si="81"/>
        <v>0</v>
      </c>
      <c r="AU144" s="83">
        <f t="shared" si="103"/>
        <v>0</v>
      </c>
      <c r="AV144" s="83">
        <f t="shared" si="104"/>
        <v>0</v>
      </c>
      <c r="AW144" s="83">
        <f t="shared" si="105"/>
        <v>0</v>
      </c>
      <c r="AX144" s="83">
        <f t="shared" si="106"/>
        <v>0</v>
      </c>
      <c r="AY144" s="128">
        <f t="shared" si="107"/>
        <v>0</v>
      </c>
    </row>
    <row r="145" spans="3:51" x14ac:dyDescent="0.25">
      <c r="C145" s="244" t="s">
        <v>20</v>
      </c>
      <c r="D145" s="4">
        <v>0.57999999999999996</v>
      </c>
      <c r="E145" s="261" t="s">
        <v>222</v>
      </c>
      <c r="I145" s="105">
        <v>140</v>
      </c>
      <c r="J145" s="83">
        <f t="shared" si="108"/>
        <v>0</v>
      </c>
      <c r="K145" s="83">
        <f t="shared" si="109"/>
        <v>0</v>
      </c>
      <c r="L145" s="83">
        <f t="shared" si="110"/>
        <v>0</v>
      </c>
      <c r="M145" s="83">
        <f t="shared" si="111"/>
        <v>0</v>
      </c>
      <c r="N145" s="83">
        <f t="shared" si="83"/>
        <v>0</v>
      </c>
      <c r="O145" s="84">
        <f t="shared" si="84"/>
        <v>0</v>
      </c>
      <c r="P145" s="105">
        <v>140</v>
      </c>
      <c r="Q145" s="83">
        <f t="shared" si="98"/>
        <v>0</v>
      </c>
      <c r="R145" s="83">
        <f t="shared" si="112"/>
        <v>0</v>
      </c>
      <c r="S145" s="83">
        <f t="shared" si="113"/>
        <v>0</v>
      </c>
      <c r="T145" s="83">
        <f t="shared" si="85"/>
        <v>0</v>
      </c>
      <c r="U145" s="83">
        <f t="shared" si="99"/>
        <v>0</v>
      </c>
      <c r="V145" s="83">
        <f t="shared" si="86"/>
        <v>0</v>
      </c>
      <c r="W145" s="83">
        <v>0</v>
      </c>
      <c r="X145" s="83">
        <f t="shared" si="87"/>
        <v>0</v>
      </c>
      <c r="Y145" s="88">
        <f t="shared" si="88"/>
        <v>0</v>
      </c>
      <c r="AA145" s="121">
        <v>140</v>
      </c>
      <c r="AB145" s="83">
        <f t="shared" si="89"/>
        <v>0</v>
      </c>
      <c r="AC145" s="154">
        <f t="shared" si="90"/>
        <v>0</v>
      </c>
      <c r="AD145" s="154">
        <f t="shared" si="91"/>
        <v>0</v>
      </c>
      <c r="AE145" s="154">
        <f t="shared" si="92"/>
        <v>0</v>
      </c>
      <c r="AF145" s="83">
        <f t="shared" si="100"/>
        <v>0</v>
      </c>
      <c r="AG145" s="83">
        <f t="shared" si="101"/>
        <v>0</v>
      </c>
      <c r="AH145" s="83">
        <f t="shared" si="102"/>
        <v>0</v>
      </c>
      <c r="AI145" s="128">
        <f t="shared" si="114"/>
        <v>0</v>
      </c>
      <c r="AK145" s="121">
        <v>140</v>
      </c>
      <c r="AL145" s="83">
        <f t="shared" si="93"/>
        <v>0</v>
      </c>
      <c r="AM145" s="83">
        <f t="shared" si="94"/>
        <v>0</v>
      </c>
      <c r="AN145" s="83">
        <f t="shared" si="95"/>
        <v>0</v>
      </c>
      <c r="AO145" s="83">
        <f t="shared" si="96"/>
        <v>0</v>
      </c>
      <c r="AP145" s="83">
        <f t="shared" si="97"/>
        <v>0</v>
      </c>
      <c r="AQ145" s="227">
        <f t="shared" si="82"/>
        <v>0</v>
      </c>
      <c r="AR145" s="227">
        <f t="shared" si="82"/>
        <v>0</v>
      </c>
      <c r="AS145" s="227">
        <f t="shared" si="82"/>
        <v>0</v>
      </c>
      <c r="AT145" s="227">
        <f t="shared" si="81"/>
        <v>0</v>
      </c>
      <c r="AU145" s="83">
        <f t="shared" si="103"/>
        <v>0</v>
      </c>
      <c r="AV145" s="83">
        <f t="shared" si="104"/>
        <v>0</v>
      </c>
      <c r="AW145" s="83">
        <f t="shared" si="105"/>
        <v>0</v>
      </c>
      <c r="AX145" s="83">
        <f t="shared" si="106"/>
        <v>0</v>
      </c>
      <c r="AY145" s="128">
        <f t="shared" si="107"/>
        <v>0</v>
      </c>
    </row>
    <row r="146" spans="3:51" x14ac:dyDescent="0.25">
      <c r="C146" s="244" t="s">
        <v>21</v>
      </c>
      <c r="D146" s="4">
        <v>0.64</v>
      </c>
      <c r="E146" s="261" t="s">
        <v>222</v>
      </c>
      <c r="I146" s="105">
        <v>141</v>
      </c>
      <c r="J146" s="83">
        <f t="shared" si="108"/>
        <v>0</v>
      </c>
      <c r="K146" s="83">
        <f t="shared" si="109"/>
        <v>0</v>
      </c>
      <c r="L146" s="83">
        <f t="shared" si="110"/>
        <v>0</v>
      </c>
      <c r="M146" s="83">
        <f t="shared" si="111"/>
        <v>0</v>
      </c>
      <c r="N146" s="83">
        <f t="shared" si="83"/>
        <v>0</v>
      </c>
      <c r="O146" s="84">
        <f t="shared" si="84"/>
        <v>0</v>
      </c>
      <c r="P146" s="105">
        <v>141</v>
      </c>
      <c r="Q146" s="83">
        <f t="shared" si="98"/>
        <v>0</v>
      </c>
      <c r="R146" s="83">
        <f t="shared" si="112"/>
        <v>0</v>
      </c>
      <c r="S146" s="83">
        <f t="shared" si="113"/>
        <v>0</v>
      </c>
      <c r="T146" s="83">
        <f t="shared" si="85"/>
        <v>0</v>
      </c>
      <c r="U146" s="83">
        <f t="shared" si="99"/>
        <v>0</v>
      </c>
      <c r="V146" s="83">
        <f t="shared" si="86"/>
        <v>0</v>
      </c>
      <c r="W146" s="83">
        <v>0</v>
      </c>
      <c r="X146" s="83">
        <f t="shared" si="87"/>
        <v>0</v>
      </c>
      <c r="Y146" s="88">
        <f t="shared" si="88"/>
        <v>0</v>
      </c>
      <c r="AA146" s="121">
        <v>141</v>
      </c>
      <c r="AB146" s="83">
        <f t="shared" si="89"/>
        <v>0</v>
      </c>
      <c r="AC146" s="154">
        <f t="shared" si="90"/>
        <v>0</v>
      </c>
      <c r="AD146" s="154">
        <f t="shared" si="91"/>
        <v>0</v>
      </c>
      <c r="AE146" s="154">
        <f t="shared" si="92"/>
        <v>0</v>
      </c>
      <c r="AF146" s="83">
        <f t="shared" si="100"/>
        <v>0</v>
      </c>
      <c r="AG146" s="83">
        <f t="shared" si="101"/>
        <v>0</v>
      </c>
      <c r="AH146" s="83">
        <f t="shared" si="102"/>
        <v>0</v>
      </c>
      <c r="AI146" s="128">
        <f t="shared" si="114"/>
        <v>0</v>
      </c>
      <c r="AK146" s="121">
        <v>141</v>
      </c>
      <c r="AL146" s="83">
        <f t="shared" si="93"/>
        <v>0</v>
      </c>
      <c r="AM146" s="83">
        <f t="shared" si="94"/>
        <v>0</v>
      </c>
      <c r="AN146" s="83">
        <f t="shared" si="95"/>
        <v>0</v>
      </c>
      <c r="AO146" s="83">
        <f t="shared" si="96"/>
        <v>0</v>
      </c>
      <c r="AP146" s="83">
        <f t="shared" si="97"/>
        <v>0</v>
      </c>
      <c r="AQ146" s="227">
        <f t="shared" si="82"/>
        <v>0</v>
      </c>
      <c r="AR146" s="227">
        <f t="shared" si="82"/>
        <v>0</v>
      </c>
      <c r="AS146" s="227">
        <f t="shared" si="82"/>
        <v>0</v>
      </c>
      <c r="AT146" s="227">
        <f t="shared" si="81"/>
        <v>0</v>
      </c>
      <c r="AU146" s="83">
        <f t="shared" si="103"/>
        <v>0</v>
      </c>
      <c r="AV146" s="83">
        <f t="shared" si="104"/>
        <v>0</v>
      </c>
      <c r="AW146" s="83">
        <f t="shared" si="105"/>
        <v>0</v>
      </c>
      <c r="AX146" s="83">
        <f t="shared" si="106"/>
        <v>0</v>
      </c>
      <c r="AY146" s="128">
        <f t="shared" si="107"/>
        <v>0</v>
      </c>
    </row>
    <row r="147" spans="3:51" x14ac:dyDescent="0.25">
      <c r="C147" s="244" t="s">
        <v>22</v>
      </c>
      <c r="D147" s="4">
        <v>0.73</v>
      </c>
      <c r="E147" s="261" t="s">
        <v>222</v>
      </c>
      <c r="I147" s="105">
        <v>142</v>
      </c>
      <c r="J147" s="83">
        <f t="shared" si="108"/>
        <v>0</v>
      </c>
      <c r="K147" s="83">
        <f t="shared" si="109"/>
        <v>0</v>
      </c>
      <c r="L147" s="83">
        <f t="shared" si="110"/>
        <v>0</v>
      </c>
      <c r="M147" s="83">
        <f t="shared" si="111"/>
        <v>0</v>
      </c>
      <c r="N147" s="83">
        <f t="shared" si="83"/>
        <v>0</v>
      </c>
      <c r="O147" s="84">
        <f t="shared" si="84"/>
        <v>0</v>
      </c>
      <c r="P147" s="105">
        <v>142</v>
      </c>
      <c r="Q147" s="83">
        <f t="shared" si="98"/>
        <v>0</v>
      </c>
      <c r="R147" s="83">
        <f t="shared" si="112"/>
        <v>0</v>
      </c>
      <c r="S147" s="83">
        <f t="shared" si="113"/>
        <v>0</v>
      </c>
      <c r="T147" s="83">
        <f t="shared" si="85"/>
        <v>0</v>
      </c>
      <c r="U147" s="83">
        <f t="shared" si="99"/>
        <v>0</v>
      </c>
      <c r="V147" s="83">
        <f t="shared" si="86"/>
        <v>0</v>
      </c>
      <c r="W147" s="83">
        <v>0</v>
      </c>
      <c r="X147" s="83">
        <f t="shared" si="87"/>
        <v>0</v>
      </c>
      <c r="Y147" s="88">
        <f t="shared" si="88"/>
        <v>0</v>
      </c>
      <c r="AA147" s="121">
        <v>142</v>
      </c>
      <c r="AB147" s="83">
        <f t="shared" si="89"/>
        <v>0</v>
      </c>
      <c r="AC147" s="154">
        <f t="shared" si="90"/>
        <v>0</v>
      </c>
      <c r="AD147" s="154">
        <f t="shared" si="91"/>
        <v>0</v>
      </c>
      <c r="AE147" s="154">
        <f t="shared" si="92"/>
        <v>0</v>
      </c>
      <c r="AF147" s="83">
        <f t="shared" si="100"/>
        <v>0</v>
      </c>
      <c r="AG147" s="83">
        <f t="shared" si="101"/>
        <v>0</v>
      </c>
      <c r="AH147" s="83">
        <f t="shared" si="102"/>
        <v>0</v>
      </c>
      <c r="AI147" s="128">
        <f t="shared" si="114"/>
        <v>0</v>
      </c>
      <c r="AK147" s="121">
        <v>142</v>
      </c>
      <c r="AL147" s="83">
        <f t="shared" si="93"/>
        <v>0</v>
      </c>
      <c r="AM147" s="83">
        <f t="shared" si="94"/>
        <v>0</v>
      </c>
      <c r="AN147" s="83">
        <f t="shared" si="95"/>
        <v>0</v>
      </c>
      <c r="AO147" s="83">
        <f t="shared" si="96"/>
        <v>0</v>
      </c>
      <c r="AP147" s="83">
        <f t="shared" si="97"/>
        <v>0</v>
      </c>
      <c r="AQ147" s="227">
        <f t="shared" si="82"/>
        <v>0</v>
      </c>
      <c r="AR147" s="227">
        <f t="shared" si="82"/>
        <v>0</v>
      </c>
      <c r="AS147" s="227">
        <f t="shared" si="82"/>
        <v>0</v>
      </c>
      <c r="AT147" s="227">
        <f t="shared" si="81"/>
        <v>0</v>
      </c>
      <c r="AU147" s="83">
        <f t="shared" si="103"/>
        <v>0</v>
      </c>
      <c r="AV147" s="83">
        <f t="shared" si="104"/>
        <v>0</v>
      </c>
      <c r="AW147" s="83">
        <f t="shared" si="105"/>
        <v>0</v>
      </c>
      <c r="AX147" s="83">
        <f t="shared" si="106"/>
        <v>0</v>
      </c>
      <c r="AY147" s="128">
        <f t="shared" si="107"/>
        <v>0</v>
      </c>
    </row>
    <row r="148" spans="3:51" x14ac:dyDescent="0.25">
      <c r="C148" s="244" t="s">
        <v>23</v>
      </c>
      <c r="D148" s="4">
        <v>0.56000000000000005</v>
      </c>
      <c r="E148" s="261" t="s">
        <v>222</v>
      </c>
      <c r="I148" s="105">
        <v>143</v>
      </c>
      <c r="J148" s="83">
        <f t="shared" si="108"/>
        <v>0</v>
      </c>
      <c r="K148" s="83">
        <f t="shared" si="109"/>
        <v>0</v>
      </c>
      <c r="L148" s="83">
        <f t="shared" si="110"/>
        <v>0</v>
      </c>
      <c r="M148" s="83">
        <f t="shared" si="111"/>
        <v>0</v>
      </c>
      <c r="N148" s="83">
        <f t="shared" si="83"/>
        <v>0</v>
      </c>
      <c r="O148" s="84">
        <f t="shared" si="84"/>
        <v>0</v>
      </c>
      <c r="P148" s="105">
        <v>143</v>
      </c>
      <c r="Q148" s="83">
        <f t="shared" si="98"/>
        <v>0</v>
      </c>
      <c r="R148" s="83">
        <f t="shared" si="112"/>
        <v>0</v>
      </c>
      <c r="S148" s="83">
        <f t="shared" si="113"/>
        <v>0</v>
      </c>
      <c r="T148" s="83">
        <f t="shared" si="85"/>
        <v>0</v>
      </c>
      <c r="U148" s="83">
        <f t="shared" si="99"/>
        <v>0</v>
      </c>
      <c r="V148" s="83">
        <f t="shared" si="86"/>
        <v>0</v>
      </c>
      <c r="W148" s="83">
        <v>0</v>
      </c>
      <c r="X148" s="83">
        <f t="shared" si="87"/>
        <v>0</v>
      </c>
      <c r="Y148" s="88">
        <f t="shared" si="88"/>
        <v>0</v>
      </c>
      <c r="AA148" s="121">
        <v>143</v>
      </c>
      <c r="AB148" s="83">
        <f t="shared" si="89"/>
        <v>0</v>
      </c>
      <c r="AC148" s="154">
        <f t="shared" si="90"/>
        <v>0</v>
      </c>
      <c r="AD148" s="154">
        <f t="shared" si="91"/>
        <v>0</v>
      </c>
      <c r="AE148" s="154">
        <f t="shared" si="92"/>
        <v>0</v>
      </c>
      <c r="AF148" s="83">
        <f t="shared" si="100"/>
        <v>0</v>
      </c>
      <c r="AG148" s="83">
        <f t="shared" si="101"/>
        <v>0</v>
      </c>
      <c r="AH148" s="83">
        <f t="shared" si="102"/>
        <v>0</v>
      </c>
      <c r="AI148" s="128">
        <f t="shared" si="114"/>
        <v>0</v>
      </c>
      <c r="AK148" s="121">
        <v>143</v>
      </c>
      <c r="AL148" s="83">
        <f t="shared" si="93"/>
        <v>0</v>
      </c>
      <c r="AM148" s="83">
        <f t="shared" si="94"/>
        <v>0</v>
      </c>
      <c r="AN148" s="83">
        <f t="shared" si="95"/>
        <v>0</v>
      </c>
      <c r="AO148" s="83">
        <f t="shared" si="96"/>
        <v>0</v>
      </c>
      <c r="AP148" s="83">
        <f t="shared" si="97"/>
        <v>0</v>
      </c>
      <c r="AQ148" s="227">
        <f t="shared" si="82"/>
        <v>0</v>
      </c>
      <c r="AR148" s="227">
        <f t="shared" si="82"/>
        <v>0</v>
      </c>
      <c r="AS148" s="227">
        <f t="shared" si="82"/>
        <v>0</v>
      </c>
      <c r="AT148" s="227">
        <f t="shared" si="81"/>
        <v>0</v>
      </c>
      <c r="AU148" s="83">
        <f t="shared" si="103"/>
        <v>0</v>
      </c>
      <c r="AV148" s="83">
        <f t="shared" si="104"/>
        <v>0</v>
      </c>
      <c r="AW148" s="83">
        <f t="shared" si="105"/>
        <v>0</v>
      </c>
      <c r="AX148" s="83">
        <f t="shared" si="106"/>
        <v>0</v>
      </c>
      <c r="AY148" s="128">
        <f t="shared" si="107"/>
        <v>0</v>
      </c>
    </row>
    <row r="149" spans="3:51" x14ac:dyDescent="0.25">
      <c r="C149" s="244" t="s">
        <v>24</v>
      </c>
      <c r="D149" s="4">
        <v>0.74</v>
      </c>
      <c r="E149" s="261" t="s">
        <v>222</v>
      </c>
      <c r="I149" s="105">
        <v>144</v>
      </c>
      <c r="J149" s="83">
        <f t="shared" si="108"/>
        <v>0</v>
      </c>
      <c r="K149" s="83">
        <f t="shared" si="109"/>
        <v>0</v>
      </c>
      <c r="L149" s="83">
        <f t="shared" si="110"/>
        <v>0</v>
      </c>
      <c r="M149" s="83">
        <f t="shared" si="111"/>
        <v>0</v>
      </c>
      <c r="N149" s="83">
        <f t="shared" si="83"/>
        <v>0</v>
      </c>
      <c r="O149" s="84">
        <f t="shared" si="84"/>
        <v>0</v>
      </c>
      <c r="P149" s="105">
        <v>144</v>
      </c>
      <c r="Q149" s="83">
        <f t="shared" si="98"/>
        <v>0</v>
      </c>
      <c r="R149" s="83">
        <f t="shared" si="112"/>
        <v>0</v>
      </c>
      <c r="S149" s="83">
        <f t="shared" si="113"/>
        <v>0</v>
      </c>
      <c r="T149" s="83">
        <f t="shared" si="85"/>
        <v>0</v>
      </c>
      <c r="U149" s="83">
        <f t="shared" si="99"/>
        <v>0</v>
      </c>
      <c r="V149" s="83">
        <f t="shared" si="86"/>
        <v>0</v>
      </c>
      <c r="W149" s="83">
        <v>0</v>
      </c>
      <c r="X149" s="83">
        <f t="shared" si="87"/>
        <v>0</v>
      </c>
      <c r="Y149" s="88">
        <f t="shared" si="88"/>
        <v>0</v>
      </c>
      <c r="AA149" s="121">
        <v>144</v>
      </c>
      <c r="AB149" s="83">
        <f t="shared" si="89"/>
        <v>0</v>
      </c>
      <c r="AC149" s="154">
        <f t="shared" si="90"/>
        <v>0</v>
      </c>
      <c r="AD149" s="154">
        <f t="shared" si="91"/>
        <v>0</v>
      </c>
      <c r="AE149" s="154">
        <f t="shared" si="92"/>
        <v>0</v>
      </c>
      <c r="AF149" s="83">
        <f t="shared" si="100"/>
        <v>0</v>
      </c>
      <c r="AG149" s="83">
        <f t="shared" si="101"/>
        <v>0</v>
      </c>
      <c r="AH149" s="83">
        <f t="shared" si="102"/>
        <v>0</v>
      </c>
      <c r="AI149" s="128">
        <f t="shared" si="114"/>
        <v>0</v>
      </c>
      <c r="AK149" s="121">
        <v>144</v>
      </c>
      <c r="AL149" s="83">
        <f t="shared" si="93"/>
        <v>0</v>
      </c>
      <c r="AM149" s="83">
        <f t="shared" si="94"/>
        <v>0</v>
      </c>
      <c r="AN149" s="83">
        <f t="shared" si="95"/>
        <v>0</v>
      </c>
      <c r="AO149" s="83">
        <f t="shared" si="96"/>
        <v>0</v>
      </c>
      <c r="AP149" s="83">
        <f t="shared" si="97"/>
        <v>0</v>
      </c>
      <c r="AQ149" s="227">
        <f t="shared" si="82"/>
        <v>0</v>
      </c>
      <c r="AR149" s="227">
        <f t="shared" si="82"/>
        <v>0</v>
      </c>
      <c r="AS149" s="227">
        <f t="shared" si="82"/>
        <v>0</v>
      </c>
      <c r="AT149" s="227">
        <f t="shared" si="81"/>
        <v>0</v>
      </c>
      <c r="AU149" s="83">
        <f t="shared" si="103"/>
        <v>0</v>
      </c>
      <c r="AV149" s="83">
        <f t="shared" si="104"/>
        <v>0</v>
      </c>
      <c r="AW149" s="83">
        <f t="shared" si="105"/>
        <v>0</v>
      </c>
      <c r="AX149" s="83">
        <f t="shared" si="106"/>
        <v>0</v>
      </c>
      <c r="AY149" s="128">
        <f t="shared" si="107"/>
        <v>0</v>
      </c>
    </row>
    <row r="150" spans="3:51" x14ac:dyDescent="0.25">
      <c r="C150" s="244" t="s">
        <v>25</v>
      </c>
      <c r="D150" s="4">
        <v>0.4</v>
      </c>
      <c r="E150" s="261" t="s">
        <v>223</v>
      </c>
      <c r="I150" s="105">
        <v>145</v>
      </c>
      <c r="J150" s="83">
        <f t="shared" si="108"/>
        <v>0</v>
      </c>
      <c r="K150" s="83">
        <f t="shared" si="109"/>
        <v>0</v>
      </c>
      <c r="L150" s="83">
        <f t="shared" si="110"/>
        <v>0</v>
      </c>
      <c r="M150" s="83">
        <f t="shared" si="111"/>
        <v>0</v>
      </c>
      <c r="N150" s="83">
        <f t="shared" si="83"/>
        <v>0</v>
      </c>
      <c r="O150" s="84">
        <f t="shared" si="84"/>
        <v>0</v>
      </c>
      <c r="P150" s="105">
        <v>145</v>
      </c>
      <c r="Q150" s="83">
        <f t="shared" si="98"/>
        <v>0</v>
      </c>
      <c r="R150" s="83">
        <f t="shared" si="112"/>
        <v>0</v>
      </c>
      <c r="S150" s="83">
        <f t="shared" si="113"/>
        <v>0</v>
      </c>
      <c r="T150" s="83">
        <f t="shared" si="85"/>
        <v>0</v>
      </c>
      <c r="U150" s="83">
        <f t="shared" si="99"/>
        <v>0</v>
      </c>
      <c r="V150" s="83">
        <f t="shared" si="86"/>
        <v>0</v>
      </c>
      <c r="W150" s="83">
        <v>0</v>
      </c>
      <c r="X150" s="83">
        <f t="shared" si="87"/>
        <v>0</v>
      </c>
      <c r="Y150" s="88">
        <f t="shared" si="88"/>
        <v>0</v>
      </c>
      <c r="AA150" s="121">
        <v>145</v>
      </c>
      <c r="AB150" s="83">
        <f t="shared" si="89"/>
        <v>0</v>
      </c>
      <c r="AC150" s="154">
        <f t="shared" si="90"/>
        <v>0</v>
      </c>
      <c r="AD150" s="154">
        <f t="shared" si="91"/>
        <v>0</v>
      </c>
      <c r="AE150" s="154">
        <f t="shared" si="92"/>
        <v>0</v>
      </c>
      <c r="AF150" s="83">
        <f t="shared" si="100"/>
        <v>0</v>
      </c>
      <c r="AG150" s="83">
        <f t="shared" si="101"/>
        <v>0</v>
      </c>
      <c r="AH150" s="83">
        <f t="shared" si="102"/>
        <v>0</v>
      </c>
      <c r="AI150" s="128">
        <f t="shared" si="114"/>
        <v>0</v>
      </c>
      <c r="AK150" s="121">
        <v>145</v>
      </c>
      <c r="AL150" s="83">
        <f t="shared" si="93"/>
        <v>0</v>
      </c>
      <c r="AM150" s="83">
        <f t="shared" si="94"/>
        <v>0</v>
      </c>
      <c r="AN150" s="83">
        <f t="shared" si="95"/>
        <v>0</v>
      </c>
      <c r="AO150" s="83">
        <f t="shared" si="96"/>
        <v>0</v>
      </c>
      <c r="AP150" s="83">
        <f t="shared" si="97"/>
        <v>0</v>
      </c>
      <c r="AQ150" s="227">
        <f t="shared" si="82"/>
        <v>0</v>
      </c>
      <c r="AR150" s="227">
        <f t="shared" si="82"/>
        <v>0</v>
      </c>
      <c r="AS150" s="227">
        <f t="shared" si="82"/>
        <v>0</v>
      </c>
      <c r="AT150" s="227">
        <f t="shared" si="81"/>
        <v>0</v>
      </c>
      <c r="AU150" s="83">
        <f t="shared" si="103"/>
        <v>0</v>
      </c>
      <c r="AV150" s="83">
        <f t="shared" si="104"/>
        <v>0</v>
      </c>
      <c r="AW150" s="83">
        <f t="shared" si="105"/>
        <v>0</v>
      </c>
      <c r="AX150" s="83">
        <f t="shared" si="106"/>
        <v>0</v>
      </c>
      <c r="AY150" s="128">
        <f t="shared" si="107"/>
        <v>0</v>
      </c>
    </row>
    <row r="151" spans="3:51" x14ac:dyDescent="0.25">
      <c r="C151" s="244" t="s">
        <v>26</v>
      </c>
      <c r="D151" s="4">
        <v>0.6</v>
      </c>
      <c r="E151" s="261" t="s">
        <v>222</v>
      </c>
      <c r="I151" s="105">
        <v>146</v>
      </c>
      <c r="J151" s="83">
        <f t="shared" si="108"/>
        <v>0</v>
      </c>
      <c r="K151" s="83">
        <f t="shared" si="109"/>
        <v>0</v>
      </c>
      <c r="L151" s="83">
        <f t="shared" si="110"/>
        <v>0</v>
      </c>
      <c r="M151" s="83">
        <f t="shared" si="111"/>
        <v>0</v>
      </c>
      <c r="N151" s="83">
        <f t="shared" si="83"/>
        <v>0</v>
      </c>
      <c r="O151" s="84">
        <f t="shared" si="84"/>
        <v>0</v>
      </c>
      <c r="P151" s="105">
        <v>146</v>
      </c>
      <c r="Q151" s="83">
        <f t="shared" si="98"/>
        <v>0</v>
      </c>
      <c r="R151" s="83">
        <f t="shared" si="112"/>
        <v>0</v>
      </c>
      <c r="S151" s="83">
        <f t="shared" si="113"/>
        <v>0</v>
      </c>
      <c r="T151" s="83">
        <f t="shared" si="85"/>
        <v>0</v>
      </c>
      <c r="U151" s="83">
        <f t="shared" si="99"/>
        <v>0</v>
      </c>
      <c r="V151" s="83">
        <f t="shared" si="86"/>
        <v>0</v>
      </c>
      <c r="W151" s="83">
        <v>0</v>
      </c>
      <c r="X151" s="83">
        <f t="shared" si="87"/>
        <v>0</v>
      </c>
      <c r="Y151" s="88">
        <f t="shared" si="88"/>
        <v>0</v>
      </c>
      <c r="AA151" s="121">
        <v>146</v>
      </c>
      <c r="AB151" s="83">
        <f t="shared" si="89"/>
        <v>0</v>
      </c>
      <c r="AC151" s="154">
        <f t="shared" si="90"/>
        <v>0</v>
      </c>
      <c r="AD151" s="154">
        <f t="shared" si="91"/>
        <v>0</v>
      </c>
      <c r="AE151" s="154">
        <f t="shared" si="92"/>
        <v>0</v>
      </c>
      <c r="AF151" s="83">
        <f t="shared" si="100"/>
        <v>0</v>
      </c>
      <c r="AG151" s="83">
        <f t="shared" si="101"/>
        <v>0</v>
      </c>
      <c r="AH151" s="83">
        <f t="shared" si="102"/>
        <v>0</v>
      </c>
      <c r="AI151" s="128">
        <f t="shared" si="114"/>
        <v>0</v>
      </c>
      <c r="AK151" s="121">
        <v>146</v>
      </c>
      <c r="AL151" s="83">
        <f t="shared" si="93"/>
        <v>0</v>
      </c>
      <c r="AM151" s="83">
        <f t="shared" si="94"/>
        <v>0</v>
      </c>
      <c r="AN151" s="83">
        <f t="shared" si="95"/>
        <v>0</v>
      </c>
      <c r="AO151" s="83">
        <f t="shared" si="96"/>
        <v>0</v>
      </c>
      <c r="AP151" s="83">
        <f t="shared" si="97"/>
        <v>0</v>
      </c>
      <c r="AQ151" s="227">
        <f t="shared" si="82"/>
        <v>0</v>
      </c>
      <c r="AR151" s="227">
        <f t="shared" si="82"/>
        <v>0</v>
      </c>
      <c r="AS151" s="227">
        <f t="shared" si="82"/>
        <v>0</v>
      </c>
      <c r="AT151" s="227">
        <f t="shared" si="81"/>
        <v>0</v>
      </c>
      <c r="AU151" s="83">
        <f t="shared" si="103"/>
        <v>0</v>
      </c>
      <c r="AV151" s="83">
        <f t="shared" si="104"/>
        <v>0</v>
      </c>
      <c r="AW151" s="83">
        <f t="shared" si="105"/>
        <v>0</v>
      </c>
      <c r="AX151" s="83">
        <f t="shared" si="106"/>
        <v>0</v>
      </c>
      <c r="AY151" s="128">
        <f t="shared" si="107"/>
        <v>0</v>
      </c>
    </row>
    <row r="152" spans="3:51" x14ac:dyDescent="0.25">
      <c r="C152" s="244" t="s">
        <v>27</v>
      </c>
      <c r="D152" s="4">
        <v>0.43</v>
      </c>
      <c r="E152" s="261" t="s">
        <v>223</v>
      </c>
      <c r="I152" s="105">
        <v>147</v>
      </c>
      <c r="J152" s="83">
        <f t="shared" si="108"/>
        <v>0</v>
      </c>
      <c r="K152" s="83">
        <f t="shared" si="109"/>
        <v>0</v>
      </c>
      <c r="L152" s="83">
        <f t="shared" si="110"/>
        <v>0</v>
      </c>
      <c r="M152" s="83">
        <f t="shared" si="111"/>
        <v>0</v>
      </c>
      <c r="N152" s="83">
        <f t="shared" si="83"/>
        <v>0</v>
      </c>
      <c r="O152" s="84">
        <f t="shared" si="84"/>
        <v>0</v>
      </c>
      <c r="P152" s="105">
        <v>147</v>
      </c>
      <c r="Q152" s="83">
        <f t="shared" si="98"/>
        <v>0</v>
      </c>
      <c r="R152" s="83">
        <f t="shared" si="112"/>
        <v>0</v>
      </c>
      <c r="S152" s="83">
        <f t="shared" si="113"/>
        <v>0</v>
      </c>
      <c r="T152" s="83">
        <f t="shared" si="85"/>
        <v>0</v>
      </c>
      <c r="U152" s="83">
        <f t="shared" si="99"/>
        <v>0</v>
      </c>
      <c r="V152" s="83">
        <f t="shared" si="86"/>
        <v>0</v>
      </c>
      <c r="W152" s="83">
        <v>0</v>
      </c>
      <c r="X152" s="83">
        <f t="shared" si="87"/>
        <v>0</v>
      </c>
      <c r="Y152" s="88">
        <f t="shared" si="88"/>
        <v>0</v>
      </c>
      <c r="AA152" s="121">
        <v>147</v>
      </c>
      <c r="AB152" s="83">
        <f t="shared" si="89"/>
        <v>0</v>
      </c>
      <c r="AC152" s="154">
        <f t="shared" si="90"/>
        <v>0</v>
      </c>
      <c r="AD152" s="154">
        <f t="shared" si="91"/>
        <v>0</v>
      </c>
      <c r="AE152" s="154">
        <f t="shared" si="92"/>
        <v>0</v>
      </c>
      <c r="AF152" s="83">
        <f t="shared" si="100"/>
        <v>0</v>
      </c>
      <c r="AG152" s="83">
        <f t="shared" si="101"/>
        <v>0</v>
      </c>
      <c r="AH152" s="83">
        <f t="shared" si="102"/>
        <v>0</v>
      </c>
      <c r="AI152" s="128">
        <f t="shared" si="114"/>
        <v>0</v>
      </c>
      <c r="AK152" s="121">
        <v>147</v>
      </c>
      <c r="AL152" s="83">
        <f t="shared" si="93"/>
        <v>0</v>
      </c>
      <c r="AM152" s="83">
        <f t="shared" si="94"/>
        <v>0</v>
      </c>
      <c r="AN152" s="83">
        <f t="shared" si="95"/>
        <v>0</v>
      </c>
      <c r="AO152" s="83">
        <f t="shared" si="96"/>
        <v>0</v>
      </c>
      <c r="AP152" s="83">
        <f t="shared" si="97"/>
        <v>0</v>
      </c>
      <c r="AQ152" s="227">
        <f t="shared" si="82"/>
        <v>0</v>
      </c>
      <c r="AR152" s="227">
        <f t="shared" si="82"/>
        <v>0</v>
      </c>
      <c r="AS152" s="227">
        <f t="shared" si="82"/>
        <v>0</v>
      </c>
      <c r="AT152" s="227">
        <f t="shared" si="81"/>
        <v>0</v>
      </c>
      <c r="AU152" s="83">
        <f t="shared" si="103"/>
        <v>0</v>
      </c>
      <c r="AV152" s="83">
        <f t="shared" si="104"/>
        <v>0</v>
      </c>
      <c r="AW152" s="83">
        <f t="shared" si="105"/>
        <v>0</v>
      </c>
      <c r="AX152" s="83">
        <f t="shared" si="106"/>
        <v>0</v>
      </c>
      <c r="AY152" s="128">
        <f t="shared" si="107"/>
        <v>0</v>
      </c>
    </row>
    <row r="153" spans="3:51" x14ac:dyDescent="0.25">
      <c r="C153" s="244" t="s">
        <v>28</v>
      </c>
      <c r="D153" s="4">
        <v>0.37</v>
      </c>
      <c r="E153" s="261" t="s">
        <v>223</v>
      </c>
      <c r="I153" s="105">
        <v>148</v>
      </c>
      <c r="J153" s="83">
        <f t="shared" si="108"/>
        <v>0</v>
      </c>
      <c r="K153" s="83">
        <f t="shared" si="109"/>
        <v>0</v>
      </c>
      <c r="L153" s="83">
        <f t="shared" si="110"/>
        <v>0</v>
      </c>
      <c r="M153" s="83">
        <f t="shared" si="111"/>
        <v>0</v>
      </c>
      <c r="N153" s="83">
        <f t="shared" si="83"/>
        <v>0</v>
      </c>
      <c r="O153" s="84">
        <f t="shared" si="84"/>
        <v>0</v>
      </c>
      <c r="P153" s="105">
        <v>148</v>
      </c>
      <c r="Q153" s="83">
        <f t="shared" si="98"/>
        <v>0</v>
      </c>
      <c r="R153" s="83">
        <f t="shared" si="112"/>
        <v>0</v>
      </c>
      <c r="S153" s="83">
        <f t="shared" si="113"/>
        <v>0</v>
      </c>
      <c r="T153" s="83">
        <f t="shared" si="85"/>
        <v>0</v>
      </c>
      <c r="U153" s="83">
        <f t="shared" si="99"/>
        <v>0</v>
      </c>
      <c r="V153" s="83">
        <f t="shared" si="86"/>
        <v>0</v>
      </c>
      <c r="W153" s="83">
        <v>0</v>
      </c>
      <c r="X153" s="83">
        <f t="shared" si="87"/>
        <v>0</v>
      </c>
      <c r="Y153" s="88">
        <f t="shared" si="88"/>
        <v>0</v>
      </c>
      <c r="AA153" s="121">
        <v>148</v>
      </c>
      <c r="AB153" s="83">
        <f t="shared" si="89"/>
        <v>0</v>
      </c>
      <c r="AC153" s="154">
        <f t="shared" si="90"/>
        <v>0</v>
      </c>
      <c r="AD153" s="154">
        <f t="shared" si="91"/>
        <v>0</v>
      </c>
      <c r="AE153" s="154">
        <f t="shared" si="92"/>
        <v>0</v>
      </c>
      <c r="AF153" s="83">
        <f t="shared" si="100"/>
        <v>0</v>
      </c>
      <c r="AG153" s="83">
        <f t="shared" si="101"/>
        <v>0</v>
      </c>
      <c r="AH153" s="83">
        <f t="shared" si="102"/>
        <v>0</v>
      </c>
      <c r="AI153" s="128">
        <f t="shared" si="114"/>
        <v>0</v>
      </c>
      <c r="AK153" s="121">
        <v>148</v>
      </c>
      <c r="AL153" s="83">
        <f t="shared" si="93"/>
        <v>0</v>
      </c>
      <c r="AM153" s="83">
        <f t="shared" si="94"/>
        <v>0</v>
      </c>
      <c r="AN153" s="83">
        <f t="shared" si="95"/>
        <v>0</v>
      </c>
      <c r="AO153" s="83">
        <f t="shared" si="96"/>
        <v>0</v>
      </c>
      <c r="AP153" s="83">
        <f t="shared" si="97"/>
        <v>0</v>
      </c>
      <c r="AQ153" s="227">
        <f t="shared" si="82"/>
        <v>0</v>
      </c>
      <c r="AR153" s="227">
        <f t="shared" si="82"/>
        <v>0</v>
      </c>
      <c r="AS153" s="227">
        <f t="shared" si="82"/>
        <v>0</v>
      </c>
      <c r="AT153" s="227">
        <f t="shared" si="81"/>
        <v>0</v>
      </c>
      <c r="AU153" s="83">
        <f t="shared" si="103"/>
        <v>0</v>
      </c>
      <c r="AV153" s="83">
        <f t="shared" si="104"/>
        <v>0</v>
      </c>
      <c r="AW153" s="83">
        <f t="shared" si="105"/>
        <v>0</v>
      </c>
      <c r="AX153" s="83">
        <f t="shared" si="106"/>
        <v>0</v>
      </c>
      <c r="AY153" s="128">
        <f t="shared" si="107"/>
        <v>0</v>
      </c>
    </row>
    <row r="154" spans="3:51" x14ac:dyDescent="0.25">
      <c r="C154" s="244" t="s">
        <v>29</v>
      </c>
      <c r="D154" s="4">
        <v>0.36</v>
      </c>
      <c r="E154" s="261" t="s">
        <v>223</v>
      </c>
      <c r="I154" s="105">
        <v>149</v>
      </c>
      <c r="J154" s="83">
        <f t="shared" si="108"/>
        <v>0</v>
      </c>
      <c r="K154" s="83">
        <f t="shared" si="109"/>
        <v>0</v>
      </c>
      <c r="L154" s="83">
        <f t="shared" si="110"/>
        <v>0</v>
      </c>
      <c r="M154" s="83">
        <f t="shared" si="111"/>
        <v>0</v>
      </c>
      <c r="N154" s="83">
        <f t="shared" si="83"/>
        <v>0</v>
      </c>
      <c r="O154" s="84">
        <f t="shared" si="84"/>
        <v>0</v>
      </c>
      <c r="P154" s="105">
        <v>149</v>
      </c>
      <c r="Q154" s="83">
        <f t="shared" si="98"/>
        <v>0</v>
      </c>
      <c r="R154" s="83">
        <f t="shared" si="112"/>
        <v>0</v>
      </c>
      <c r="S154" s="83">
        <f t="shared" si="113"/>
        <v>0</v>
      </c>
      <c r="T154" s="83">
        <f t="shared" si="85"/>
        <v>0</v>
      </c>
      <c r="U154" s="83">
        <f t="shared" si="99"/>
        <v>0</v>
      </c>
      <c r="V154" s="83">
        <f t="shared" si="86"/>
        <v>0</v>
      </c>
      <c r="W154" s="83">
        <v>0</v>
      </c>
      <c r="X154" s="83">
        <f t="shared" si="87"/>
        <v>0</v>
      </c>
      <c r="Y154" s="88">
        <f t="shared" si="88"/>
        <v>0</v>
      </c>
      <c r="AA154" s="121">
        <v>149</v>
      </c>
      <c r="AB154" s="83">
        <f t="shared" si="89"/>
        <v>0</v>
      </c>
      <c r="AC154" s="154">
        <f t="shared" si="90"/>
        <v>0</v>
      </c>
      <c r="AD154" s="154">
        <f t="shared" si="91"/>
        <v>0</v>
      </c>
      <c r="AE154" s="154">
        <f t="shared" si="92"/>
        <v>0</v>
      </c>
      <c r="AF154" s="83">
        <f t="shared" si="100"/>
        <v>0</v>
      </c>
      <c r="AG154" s="83">
        <f t="shared" si="101"/>
        <v>0</v>
      </c>
      <c r="AH154" s="83">
        <f t="shared" si="102"/>
        <v>0</v>
      </c>
      <c r="AI154" s="128">
        <f t="shared" si="114"/>
        <v>0</v>
      </c>
      <c r="AK154" s="121">
        <v>149</v>
      </c>
      <c r="AL154" s="83">
        <f t="shared" si="93"/>
        <v>0</v>
      </c>
      <c r="AM154" s="83">
        <f t="shared" si="94"/>
        <v>0</v>
      </c>
      <c r="AN154" s="83">
        <f t="shared" si="95"/>
        <v>0</v>
      </c>
      <c r="AO154" s="83">
        <f t="shared" si="96"/>
        <v>0</v>
      </c>
      <c r="AP154" s="83">
        <f t="shared" si="97"/>
        <v>0</v>
      </c>
      <c r="AQ154" s="227">
        <f t="shared" si="82"/>
        <v>0</v>
      </c>
      <c r="AR154" s="227">
        <f t="shared" si="82"/>
        <v>0</v>
      </c>
      <c r="AS154" s="227">
        <f t="shared" si="82"/>
        <v>0</v>
      </c>
      <c r="AT154" s="227">
        <f t="shared" si="81"/>
        <v>0</v>
      </c>
      <c r="AU154" s="83">
        <f t="shared" si="103"/>
        <v>0</v>
      </c>
      <c r="AV154" s="83">
        <f t="shared" si="104"/>
        <v>0</v>
      </c>
      <c r="AW154" s="83">
        <f t="shared" si="105"/>
        <v>0</v>
      </c>
      <c r="AX154" s="83">
        <f t="shared" si="106"/>
        <v>0</v>
      </c>
      <c r="AY154" s="128">
        <f t="shared" si="107"/>
        <v>0</v>
      </c>
    </row>
    <row r="155" spans="3:51" x14ac:dyDescent="0.25">
      <c r="C155" s="244" t="s">
        <v>30</v>
      </c>
      <c r="D155" s="4">
        <v>0.51</v>
      </c>
      <c r="E155" s="261" t="s">
        <v>222</v>
      </c>
      <c r="I155" s="105">
        <v>150</v>
      </c>
      <c r="J155" s="83">
        <f t="shared" si="108"/>
        <v>0</v>
      </c>
      <c r="K155" s="83">
        <f t="shared" si="109"/>
        <v>0</v>
      </c>
      <c r="L155" s="83">
        <f t="shared" si="110"/>
        <v>0</v>
      </c>
      <c r="M155" s="83">
        <f t="shared" si="111"/>
        <v>0</v>
      </c>
      <c r="N155" s="83">
        <f t="shared" si="83"/>
        <v>0</v>
      </c>
      <c r="O155" s="84">
        <f t="shared" si="84"/>
        <v>0</v>
      </c>
      <c r="P155" s="105">
        <v>150</v>
      </c>
      <c r="Q155" s="83">
        <f t="shared" si="98"/>
        <v>0</v>
      </c>
      <c r="R155" s="83">
        <f t="shared" si="112"/>
        <v>0</v>
      </c>
      <c r="S155" s="83">
        <f t="shared" si="113"/>
        <v>0</v>
      </c>
      <c r="T155" s="83">
        <f t="shared" si="85"/>
        <v>0</v>
      </c>
      <c r="U155" s="83">
        <f t="shared" si="99"/>
        <v>0</v>
      </c>
      <c r="V155" s="83">
        <f t="shared" si="86"/>
        <v>0</v>
      </c>
      <c r="W155" s="83">
        <v>0</v>
      </c>
      <c r="X155" s="83">
        <f t="shared" si="87"/>
        <v>0</v>
      </c>
      <c r="Y155" s="88">
        <f t="shared" si="88"/>
        <v>0</v>
      </c>
      <c r="AA155" s="121">
        <v>150</v>
      </c>
      <c r="AB155" s="83">
        <f t="shared" si="89"/>
        <v>0</v>
      </c>
      <c r="AC155" s="154">
        <f t="shared" si="90"/>
        <v>0</v>
      </c>
      <c r="AD155" s="154">
        <f t="shared" si="91"/>
        <v>0</v>
      </c>
      <c r="AE155" s="154">
        <f t="shared" si="92"/>
        <v>0</v>
      </c>
      <c r="AF155" s="83">
        <f t="shared" si="100"/>
        <v>0</v>
      </c>
      <c r="AG155" s="83">
        <f t="shared" si="101"/>
        <v>0</v>
      </c>
      <c r="AH155" s="83">
        <f t="shared" si="102"/>
        <v>0</v>
      </c>
      <c r="AI155" s="128">
        <f t="shared" si="114"/>
        <v>0</v>
      </c>
      <c r="AK155" s="121">
        <v>150</v>
      </c>
      <c r="AL155" s="83">
        <f t="shared" si="93"/>
        <v>0</v>
      </c>
      <c r="AM155" s="83">
        <f t="shared" si="94"/>
        <v>0</v>
      </c>
      <c r="AN155" s="83">
        <f t="shared" si="95"/>
        <v>0</v>
      </c>
      <c r="AO155" s="83">
        <f t="shared" si="96"/>
        <v>0</v>
      </c>
      <c r="AP155" s="83">
        <f t="shared" si="97"/>
        <v>0</v>
      </c>
      <c r="AQ155" s="227">
        <f t="shared" si="82"/>
        <v>0</v>
      </c>
      <c r="AR155" s="227">
        <f t="shared" si="82"/>
        <v>0</v>
      </c>
      <c r="AS155" s="227">
        <f t="shared" si="82"/>
        <v>0</v>
      </c>
      <c r="AT155" s="227">
        <f t="shared" si="81"/>
        <v>0</v>
      </c>
      <c r="AU155" s="83">
        <f t="shared" si="103"/>
        <v>0</v>
      </c>
      <c r="AV155" s="83">
        <f t="shared" si="104"/>
        <v>0</v>
      </c>
      <c r="AW155" s="83">
        <f t="shared" si="105"/>
        <v>0</v>
      </c>
      <c r="AX155" s="83">
        <f t="shared" si="106"/>
        <v>0</v>
      </c>
      <c r="AY155" s="128">
        <f t="shared" si="107"/>
        <v>0</v>
      </c>
    </row>
    <row r="156" spans="3:51" x14ac:dyDescent="0.25">
      <c r="C156" s="244" t="s">
        <v>31</v>
      </c>
      <c r="D156" s="4">
        <v>0.56000000000000005</v>
      </c>
      <c r="E156" s="261" t="s">
        <v>222</v>
      </c>
      <c r="I156" s="105">
        <v>151</v>
      </c>
      <c r="J156" s="83">
        <f t="shared" si="108"/>
        <v>0</v>
      </c>
      <c r="K156" s="83">
        <f t="shared" si="109"/>
        <v>0</v>
      </c>
      <c r="L156" s="83">
        <f t="shared" si="110"/>
        <v>0</v>
      </c>
      <c r="M156" s="83">
        <f t="shared" si="111"/>
        <v>0</v>
      </c>
      <c r="N156" s="83">
        <f t="shared" si="83"/>
        <v>0</v>
      </c>
      <c r="O156" s="84">
        <f t="shared" si="84"/>
        <v>0</v>
      </c>
      <c r="P156" s="105">
        <v>151</v>
      </c>
      <c r="Q156" s="83">
        <f t="shared" si="98"/>
        <v>0</v>
      </c>
      <c r="R156" s="83">
        <f t="shared" si="112"/>
        <v>0</v>
      </c>
      <c r="S156" s="83">
        <f t="shared" si="113"/>
        <v>0</v>
      </c>
      <c r="T156" s="83">
        <f t="shared" si="85"/>
        <v>0</v>
      </c>
      <c r="U156" s="83">
        <f t="shared" si="99"/>
        <v>0</v>
      </c>
      <c r="V156" s="83">
        <f t="shared" si="86"/>
        <v>0</v>
      </c>
      <c r="W156" s="83">
        <v>0</v>
      </c>
      <c r="X156" s="83">
        <f t="shared" si="87"/>
        <v>0</v>
      </c>
      <c r="Y156" s="88">
        <f t="shared" si="88"/>
        <v>0</v>
      </c>
      <c r="AA156" s="121">
        <v>151</v>
      </c>
      <c r="AB156" s="83">
        <f t="shared" si="89"/>
        <v>0</v>
      </c>
      <c r="AC156" s="154">
        <f t="shared" si="90"/>
        <v>0</v>
      </c>
      <c r="AD156" s="154">
        <f t="shared" si="91"/>
        <v>0</v>
      </c>
      <c r="AE156" s="154">
        <f t="shared" si="92"/>
        <v>0</v>
      </c>
      <c r="AF156" s="83">
        <f t="shared" si="100"/>
        <v>0</v>
      </c>
      <c r="AG156" s="83">
        <f t="shared" si="101"/>
        <v>0</v>
      </c>
      <c r="AH156" s="83">
        <f t="shared" si="102"/>
        <v>0</v>
      </c>
      <c r="AI156" s="128">
        <f t="shared" si="114"/>
        <v>0</v>
      </c>
      <c r="AK156" s="121">
        <v>151</v>
      </c>
      <c r="AL156" s="83">
        <f t="shared" si="93"/>
        <v>0</v>
      </c>
      <c r="AM156" s="83">
        <f t="shared" si="94"/>
        <v>0</v>
      </c>
      <c r="AN156" s="83">
        <f t="shared" si="95"/>
        <v>0</v>
      </c>
      <c r="AO156" s="83">
        <f t="shared" si="96"/>
        <v>0</v>
      </c>
      <c r="AP156" s="83">
        <f t="shared" si="97"/>
        <v>0</v>
      </c>
      <c r="AQ156" s="227">
        <f t="shared" si="82"/>
        <v>0</v>
      </c>
      <c r="AR156" s="227">
        <f t="shared" si="82"/>
        <v>0</v>
      </c>
      <c r="AS156" s="227">
        <f t="shared" si="82"/>
        <v>0</v>
      </c>
      <c r="AT156" s="227">
        <f t="shared" si="81"/>
        <v>0</v>
      </c>
      <c r="AU156" s="83">
        <f t="shared" si="103"/>
        <v>0</v>
      </c>
      <c r="AV156" s="83">
        <f t="shared" si="104"/>
        <v>0</v>
      </c>
      <c r="AW156" s="83">
        <f t="shared" si="105"/>
        <v>0</v>
      </c>
      <c r="AX156" s="83">
        <f t="shared" si="106"/>
        <v>0</v>
      </c>
      <c r="AY156" s="128">
        <f t="shared" si="107"/>
        <v>0</v>
      </c>
    </row>
    <row r="157" spans="3:51" x14ac:dyDescent="0.25">
      <c r="C157" s="244" t="s">
        <v>32</v>
      </c>
      <c r="D157" s="4">
        <v>0.56000000000000005</v>
      </c>
      <c r="E157" s="261" t="s">
        <v>222</v>
      </c>
      <c r="I157" s="105">
        <v>152</v>
      </c>
      <c r="J157" s="83">
        <f t="shared" si="108"/>
        <v>0</v>
      </c>
      <c r="K157" s="83">
        <f t="shared" si="109"/>
        <v>0</v>
      </c>
      <c r="L157" s="83">
        <f t="shared" si="110"/>
        <v>0</v>
      </c>
      <c r="M157" s="83">
        <f t="shared" si="111"/>
        <v>0</v>
      </c>
      <c r="N157" s="83">
        <f t="shared" si="83"/>
        <v>0</v>
      </c>
      <c r="O157" s="84">
        <f t="shared" si="84"/>
        <v>0</v>
      </c>
      <c r="P157" s="105">
        <v>152</v>
      </c>
      <c r="Q157" s="83">
        <f t="shared" si="98"/>
        <v>0</v>
      </c>
      <c r="R157" s="83">
        <f t="shared" si="112"/>
        <v>0</v>
      </c>
      <c r="S157" s="83">
        <f t="shared" si="113"/>
        <v>0</v>
      </c>
      <c r="T157" s="83">
        <f t="shared" si="85"/>
        <v>0</v>
      </c>
      <c r="U157" s="83">
        <f t="shared" si="99"/>
        <v>0</v>
      </c>
      <c r="V157" s="83">
        <f t="shared" si="86"/>
        <v>0</v>
      </c>
      <c r="W157" s="83">
        <v>0</v>
      </c>
      <c r="X157" s="83">
        <f t="shared" si="87"/>
        <v>0</v>
      </c>
      <c r="Y157" s="88">
        <f t="shared" si="88"/>
        <v>0</v>
      </c>
      <c r="AA157" s="121">
        <v>152</v>
      </c>
      <c r="AB157" s="83">
        <f t="shared" si="89"/>
        <v>0</v>
      </c>
      <c r="AC157" s="154">
        <f t="shared" si="90"/>
        <v>0</v>
      </c>
      <c r="AD157" s="154">
        <f t="shared" si="91"/>
        <v>0</v>
      </c>
      <c r="AE157" s="154">
        <f t="shared" si="92"/>
        <v>0</v>
      </c>
      <c r="AF157" s="83">
        <f t="shared" si="100"/>
        <v>0</v>
      </c>
      <c r="AG157" s="83">
        <f t="shared" si="101"/>
        <v>0</v>
      </c>
      <c r="AH157" s="83">
        <f t="shared" si="102"/>
        <v>0</v>
      </c>
      <c r="AI157" s="128">
        <f t="shared" si="114"/>
        <v>0</v>
      </c>
      <c r="AK157" s="121">
        <v>152</v>
      </c>
      <c r="AL157" s="83">
        <f t="shared" si="93"/>
        <v>0</v>
      </c>
      <c r="AM157" s="83">
        <f t="shared" si="94"/>
        <v>0</v>
      </c>
      <c r="AN157" s="83">
        <f t="shared" si="95"/>
        <v>0</v>
      </c>
      <c r="AO157" s="83">
        <f t="shared" si="96"/>
        <v>0</v>
      </c>
      <c r="AP157" s="83">
        <f t="shared" si="97"/>
        <v>0</v>
      </c>
      <c r="AQ157" s="227">
        <f t="shared" si="82"/>
        <v>0</v>
      </c>
      <c r="AR157" s="227">
        <f t="shared" si="82"/>
        <v>0</v>
      </c>
      <c r="AS157" s="227">
        <f t="shared" si="82"/>
        <v>0</v>
      </c>
      <c r="AT157" s="227">
        <f t="shared" si="81"/>
        <v>0</v>
      </c>
      <c r="AU157" s="83">
        <f t="shared" si="103"/>
        <v>0</v>
      </c>
      <c r="AV157" s="83">
        <f t="shared" si="104"/>
        <v>0</v>
      </c>
      <c r="AW157" s="83">
        <f t="shared" si="105"/>
        <v>0</v>
      </c>
      <c r="AX157" s="83">
        <f t="shared" si="106"/>
        <v>0</v>
      </c>
      <c r="AY157" s="128">
        <f t="shared" si="107"/>
        <v>0</v>
      </c>
    </row>
    <row r="158" spans="3:51" x14ac:dyDescent="0.25">
      <c r="C158" s="244" t="s">
        <v>33</v>
      </c>
      <c r="D158" s="4">
        <v>0.48</v>
      </c>
      <c r="E158" s="261" t="s">
        <v>222</v>
      </c>
      <c r="I158" s="105">
        <v>153</v>
      </c>
      <c r="J158" s="83">
        <f t="shared" si="108"/>
        <v>0</v>
      </c>
      <c r="K158" s="83">
        <f t="shared" si="109"/>
        <v>0</v>
      </c>
      <c r="L158" s="83">
        <f t="shared" si="110"/>
        <v>0</v>
      </c>
      <c r="M158" s="83">
        <f t="shared" si="111"/>
        <v>0</v>
      </c>
      <c r="N158" s="83">
        <f t="shared" si="83"/>
        <v>0</v>
      </c>
      <c r="O158" s="84">
        <f t="shared" si="84"/>
        <v>0</v>
      </c>
      <c r="P158" s="105">
        <v>153</v>
      </c>
      <c r="Q158" s="83">
        <f t="shared" si="98"/>
        <v>0</v>
      </c>
      <c r="R158" s="83">
        <f t="shared" si="112"/>
        <v>0</v>
      </c>
      <c r="S158" s="83">
        <f t="shared" si="113"/>
        <v>0</v>
      </c>
      <c r="T158" s="83">
        <f t="shared" si="85"/>
        <v>0</v>
      </c>
      <c r="U158" s="83">
        <f t="shared" si="99"/>
        <v>0</v>
      </c>
      <c r="V158" s="83">
        <f t="shared" si="86"/>
        <v>0</v>
      </c>
      <c r="W158" s="83">
        <v>0</v>
      </c>
      <c r="X158" s="83">
        <f t="shared" si="87"/>
        <v>0</v>
      </c>
      <c r="Y158" s="88">
        <f t="shared" si="88"/>
        <v>0</v>
      </c>
      <c r="AA158" s="121">
        <v>153</v>
      </c>
      <c r="AB158" s="83">
        <f t="shared" si="89"/>
        <v>0</v>
      </c>
      <c r="AC158" s="154">
        <f t="shared" si="90"/>
        <v>0</v>
      </c>
      <c r="AD158" s="154">
        <f t="shared" si="91"/>
        <v>0</v>
      </c>
      <c r="AE158" s="154">
        <f t="shared" si="92"/>
        <v>0</v>
      </c>
      <c r="AF158" s="83">
        <f t="shared" si="100"/>
        <v>0</v>
      </c>
      <c r="AG158" s="83">
        <f t="shared" si="101"/>
        <v>0</v>
      </c>
      <c r="AH158" s="83">
        <f t="shared" si="102"/>
        <v>0</v>
      </c>
      <c r="AI158" s="128">
        <f t="shared" si="114"/>
        <v>0</v>
      </c>
      <c r="AK158" s="121">
        <v>153</v>
      </c>
      <c r="AL158" s="83">
        <f t="shared" si="93"/>
        <v>0</v>
      </c>
      <c r="AM158" s="83">
        <f t="shared" si="94"/>
        <v>0</v>
      </c>
      <c r="AN158" s="83">
        <f t="shared" si="95"/>
        <v>0</v>
      </c>
      <c r="AO158" s="83">
        <f t="shared" si="96"/>
        <v>0</v>
      </c>
      <c r="AP158" s="83">
        <f t="shared" si="97"/>
        <v>0</v>
      </c>
      <c r="AQ158" s="227">
        <f t="shared" si="82"/>
        <v>0</v>
      </c>
      <c r="AR158" s="227">
        <f t="shared" si="82"/>
        <v>0</v>
      </c>
      <c r="AS158" s="227">
        <f t="shared" si="82"/>
        <v>0</v>
      </c>
      <c r="AT158" s="227">
        <f t="shared" si="81"/>
        <v>0</v>
      </c>
      <c r="AU158" s="83">
        <f t="shared" si="103"/>
        <v>0</v>
      </c>
      <c r="AV158" s="83">
        <f t="shared" si="104"/>
        <v>0</v>
      </c>
      <c r="AW158" s="83">
        <f t="shared" si="105"/>
        <v>0</v>
      </c>
      <c r="AX158" s="83">
        <f t="shared" si="106"/>
        <v>0</v>
      </c>
      <c r="AY158" s="128">
        <f t="shared" si="107"/>
        <v>0</v>
      </c>
    </row>
    <row r="159" spans="3:51" x14ac:dyDescent="0.25">
      <c r="C159" s="244" t="s">
        <v>34</v>
      </c>
      <c r="D159" s="4">
        <v>0.55000000000000004</v>
      </c>
      <c r="E159" s="261" t="s">
        <v>222</v>
      </c>
      <c r="I159" s="105">
        <v>154</v>
      </c>
      <c r="J159" s="83">
        <f t="shared" si="108"/>
        <v>0</v>
      </c>
      <c r="K159" s="83">
        <f t="shared" si="109"/>
        <v>0</v>
      </c>
      <c r="L159" s="83">
        <f t="shared" si="110"/>
        <v>0</v>
      </c>
      <c r="M159" s="83">
        <f t="shared" si="111"/>
        <v>0</v>
      </c>
      <c r="N159" s="83">
        <f t="shared" si="83"/>
        <v>0</v>
      </c>
      <c r="O159" s="84">
        <f t="shared" si="84"/>
        <v>0</v>
      </c>
      <c r="P159" s="105">
        <v>154</v>
      </c>
      <c r="Q159" s="83">
        <f t="shared" si="98"/>
        <v>0</v>
      </c>
      <c r="R159" s="83">
        <f t="shared" si="112"/>
        <v>0</v>
      </c>
      <c r="S159" s="83">
        <f t="shared" si="113"/>
        <v>0</v>
      </c>
      <c r="T159" s="83">
        <f t="shared" si="85"/>
        <v>0</v>
      </c>
      <c r="U159" s="83">
        <f t="shared" si="99"/>
        <v>0</v>
      </c>
      <c r="V159" s="83">
        <f t="shared" si="86"/>
        <v>0</v>
      </c>
      <c r="W159" s="83">
        <v>0</v>
      </c>
      <c r="X159" s="83">
        <f t="shared" si="87"/>
        <v>0</v>
      </c>
      <c r="Y159" s="88">
        <f t="shared" si="88"/>
        <v>0</v>
      </c>
      <c r="AA159" s="121">
        <v>154</v>
      </c>
      <c r="AB159" s="83">
        <f t="shared" si="89"/>
        <v>0</v>
      </c>
      <c r="AC159" s="154">
        <f t="shared" si="90"/>
        <v>0</v>
      </c>
      <c r="AD159" s="154">
        <f t="shared" si="91"/>
        <v>0</v>
      </c>
      <c r="AE159" s="154">
        <f t="shared" si="92"/>
        <v>0</v>
      </c>
      <c r="AF159" s="83">
        <f t="shared" si="100"/>
        <v>0</v>
      </c>
      <c r="AG159" s="83">
        <f t="shared" si="101"/>
        <v>0</v>
      </c>
      <c r="AH159" s="83">
        <f t="shared" si="102"/>
        <v>0</v>
      </c>
      <c r="AI159" s="128">
        <f t="shared" si="114"/>
        <v>0</v>
      </c>
      <c r="AK159" s="121">
        <v>154</v>
      </c>
      <c r="AL159" s="83">
        <f t="shared" si="93"/>
        <v>0</v>
      </c>
      <c r="AM159" s="83">
        <f t="shared" si="94"/>
        <v>0</v>
      </c>
      <c r="AN159" s="83">
        <f t="shared" si="95"/>
        <v>0</v>
      </c>
      <c r="AO159" s="83">
        <f t="shared" si="96"/>
        <v>0</v>
      </c>
      <c r="AP159" s="83">
        <f t="shared" si="97"/>
        <v>0</v>
      </c>
      <c r="AQ159" s="227">
        <f t="shared" si="82"/>
        <v>0</v>
      </c>
      <c r="AR159" s="227">
        <f t="shared" si="82"/>
        <v>0</v>
      </c>
      <c r="AS159" s="227">
        <f t="shared" si="82"/>
        <v>0</v>
      </c>
      <c r="AT159" s="227">
        <f t="shared" si="81"/>
        <v>0</v>
      </c>
      <c r="AU159" s="83">
        <f t="shared" si="103"/>
        <v>0</v>
      </c>
      <c r="AV159" s="83">
        <f t="shared" si="104"/>
        <v>0</v>
      </c>
      <c r="AW159" s="83">
        <f t="shared" si="105"/>
        <v>0</v>
      </c>
      <c r="AX159" s="83">
        <f t="shared" si="106"/>
        <v>0</v>
      </c>
      <c r="AY159" s="128">
        <f t="shared" si="107"/>
        <v>0</v>
      </c>
    </row>
    <row r="160" spans="3:51" x14ac:dyDescent="0.25">
      <c r="C160" s="244" t="s">
        <v>35</v>
      </c>
      <c r="D160" s="4">
        <v>0.56000000000000005</v>
      </c>
      <c r="E160" s="261" t="s">
        <v>222</v>
      </c>
      <c r="I160" s="105">
        <v>155</v>
      </c>
      <c r="J160" s="83">
        <f t="shared" si="108"/>
        <v>0</v>
      </c>
      <c r="K160" s="83">
        <f t="shared" si="109"/>
        <v>0</v>
      </c>
      <c r="L160" s="83">
        <f t="shared" si="110"/>
        <v>0</v>
      </c>
      <c r="M160" s="83">
        <f t="shared" si="111"/>
        <v>0</v>
      </c>
      <c r="N160" s="83">
        <f t="shared" si="83"/>
        <v>0</v>
      </c>
      <c r="O160" s="84">
        <f t="shared" si="84"/>
        <v>0</v>
      </c>
      <c r="P160" s="105">
        <v>155</v>
      </c>
      <c r="Q160" s="83">
        <f t="shared" si="98"/>
        <v>0</v>
      </c>
      <c r="R160" s="83">
        <f t="shared" si="112"/>
        <v>0</v>
      </c>
      <c r="S160" s="83">
        <f t="shared" si="113"/>
        <v>0</v>
      </c>
      <c r="T160" s="83">
        <f t="shared" si="85"/>
        <v>0</v>
      </c>
      <c r="U160" s="83">
        <f t="shared" si="99"/>
        <v>0</v>
      </c>
      <c r="V160" s="83">
        <f t="shared" si="86"/>
        <v>0</v>
      </c>
      <c r="W160" s="83">
        <v>0</v>
      </c>
      <c r="X160" s="83">
        <f t="shared" si="87"/>
        <v>0</v>
      </c>
      <c r="Y160" s="88">
        <f t="shared" si="88"/>
        <v>0</v>
      </c>
      <c r="AA160" s="121">
        <v>155</v>
      </c>
      <c r="AB160" s="83">
        <f t="shared" si="89"/>
        <v>0</v>
      </c>
      <c r="AC160" s="154">
        <f t="shared" si="90"/>
        <v>0</v>
      </c>
      <c r="AD160" s="154">
        <f t="shared" si="91"/>
        <v>0</v>
      </c>
      <c r="AE160" s="154">
        <f t="shared" si="92"/>
        <v>0</v>
      </c>
      <c r="AF160" s="83">
        <f t="shared" si="100"/>
        <v>0</v>
      </c>
      <c r="AG160" s="83">
        <f t="shared" si="101"/>
        <v>0</v>
      </c>
      <c r="AH160" s="83">
        <f t="shared" si="102"/>
        <v>0</v>
      </c>
      <c r="AI160" s="128">
        <f t="shared" si="114"/>
        <v>0</v>
      </c>
      <c r="AK160" s="121">
        <v>155</v>
      </c>
      <c r="AL160" s="83">
        <f t="shared" si="93"/>
        <v>0</v>
      </c>
      <c r="AM160" s="83">
        <f t="shared" si="94"/>
        <v>0</v>
      </c>
      <c r="AN160" s="83">
        <f t="shared" si="95"/>
        <v>0</v>
      </c>
      <c r="AO160" s="83">
        <f t="shared" si="96"/>
        <v>0</v>
      </c>
      <c r="AP160" s="83">
        <f t="shared" si="97"/>
        <v>0</v>
      </c>
      <c r="AQ160" s="227">
        <f t="shared" si="82"/>
        <v>0</v>
      </c>
      <c r="AR160" s="227">
        <f t="shared" si="82"/>
        <v>0</v>
      </c>
      <c r="AS160" s="227">
        <f t="shared" si="82"/>
        <v>0</v>
      </c>
      <c r="AT160" s="227">
        <f t="shared" si="81"/>
        <v>0</v>
      </c>
      <c r="AU160" s="83">
        <f t="shared" si="103"/>
        <v>0</v>
      </c>
      <c r="AV160" s="83">
        <f t="shared" si="104"/>
        <v>0</v>
      </c>
      <c r="AW160" s="83">
        <f t="shared" si="105"/>
        <v>0</v>
      </c>
      <c r="AX160" s="83">
        <f t="shared" si="106"/>
        <v>0</v>
      </c>
      <c r="AY160" s="128">
        <f t="shared" si="107"/>
        <v>0</v>
      </c>
    </row>
    <row r="161" spans="3:51" x14ac:dyDescent="0.25">
      <c r="C161" s="244" t="s">
        <v>36</v>
      </c>
      <c r="D161" s="4">
        <v>0.57999999999999996</v>
      </c>
      <c r="E161" s="261" t="s">
        <v>222</v>
      </c>
      <c r="I161" s="105">
        <v>156</v>
      </c>
      <c r="J161" s="83">
        <f t="shared" si="108"/>
        <v>0</v>
      </c>
      <c r="K161" s="83">
        <f t="shared" si="109"/>
        <v>0</v>
      </c>
      <c r="L161" s="83">
        <f t="shared" si="110"/>
        <v>0</v>
      </c>
      <c r="M161" s="83">
        <f t="shared" si="111"/>
        <v>0</v>
      </c>
      <c r="N161" s="83">
        <f t="shared" si="83"/>
        <v>0</v>
      </c>
      <c r="O161" s="84">
        <f t="shared" si="84"/>
        <v>0</v>
      </c>
      <c r="P161" s="105">
        <v>156</v>
      </c>
      <c r="Q161" s="83">
        <f t="shared" si="98"/>
        <v>0</v>
      </c>
      <c r="R161" s="83">
        <f t="shared" si="112"/>
        <v>0</v>
      </c>
      <c r="S161" s="83">
        <f t="shared" si="113"/>
        <v>0</v>
      </c>
      <c r="T161" s="83">
        <f t="shared" si="85"/>
        <v>0</v>
      </c>
      <c r="U161" s="83">
        <f t="shared" si="99"/>
        <v>0</v>
      </c>
      <c r="V161" s="83">
        <f t="shared" si="86"/>
        <v>0</v>
      </c>
      <c r="W161" s="83">
        <v>0</v>
      </c>
      <c r="X161" s="83">
        <f t="shared" si="87"/>
        <v>0</v>
      </c>
      <c r="Y161" s="88">
        <f t="shared" si="88"/>
        <v>0</v>
      </c>
      <c r="AA161" s="121">
        <v>156</v>
      </c>
      <c r="AB161" s="83">
        <f t="shared" si="89"/>
        <v>0</v>
      </c>
      <c r="AC161" s="154">
        <f t="shared" si="90"/>
        <v>0</v>
      </c>
      <c r="AD161" s="154">
        <f t="shared" si="91"/>
        <v>0</v>
      </c>
      <c r="AE161" s="154">
        <f t="shared" si="92"/>
        <v>0</v>
      </c>
      <c r="AF161" s="83">
        <f t="shared" si="100"/>
        <v>0</v>
      </c>
      <c r="AG161" s="83">
        <f t="shared" si="101"/>
        <v>0</v>
      </c>
      <c r="AH161" s="83">
        <f t="shared" si="102"/>
        <v>0</v>
      </c>
      <c r="AI161" s="128">
        <f t="shared" si="114"/>
        <v>0</v>
      </c>
      <c r="AK161" s="121">
        <v>156</v>
      </c>
      <c r="AL161" s="83">
        <f t="shared" si="93"/>
        <v>0</v>
      </c>
      <c r="AM161" s="83">
        <f t="shared" si="94"/>
        <v>0</v>
      </c>
      <c r="AN161" s="83">
        <f t="shared" si="95"/>
        <v>0</v>
      </c>
      <c r="AO161" s="83">
        <f t="shared" si="96"/>
        <v>0</v>
      </c>
      <c r="AP161" s="83">
        <f t="shared" si="97"/>
        <v>0</v>
      </c>
      <c r="AQ161" s="227">
        <f t="shared" si="82"/>
        <v>0</v>
      </c>
      <c r="AR161" s="227">
        <f t="shared" si="82"/>
        <v>0</v>
      </c>
      <c r="AS161" s="227">
        <f t="shared" si="82"/>
        <v>0</v>
      </c>
      <c r="AT161" s="227">
        <f t="shared" si="81"/>
        <v>0</v>
      </c>
      <c r="AU161" s="83">
        <f t="shared" si="103"/>
        <v>0</v>
      </c>
      <c r="AV161" s="83">
        <f t="shared" si="104"/>
        <v>0</v>
      </c>
      <c r="AW161" s="83">
        <f t="shared" si="105"/>
        <v>0</v>
      </c>
      <c r="AX161" s="83">
        <f t="shared" si="106"/>
        <v>0</v>
      </c>
      <c r="AY161" s="128">
        <f t="shared" si="107"/>
        <v>0</v>
      </c>
    </row>
    <row r="162" spans="3:51" x14ac:dyDescent="0.25">
      <c r="C162" s="244" t="s">
        <v>37</v>
      </c>
      <c r="D162" s="4">
        <v>0.57999999999999996</v>
      </c>
      <c r="E162" s="261" t="s">
        <v>223</v>
      </c>
      <c r="I162" s="105">
        <v>157</v>
      </c>
      <c r="J162" s="83">
        <f t="shared" si="108"/>
        <v>0</v>
      </c>
      <c r="K162" s="83">
        <f t="shared" si="109"/>
        <v>0</v>
      </c>
      <c r="L162" s="83">
        <f t="shared" si="110"/>
        <v>0</v>
      </c>
      <c r="M162" s="83">
        <f t="shared" si="111"/>
        <v>0</v>
      </c>
      <c r="N162" s="83">
        <f t="shared" si="83"/>
        <v>0</v>
      </c>
      <c r="O162" s="84">
        <f t="shared" si="84"/>
        <v>0</v>
      </c>
      <c r="P162" s="105">
        <v>157</v>
      </c>
      <c r="Q162" s="83">
        <f t="shared" si="98"/>
        <v>0</v>
      </c>
      <c r="R162" s="83">
        <f t="shared" si="112"/>
        <v>0</v>
      </c>
      <c r="S162" s="83">
        <f t="shared" si="113"/>
        <v>0</v>
      </c>
      <c r="T162" s="83">
        <f t="shared" si="85"/>
        <v>0</v>
      </c>
      <c r="U162" s="83">
        <f t="shared" si="99"/>
        <v>0</v>
      </c>
      <c r="V162" s="83">
        <f t="shared" si="86"/>
        <v>0</v>
      </c>
      <c r="W162" s="83">
        <v>0</v>
      </c>
      <c r="X162" s="83">
        <f t="shared" si="87"/>
        <v>0</v>
      </c>
      <c r="Y162" s="88">
        <f t="shared" si="88"/>
        <v>0</v>
      </c>
      <c r="AA162" s="121">
        <v>157</v>
      </c>
      <c r="AB162" s="83">
        <f t="shared" si="89"/>
        <v>0</v>
      </c>
      <c r="AC162" s="154">
        <f t="shared" si="90"/>
        <v>0</v>
      </c>
      <c r="AD162" s="154">
        <f t="shared" si="91"/>
        <v>0</v>
      </c>
      <c r="AE162" s="154">
        <f t="shared" si="92"/>
        <v>0</v>
      </c>
      <c r="AF162" s="83">
        <f t="shared" si="100"/>
        <v>0</v>
      </c>
      <c r="AG162" s="83">
        <f t="shared" si="101"/>
        <v>0</v>
      </c>
      <c r="AH162" s="83">
        <f t="shared" si="102"/>
        <v>0</v>
      </c>
      <c r="AI162" s="128">
        <f t="shared" si="114"/>
        <v>0</v>
      </c>
      <c r="AK162" s="121">
        <v>157</v>
      </c>
      <c r="AL162" s="83">
        <f t="shared" si="93"/>
        <v>0</v>
      </c>
      <c r="AM162" s="83">
        <f t="shared" si="94"/>
        <v>0</v>
      </c>
      <c r="AN162" s="83">
        <f t="shared" si="95"/>
        <v>0</v>
      </c>
      <c r="AO162" s="83">
        <f t="shared" si="96"/>
        <v>0</v>
      </c>
      <c r="AP162" s="83">
        <f t="shared" si="97"/>
        <v>0</v>
      </c>
      <c r="AQ162" s="227">
        <f t="shared" si="82"/>
        <v>0</v>
      </c>
      <c r="AR162" s="227">
        <f t="shared" si="82"/>
        <v>0</v>
      </c>
      <c r="AS162" s="227">
        <f t="shared" si="82"/>
        <v>0</v>
      </c>
      <c r="AT162" s="227">
        <f t="shared" si="81"/>
        <v>0</v>
      </c>
      <c r="AU162" s="83">
        <f t="shared" si="103"/>
        <v>0</v>
      </c>
      <c r="AV162" s="83">
        <f t="shared" si="104"/>
        <v>0</v>
      </c>
      <c r="AW162" s="83">
        <f t="shared" si="105"/>
        <v>0</v>
      </c>
      <c r="AX162" s="83">
        <f t="shared" si="106"/>
        <v>0</v>
      </c>
      <c r="AY162" s="128">
        <f t="shared" si="107"/>
        <v>0</v>
      </c>
    </row>
    <row r="163" spans="3:51" x14ac:dyDescent="0.25">
      <c r="C163" s="244" t="s">
        <v>38</v>
      </c>
      <c r="D163" s="4">
        <v>0.48</v>
      </c>
      <c r="E163" s="261" t="s">
        <v>223</v>
      </c>
      <c r="I163" s="105">
        <v>158</v>
      </c>
      <c r="J163" s="83">
        <f t="shared" si="108"/>
        <v>0</v>
      </c>
      <c r="K163" s="83">
        <f t="shared" si="109"/>
        <v>0</v>
      </c>
      <c r="L163" s="83">
        <f t="shared" si="110"/>
        <v>0</v>
      </c>
      <c r="M163" s="83">
        <f t="shared" si="111"/>
        <v>0</v>
      </c>
      <c r="N163" s="83">
        <f t="shared" si="83"/>
        <v>0</v>
      </c>
      <c r="O163" s="84">
        <f t="shared" si="84"/>
        <v>0</v>
      </c>
      <c r="P163" s="105">
        <v>158</v>
      </c>
      <c r="Q163" s="83">
        <f t="shared" si="98"/>
        <v>0</v>
      </c>
      <c r="R163" s="83">
        <f t="shared" si="112"/>
        <v>0</v>
      </c>
      <c r="S163" s="83">
        <f t="shared" si="113"/>
        <v>0</v>
      </c>
      <c r="T163" s="83">
        <f t="shared" si="85"/>
        <v>0</v>
      </c>
      <c r="U163" s="83">
        <f t="shared" si="99"/>
        <v>0</v>
      </c>
      <c r="V163" s="83">
        <f t="shared" si="86"/>
        <v>0</v>
      </c>
      <c r="W163" s="83">
        <v>0</v>
      </c>
      <c r="X163" s="83">
        <f t="shared" si="87"/>
        <v>0</v>
      </c>
      <c r="Y163" s="88">
        <f t="shared" si="88"/>
        <v>0</v>
      </c>
      <c r="AA163" s="121">
        <v>158</v>
      </c>
      <c r="AB163" s="83">
        <f t="shared" si="89"/>
        <v>0</v>
      </c>
      <c r="AC163" s="154">
        <f t="shared" si="90"/>
        <v>0</v>
      </c>
      <c r="AD163" s="154">
        <f t="shared" si="91"/>
        <v>0</v>
      </c>
      <c r="AE163" s="154">
        <f t="shared" si="92"/>
        <v>0</v>
      </c>
      <c r="AF163" s="83">
        <f t="shared" si="100"/>
        <v>0</v>
      </c>
      <c r="AG163" s="83">
        <f t="shared" si="101"/>
        <v>0</v>
      </c>
      <c r="AH163" s="83">
        <f t="shared" si="102"/>
        <v>0</v>
      </c>
      <c r="AI163" s="128">
        <f t="shared" si="114"/>
        <v>0</v>
      </c>
      <c r="AK163" s="121">
        <v>158</v>
      </c>
      <c r="AL163" s="83">
        <f t="shared" si="93"/>
        <v>0</v>
      </c>
      <c r="AM163" s="83">
        <f t="shared" si="94"/>
        <v>0</v>
      </c>
      <c r="AN163" s="83">
        <f t="shared" si="95"/>
        <v>0</v>
      </c>
      <c r="AO163" s="83">
        <f t="shared" si="96"/>
        <v>0</v>
      </c>
      <c r="AP163" s="83">
        <f t="shared" si="97"/>
        <v>0</v>
      </c>
      <c r="AQ163" s="227">
        <f t="shared" si="82"/>
        <v>0</v>
      </c>
      <c r="AR163" s="227">
        <f t="shared" si="82"/>
        <v>0</v>
      </c>
      <c r="AS163" s="227">
        <f t="shared" si="82"/>
        <v>0</v>
      </c>
      <c r="AT163" s="227">
        <f t="shared" si="81"/>
        <v>0</v>
      </c>
      <c r="AU163" s="83">
        <f t="shared" si="103"/>
        <v>0</v>
      </c>
      <c r="AV163" s="83">
        <f t="shared" si="104"/>
        <v>0</v>
      </c>
      <c r="AW163" s="83">
        <f t="shared" si="105"/>
        <v>0</v>
      </c>
      <c r="AX163" s="83">
        <f t="shared" si="106"/>
        <v>0</v>
      </c>
      <c r="AY163" s="128">
        <f t="shared" si="107"/>
        <v>0</v>
      </c>
    </row>
    <row r="164" spans="3:51" x14ac:dyDescent="0.25">
      <c r="C164" s="244" t="s">
        <v>39</v>
      </c>
      <c r="D164" s="4">
        <v>0.42</v>
      </c>
      <c r="E164" s="261" t="s">
        <v>223</v>
      </c>
      <c r="I164" s="105">
        <v>159</v>
      </c>
      <c r="J164" s="83">
        <f t="shared" si="108"/>
        <v>0</v>
      </c>
      <c r="K164" s="83">
        <f t="shared" si="109"/>
        <v>0</v>
      </c>
      <c r="L164" s="83">
        <f t="shared" si="110"/>
        <v>0</v>
      </c>
      <c r="M164" s="83">
        <f t="shared" si="111"/>
        <v>0</v>
      </c>
      <c r="N164" s="83">
        <f t="shared" si="83"/>
        <v>0</v>
      </c>
      <c r="O164" s="84">
        <f t="shared" si="84"/>
        <v>0</v>
      </c>
      <c r="P164" s="105">
        <v>159</v>
      </c>
      <c r="Q164" s="83">
        <f t="shared" si="98"/>
        <v>0</v>
      </c>
      <c r="R164" s="83">
        <f t="shared" si="112"/>
        <v>0</v>
      </c>
      <c r="S164" s="83">
        <f t="shared" si="113"/>
        <v>0</v>
      </c>
      <c r="T164" s="83">
        <f t="shared" si="85"/>
        <v>0</v>
      </c>
      <c r="U164" s="83">
        <f t="shared" si="99"/>
        <v>0</v>
      </c>
      <c r="V164" s="83">
        <f t="shared" si="86"/>
        <v>0</v>
      </c>
      <c r="W164" s="83">
        <v>0</v>
      </c>
      <c r="X164" s="83">
        <f t="shared" si="87"/>
        <v>0</v>
      </c>
      <c r="Y164" s="88">
        <f t="shared" si="88"/>
        <v>0</v>
      </c>
      <c r="AA164" s="121">
        <v>159</v>
      </c>
      <c r="AB164" s="83">
        <f t="shared" si="89"/>
        <v>0</v>
      </c>
      <c r="AC164" s="154">
        <f t="shared" si="90"/>
        <v>0</v>
      </c>
      <c r="AD164" s="154">
        <f t="shared" si="91"/>
        <v>0</v>
      </c>
      <c r="AE164" s="154">
        <f t="shared" si="92"/>
        <v>0</v>
      </c>
      <c r="AF164" s="83">
        <f t="shared" si="100"/>
        <v>0</v>
      </c>
      <c r="AG164" s="83">
        <f t="shared" si="101"/>
        <v>0</v>
      </c>
      <c r="AH164" s="83">
        <f t="shared" si="102"/>
        <v>0</v>
      </c>
      <c r="AI164" s="128">
        <f t="shared" si="114"/>
        <v>0</v>
      </c>
      <c r="AK164" s="121">
        <v>159</v>
      </c>
      <c r="AL164" s="83">
        <f t="shared" si="93"/>
        <v>0</v>
      </c>
      <c r="AM164" s="83">
        <f t="shared" si="94"/>
        <v>0</v>
      </c>
      <c r="AN164" s="83">
        <f t="shared" si="95"/>
        <v>0</v>
      </c>
      <c r="AO164" s="83">
        <f t="shared" si="96"/>
        <v>0</v>
      </c>
      <c r="AP164" s="83">
        <f t="shared" si="97"/>
        <v>0</v>
      </c>
      <c r="AQ164" s="227">
        <f t="shared" si="82"/>
        <v>0</v>
      </c>
      <c r="AR164" s="227">
        <f t="shared" si="82"/>
        <v>0</v>
      </c>
      <c r="AS164" s="227">
        <f t="shared" si="82"/>
        <v>0</v>
      </c>
      <c r="AT164" s="227">
        <f t="shared" si="81"/>
        <v>0</v>
      </c>
      <c r="AU164" s="83">
        <f t="shared" si="103"/>
        <v>0</v>
      </c>
      <c r="AV164" s="83">
        <f t="shared" si="104"/>
        <v>0</v>
      </c>
      <c r="AW164" s="83">
        <f t="shared" si="105"/>
        <v>0</v>
      </c>
      <c r="AX164" s="83">
        <f t="shared" si="106"/>
        <v>0</v>
      </c>
      <c r="AY164" s="128">
        <f t="shared" si="107"/>
        <v>0</v>
      </c>
    </row>
    <row r="165" spans="3:51" x14ac:dyDescent="0.25">
      <c r="C165" s="244" t="s">
        <v>40</v>
      </c>
      <c r="D165" s="4">
        <v>0.5</v>
      </c>
      <c r="E165" s="261" t="s">
        <v>222</v>
      </c>
      <c r="I165" s="105">
        <v>160</v>
      </c>
      <c r="J165" s="83">
        <f t="shared" si="108"/>
        <v>0</v>
      </c>
      <c r="K165" s="83">
        <f t="shared" si="109"/>
        <v>0</v>
      </c>
      <c r="L165" s="83">
        <f t="shared" si="110"/>
        <v>0</v>
      </c>
      <c r="M165" s="83">
        <f t="shared" si="111"/>
        <v>0</v>
      </c>
      <c r="N165" s="83">
        <f t="shared" si="83"/>
        <v>0</v>
      </c>
      <c r="O165" s="84">
        <f t="shared" si="84"/>
        <v>0</v>
      </c>
      <c r="P165" s="105">
        <v>160</v>
      </c>
      <c r="Q165" s="83">
        <f t="shared" si="98"/>
        <v>0</v>
      </c>
      <c r="R165" s="83">
        <f t="shared" si="112"/>
        <v>0</v>
      </c>
      <c r="S165" s="83">
        <f t="shared" si="113"/>
        <v>0</v>
      </c>
      <c r="T165" s="83">
        <f t="shared" si="85"/>
        <v>0</v>
      </c>
      <c r="U165" s="83">
        <f t="shared" si="99"/>
        <v>0</v>
      </c>
      <c r="V165" s="83">
        <f t="shared" si="86"/>
        <v>0</v>
      </c>
      <c r="W165" s="83">
        <v>0</v>
      </c>
      <c r="X165" s="83">
        <f t="shared" si="87"/>
        <v>0</v>
      </c>
      <c r="Y165" s="88">
        <f t="shared" si="88"/>
        <v>0</v>
      </c>
      <c r="AA165" s="121">
        <v>160</v>
      </c>
      <c r="AB165" s="83">
        <f t="shared" si="89"/>
        <v>0</v>
      </c>
      <c r="AC165" s="154">
        <f t="shared" si="90"/>
        <v>0</v>
      </c>
      <c r="AD165" s="154">
        <f t="shared" si="91"/>
        <v>0</v>
      </c>
      <c r="AE165" s="154">
        <f t="shared" si="92"/>
        <v>0</v>
      </c>
      <c r="AF165" s="83">
        <f t="shared" si="100"/>
        <v>0</v>
      </c>
      <c r="AG165" s="83">
        <f t="shared" si="101"/>
        <v>0</v>
      </c>
      <c r="AH165" s="83">
        <f t="shared" si="102"/>
        <v>0</v>
      </c>
      <c r="AI165" s="128">
        <f t="shared" si="114"/>
        <v>0</v>
      </c>
      <c r="AK165" s="121">
        <v>160</v>
      </c>
      <c r="AL165" s="83">
        <f t="shared" si="93"/>
        <v>0</v>
      </c>
      <c r="AM165" s="83">
        <f t="shared" si="94"/>
        <v>0</v>
      </c>
      <c r="AN165" s="83">
        <f t="shared" si="95"/>
        <v>0</v>
      </c>
      <c r="AO165" s="83">
        <f t="shared" si="96"/>
        <v>0</v>
      </c>
      <c r="AP165" s="83">
        <f t="shared" si="97"/>
        <v>0</v>
      </c>
      <c r="AQ165" s="227">
        <f t="shared" si="82"/>
        <v>0</v>
      </c>
      <c r="AR165" s="227">
        <f t="shared" si="82"/>
        <v>0</v>
      </c>
      <c r="AS165" s="227">
        <f t="shared" si="82"/>
        <v>0</v>
      </c>
      <c r="AT165" s="227">
        <f t="shared" si="81"/>
        <v>0</v>
      </c>
      <c r="AU165" s="83">
        <f t="shared" si="103"/>
        <v>0</v>
      </c>
      <c r="AV165" s="83">
        <f t="shared" si="104"/>
        <v>0</v>
      </c>
      <c r="AW165" s="83">
        <f t="shared" si="105"/>
        <v>0</v>
      </c>
      <c r="AX165" s="83">
        <f t="shared" si="106"/>
        <v>0</v>
      </c>
      <c r="AY165" s="128">
        <f t="shared" si="107"/>
        <v>0</v>
      </c>
    </row>
    <row r="166" spans="3:51" x14ac:dyDescent="0.25">
      <c r="C166" s="244" t="s">
        <v>41</v>
      </c>
      <c r="D166" s="4">
        <v>0.55000000000000004</v>
      </c>
      <c r="E166" s="261" t="s">
        <v>222</v>
      </c>
      <c r="I166" s="105">
        <v>161</v>
      </c>
      <c r="J166" s="83">
        <f t="shared" si="108"/>
        <v>0</v>
      </c>
      <c r="K166" s="83">
        <f t="shared" si="109"/>
        <v>0</v>
      </c>
      <c r="L166" s="83">
        <f t="shared" si="110"/>
        <v>0</v>
      </c>
      <c r="M166" s="83">
        <f t="shared" si="111"/>
        <v>0</v>
      </c>
      <c r="N166" s="83">
        <f t="shared" si="83"/>
        <v>0</v>
      </c>
      <c r="O166" s="84">
        <f t="shared" si="84"/>
        <v>0</v>
      </c>
      <c r="P166" s="105">
        <v>161</v>
      </c>
      <c r="Q166" s="83">
        <f t="shared" ref="Q166:Q197" si="115">IF(P166&lt;=$F$18,LOOKUP(P166-1,$B$25:$B$78,$G$25:$G$78),)</f>
        <v>0</v>
      </c>
      <c r="R166" s="83">
        <f t="shared" si="112"/>
        <v>0</v>
      </c>
      <c r="S166" s="83">
        <f t="shared" si="113"/>
        <v>0</v>
      </c>
      <c r="T166" s="83">
        <f t="shared" si="85"/>
        <v>0</v>
      </c>
      <c r="U166" s="83">
        <f t="shared" si="99"/>
        <v>0</v>
      </c>
      <c r="V166" s="83">
        <f t="shared" si="86"/>
        <v>0</v>
      </c>
      <c r="W166" s="83">
        <v>0</v>
      </c>
      <c r="X166" s="83">
        <f t="shared" si="87"/>
        <v>0</v>
      </c>
      <c r="Y166" s="88">
        <f t="shared" si="88"/>
        <v>0</v>
      </c>
      <c r="AA166" s="121">
        <v>161</v>
      </c>
      <c r="AB166" s="83">
        <f t="shared" si="89"/>
        <v>0</v>
      </c>
      <c r="AC166" s="154">
        <f t="shared" si="90"/>
        <v>0</v>
      </c>
      <c r="AD166" s="154">
        <f t="shared" si="91"/>
        <v>0</v>
      </c>
      <c r="AE166" s="154">
        <f t="shared" si="92"/>
        <v>0</v>
      </c>
      <c r="AF166" s="83">
        <f t="shared" ref="AF166:AF197" si="116">IF(AA166&lt;=$F$18,EXP(-LN(2)/$D$104)*AF165+((1-EXP(-LN(2)/$D$104))/(LN(2)/$D$104))*$AB166*AC166*0.475*$F$19*44/12,)</f>
        <v>0</v>
      </c>
      <c r="AG166" s="83">
        <f t="shared" si="101"/>
        <v>0</v>
      </c>
      <c r="AH166" s="83">
        <f t="shared" ref="AH166:AH197" si="117">IF(AA166&lt;=$F$18,EXP(-LN(2)/$D$105)*AH165+((1-EXP(-LN(2)/$D$105))/(LN(2)/$D$105))*$AB166*AE166*0.475*$F$19*44/12,)</f>
        <v>0</v>
      </c>
      <c r="AI166" s="128">
        <f t="shared" si="114"/>
        <v>0</v>
      </c>
      <c r="AK166" s="121">
        <v>161</v>
      </c>
      <c r="AL166" s="83">
        <f t="shared" si="93"/>
        <v>0</v>
      </c>
      <c r="AM166" s="83">
        <f t="shared" si="94"/>
        <v>0</v>
      </c>
      <c r="AN166" s="83">
        <f t="shared" si="95"/>
        <v>0</v>
      </c>
      <c r="AO166" s="83">
        <f t="shared" si="96"/>
        <v>0</v>
      </c>
      <c r="AP166" s="83">
        <f t="shared" si="97"/>
        <v>0</v>
      </c>
      <c r="AQ166" s="227">
        <f t="shared" si="82"/>
        <v>0</v>
      </c>
      <c r="AR166" s="227">
        <f t="shared" si="82"/>
        <v>0</v>
      </c>
      <c r="AS166" s="227">
        <f t="shared" si="82"/>
        <v>0</v>
      </c>
      <c r="AT166" s="227">
        <f t="shared" si="81"/>
        <v>0</v>
      </c>
      <c r="AU166" s="83">
        <f t="shared" si="103"/>
        <v>0</v>
      </c>
      <c r="AV166" s="83">
        <f t="shared" si="104"/>
        <v>0</v>
      </c>
      <c r="AW166" s="83">
        <f t="shared" si="105"/>
        <v>0</v>
      </c>
      <c r="AX166" s="83">
        <f t="shared" si="106"/>
        <v>0</v>
      </c>
      <c r="AY166" s="128">
        <f t="shared" si="107"/>
        <v>0</v>
      </c>
    </row>
    <row r="167" spans="3:51" x14ac:dyDescent="0.25">
      <c r="C167" s="244" t="s">
        <v>42</v>
      </c>
      <c r="D167" s="4">
        <v>0.53</v>
      </c>
      <c r="E167" s="261" t="s">
        <v>222</v>
      </c>
      <c r="I167" s="105">
        <v>162</v>
      </c>
      <c r="J167" s="83">
        <f t="shared" si="108"/>
        <v>0</v>
      </c>
      <c r="K167" s="83">
        <f t="shared" si="109"/>
        <v>0</v>
      </c>
      <c r="L167" s="83">
        <f t="shared" si="110"/>
        <v>0</v>
      </c>
      <c r="M167" s="83">
        <f t="shared" si="111"/>
        <v>0</v>
      </c>
      <c r="N167" s="83">
        <f t="shared" si="83"/>
        <v>0</v>
      </c>
      <c r="O167" s="84">
        <f t="shared" si="84"/>
        <v>0</v>
      </c>
      <c r="P167" s="105">
        <v>162</v>
      </c>
      <c r="Q167" s="83">
        <f t="shared" si="115"/>
        <v>0</v>
      </c>
      <c r="R167" s="83">
        <f t="shared" si="112"/>
        <v>0</v>
      </c>
      <c r="S167" s="83">
        <f t="shared" si="113"/>
        <v>0</v>
      </c>
      <c r="T167" s="83">
        <f t="shared" si="85"/>
        <v>0</v>
      </c>
      <c r="U167" s="83">
        <f t="shared" si="99"/>
        <v>0</v>
      </c>
      <c r="V167" s="83">
        <f t="shared" si="86"/>
        <v>0</v>
      </c>
      <c r="W167" s="83">
        <v>0</v>
      </c>
      <c r="X167" s="83">
        <f t="shared" si="87"/>
        <v>0</v>
      </c>
      <c r="Y167" s="88">
        <f t="shared" si="88"/>
        <v>0</v>
      </c>
      <c r="AA167" s="121">
        <v>162</v>
      </c>
      <c r="AB167" s="83">
        <f t="shared" si="89"/>
        <v>0</v>
      </c>
      <c r="AC167" s="154">
        <f t="shared" si="90"/>
        <v>0</v>
      </c>
      <c r="AD167" s="154">
        <f t="shared" si="91"/>
        <v>0</v>
      </c>
      <c r="AE167" s="154">
        <f t="shared" si="92"/>
        <v>0</v>
      </c>
      <c r="AF167" s="83">
        <f t="shared" si="116"/>
        <v>0</v>
      </c>
      <c r="AG167" s="83">
        <f t="shared" si="101"/>
        <v>0</v>
      </c>
      <c r="AH167" s="83">
        <f t="shared" si="117"/>
        <v>0</v>
      </c>
      <c r="AI167" s="128">
        <f t="shared" si="114"/>
        <v>0</v>
      </c>
      <c r="AK167" s="121">
        <v>162</v>
      </c>
      <c r="AL167" s="83">
        <f t="shared" si="93"/>
        <v>0</v>
      </c>
      <c r="AM167" s="83">
        <f t="shared" si="94"/>
        <v>0</v>
      </c>
      <c r="AN167" s="83">
        <f t="shared" si="95"/>
        <v>0</v>
      </c>
      <c r="AO167" s="83">
        <f t="shared" si="96"/>
        <v>0</v>
      </c>
      <c r="AP167" s="83">
        <f t="shared" si="97"/>
        <v>0</v>
      </c>
      <c r="AQ167" s="227">
        <f t="shared" si="82"/>
        <v>0</v>
      </c>
      <c r="AR167" s="227">
        <f t="shared" si="82"/>
        <v>0</v>
      </c>
      <c r="AS167" s="227">
        <f t="shared" si="82"/>
        <v>0</v>
      </c>
      <c r="AT167" s="227">
        <f t="shared" si="81"/>
        <v>0</v>
      </c>
      <c r="AU167" s="83">
        <f t="shared" si="103"/>
        <v>0</v>
      </c>
      <c r="AV167" s="83">
        <f t="shared" si="104"/>
        <v>0</v>
      </c>
      <c r="AW167" s="83">
        <f t="shared" si="105"/>
        <v>0</v>
      </c>
      <c r="AX167" s="83">
        <f t="shared" si="106"/>
        <v>0</v>
      </c>
      <c r="AY167" s="128">
        <f t="shared" si="107"/>
        <v>0</v>
      </c>
    </row>
    <row r="168" spans="3:51" x14ac:dyDescent="0.25">
      <c r="C168" s="244" t="s">
        <v>43</v>
      </c>
      <c r="D168" s="4">
        <v>0.52</v>
      </c>
      <c r="E168" s="261" t="s">
        <v>222</v>
      </c>
      <c r="I168" s="105">
        <v>163</v>
      </c>
      <c r="J168" s="83">
        <f t="shared" si="108"/>
        <v>0</v>
      </c>
      <c r="K168" s="83">
        <f t="shared" si="109"/>
        <v>0</v>
      </c>
      <c r="L168" s="83">
        <f t="shared" si="110"/>
        <v>0</v>
      </c>
      <c r="M168" s="83">
        <f t="shared" si="111"/>
        <v>0</v>
      </c>
      <c r="N168" s="83">
        <f t="shared" si="83"/>
        <v>0</v>
      </c>
      <c r="O168" s="84">
        <f t="shared" si="84"/>
        <v>0</v>
      </c>
      <c r="P168" s="105">
        <v>163</v>
      </c>
      <c r="Q168" s="83">
        <f t="shared" si="115"/>
        <v>0</v>
      </c>
      <c r="R168" s="83">
        <f t="shared" si="112"/>
        <v>0</v>
      </c>
      <c r="S168" s="83">
        <f t="shared" si="113"/>
        <v>0</v>
      </c>
      <c r="T168" s="83">
        <f t="shared" si="85"/>
        <v>0</v>
      </c>
      <c r="U168" s="83">
        <f t="shared" si="99"/>
        <v>0</v>
      </c>
      <c r="V168" s="83">
        <f t="shared" si="86"/>
        <v>0</v>
      </c>
      <c r="W168" s="83">
        <v>0</v>
      </c>
      <c r="X168" s="83">
        <f t="shared" si="87"/>
        <v>0</v>
      </c>
      <c r="Y168" s="88">
        <f t="shared" si="88"/>
        <v>0</v>
      </c>
      <c r="AA168" s="121">
        <v>163</v>
      </c>
      <c r="AB168" s="83">
        <f t="shared" si="89"/>
        <v>0</v>
      </c>
      <c r="AC168" s="154">
        <f t="shared" si="90"/>
        <v>0</v>
      </c>
      <c r="AD168" s="154">
        <f t="shared" si="91"/>
        <v>0</v>
      </c>
      <c r="AE168" s="154">
        <f t="shared" si="92"/>
        <v>0</v>
      </c>
      <c r="AF168" s="83">
        <f t="shared" si="116"/>
        <v>0</v>
      </c>
      <c r="AG168" s="83">
        <f t="shared" si="101"/>
        <v>0</v>
      </c>
      <c r="AH168" s="83">
        <f t="shared" si="117"/>
        <v>0</v>
      </c>
      <c r="AI168" s="128">
        <f t="shared" si="114"/>
        <v>0</v>
      </c>
      <c r="AK168" s="121">
        <v>163</v>
      </c>
      <c r="AL168" s="83">
        <f t="shared" si="93"/>
        <v>0</v>
      </c>
      <c r="AM168" s="83">
        <f t="shared" si="94"/>
        <v>0</v>
      </c>
      <c r="AN168" s="83">
        <f t="shared" si="95"/>
        <v>0</v>
      </c>
      <c r="AO168" s="83">
        <f t="shared" si="96"/>
        <v>0</v>
      </c>
      <c r="AP168" s="83">
        <f t="shared" si="97"/>
        <v>0</v>
      </c>
      <c r="AQ168" s="227">
        <f t="shared" si="82"/>
        <v>0</v>
      </c>
      <c r="AR168" s="227">
        <f t="shared" si="82"/>
        <v>0</v>
      </c>
      <c r="AS168" s="227">
        <f t="shared" si="82"/>
        <v>0</v>
      </c>
      <c r="AT168" s="227">
        <f t="shared" si="81"/>
        <v>0</v>
      </c>
      <c r="AU168" s="83">
        <f t="shared" si="103"/>
        <v>0</v>
      </c>
      <c r="AV168" s="83">
        <f t="shared" si="104"/>
        <v>0</v>
      </c>
      <c r="AW168" s="83">
        <f t="shared" si="105"/>
        <v>0</v>
      </c>
      <c r="AX168" s="83">
        <f t="shared" si="106"/>
        <v>0</v>
      </c>
      <c r="AY168" s="128">
        <f t="shared" si="107"/>
        <v>0</v>
      </c>
    </row>
    <row r="169" spans="3:51" x14ac:dyDescent="0.25">
      <c r="C169" s="244" t="s">
        <v>44</v>
      </c>
      <c r="D169" s="4">
        <v>0.52</v>
      </c>
      <c r="E169" s="261" t="s">
        <v>222</v>
      </c>
      <c r="I169" s="105">
        <v>164</v>
      </c>
      <c r="J169" s="83">
        <f t="shared" si="108"/>
        <v>0</v>
      </c>
      <c r="K169" s="83">
        <f t="shared" si="109"/>
        <v>0</v>
      </c>
      <c r="L169" s="83">
        <f t="shared" si="110"/>
        <v>0</v>
      </c>
      <c r="M169" s="83">
        <f t="shared" si="111"/>
        <v>0</v>
      </c>
      <c r="N169" s="83">
        <f t="shared" si="83"/>
        <v>0</v>
      </c>
      <c r="O169" s="84">
        <f t="shared" si="84"/>
        <v>0</v>
      </c>
      <c r="P169" s="105">
        <v>164</v>
      </c>
      <c r="Q169" s="83">
        <f t="shared" si="115"/>
        <v>0</v>
      </c>
      <c r="R169" s="83">
        <f t="shared" si="112"/>
        <v>0</v>
      </c>
      <c r="S169" s="83">
        <f t="shared" si="113"/>
        <v>0</v>
      </c>
      <c r="T169" s="83">
        <f t="shared" si="85"/>
        <v>0</v>
      </c>
      <c r="U169" s="83">
        <f t="shared" si="99"/>
        <v>0</v>
      </c>
      <c r="V169" s="83">
        <f t="shared" si="86"/>
        <v>0</v>
      </c>
      <c r="W169" s="83">
        <v>0</v>
      </c>
      <c r="X169" s="83">
        <f t="shared" si="87"/>
        <v>0</v>
      </c>
      <c r="Y169" s="88">
        <f t="shared" si="88"/>
        <v>0</v>
      </c>
      <c r="AA169" s="121">
        <v>164</v>
      </c>
      <c r="AB169" s="83">
        <f t="shared" si="89"/>
        <v>0</v>
      </c>
      <c r="AC169" s="154">
        <f t="shared" si="90"/>
        <v>0</v>
      </c>
      <c r="AD169" s="154">
        <f t="shared" si="91"/>
        <v>0</v>
      </c>
      <c r="AE169" s="154">
        <f t="shared" si="92"/>
        <v>0</v>
      </c>
      <c r="AF169" s="83">
        <f t="shared" si="116"/>
        <v>0</v>
      </c>
      <c r="AG169" s="83">
        <f t="shared" si="101"/>
        <v>0</v>
      </c>
      <c r="AH169" s="83">
        <f t="shared" si="117"/>
        <v>0</v>
      </c>
      <c r="AI169" s="128">
        <f t="shared" si="114"/>
        <v>0</v>
      </c>
      <c r="AK169" s="121">
        <v>164</v>
      </c>
      <c r="AL169" s="83">
        <f t="shared" si="93"/>
        <v>0</v>
      </c>
      <c r="AM169" s="83">
        <f t="shared" si="94"/>
        <v>0</v>
      </c>
      <c r="AN169" s="83">
        <f t="shared" si="95"/>
        <v>0</v>
      </c>
      <c r="AO169" s="83">
        <f t="shared" si="96"/>
        <v>0</v>
      </c>
      <c r="AP169" s="83">
        <f t="shared" si="97"/>
        <v>0</v>
      </c>
      <c r="AQ169" s="227">
        <f t="shared" si="82"/>
        <v>0</v>
      </c>
      <c r="AR169" s="227">
        <f t="shared" si="82"/>
        <v>0</v>
      </c>
      <c r="AS169" s="227">
        <f t="shared" si="82"/>
        <v>0</v>
      </c>
      <c r="AT169" s="227">
        <f t="shared" si="82"/>
        <v>0</v>
      </c>
      <c r="AU169" s="83">
        <f t="shared" si="103"/>
        <v>0</v>
      </c>
      <c r="AV169" s="83">
        <f t="shared" si="104"/>
        <v>0</v>
      </c>
      <c r="AW169" s="83">
        <f t="shared" si="105"/>
        <v>0</v>
      </c>
      <c r="AX169" s="83">
        <f t="shared" si="106"/>
        <v>0</v>
      </c>
      <c r="AY169" s="128">
        <f t="shared" si="107"/>
        <v>0</v>
      </c>
    </row>
    <row r="170" spans="3:51" x14ac:dyDescent="0.25">
      <c r="C170" s="244" t="s">
        <v>45</v>
      </c>
      <c r="D170" s="4">
        <v>0.75</v>
      </c>
      <c r="E170" s="261" t="s">
        <v>222</v>
      </c>
      <c r="I170" s="105">
        <v>165</v>
      </c>
      <c r="J170" s="83">
        <f t="shared" si="108"/>
        <v>0</v>
      </c>
      <c r="K170" s="83">
        <f t="shared" si="109"/>
        <v>0</v>
      </c>
      <c r="L170" s="83">
        <f t="shared" si="110"/>
        <v>0</v>
      </c>
      <c r="M170" s="83">
        <f t="shared" si="111"/>
        <v>0</v>
      </c>
      <c r="N170" s="83">
        <f t="shared" si="83"/>
        <v>0</v>
      </c>
      <c r="O170" s="84">
        <f t="shared" si="84"/>
        <v>0</v>
      </c>
      <c r="P170" s="105">
        <v>165</v>
      </c>
      <c r="Q170" s="83">
        <f t="shared" si="115"/>
        <v>0</v>
      </c>
      <c r="R170" s="83">
        <f t="shared" si="112"/>
        <v>0</v>
      </c>
      <c r="S170" s="83">
        <f t="shared" si="113"/>
        <v>0</v>
      </c>
      <c r="T170" s="83">
        <f t="shared" si="85"/>
        <v>0</v>
      </c>
      <c r="U170" s="83">
        <f t="shared" si="99"/>
        <v>0</v>
      </c>
      <c r="V170" s="83">
        <f t="shared" si="86"/>
        <v>0</v>
      </c>
      <c r="W170" s="83">
        <v>0</v>
      </c>
      <c r="X170" s="83">
        <f t="shared" si="87"/>
        <v>0</v>
      </c>
      <c r="Y170" s="88">
        <f t="shared" si="88"/>
        <v>0</v>
      </c>
      <c r="AA170" s="121">
        <v>165</v>
      </c>
      <c r="AB170" s="83">
        <f t="shared" si="89"/>
        <v>0</v>
      </c>
      <c r="AC170" s="154">
        <f t="shared" si="90"/>
        <v>0</v>
      </c>
      <c r="AD170" s="154">
        <f t="shared" si="91"/>
        <v>0</v>
      </c>
      <c r="AE170" s="154">
        <f t="shared" si="92"/>
        <v>0</v>
      </c>
      <c r="AF170" s="83">
        <f t="shared" si="116"/>
        <v>0</v>
      </c>
      <c r="AG170" s="83">
        <f t="shared" si="101"/>
        <v>0</v>
      </c>
      <c r="AH170" s="83">
        <f t="shared" si="117"/>
        <v>0</v>
      </c>
      <c r="AI170" s="128">
        <f t="shared" si="114"/>
        <v>0</v>
      </c>
      <c r="AK170" s="121">
        <v>165</v>
      </c>
      <c r="AL170" s="83">
        <f t="shared" si="93"/>
        <v>0</v>
      </c>
      <c r="AM170" s="83">
        <f t="shared" si="94"/>
        <v>0</v>
      </c>
      <c r="AN170" s="83">
        <f t="shared" si="95"/>
        <v>0</v>
      </c>
      <c r="AO170" s="83">
        <f t="shared" si="96"/>
        <v>0</v>
      </c>
      <c r="AP170" s="83">
        <f t="shared" si="97"/>
        <v>0</v>
      </c>
      <c r="AQ170" s="227">
        <f t="shared" ref="AQ170:AT205" si="118">IF($AK170&lt;=$F$18,$AL170*AM170,)</f>
        <v>0</v>
      </c>
      <c r="AR170" s="227">
        <f t="shared" si="118"/>
        <v>0</v>
      </c>
      <c r="AS170" s="227">
        <f t="shared" si="118"/>
        <v>0</v>
      </c>
      <c r="AT170" s="227">
        <f t="shared" si="118"/>
        <v>0</v>
      </c>
      <c r="AU170" s="83">
        <f t="shared" si="103"/>
        <v>0</v>
      </c>
      <c r="AV170" s="83">
        <f t="shared" si="104"/>
        <v>0</v>
      </c>
      <c r="AW170" s="83">
        <f t="shared" si="105"/>
        <v>0</v>
      </c>
      <c r="AX170" s="83">
        <f t="shared" si="106"/>
        <v>0</v>
      </c>
      <c r="AY170" s="128">
        <f t="shared" si="107"/>
        <v>0</v>
      </c>
    </row>
    <row r="171" spans="3:51" x14ac:dyDescent="0.25">
      <c r="C171" s="244" t="s">
        <v>46</v>
      </c>
      <c r="D171" s="4">
        <v>0.52</v>
      </c>
      <c r="E171" s="261" t="s">
        <v>222</v>
      </c>
      <c r="I171" s="105">
        <v>166</v>
      </c>
      <c r="J171" s="83">
        <f t="shared" si="108"/>
        <v>0</v>
      </c>
      <c r="K171" s="83">
        <f t="shared" si="109"/>
        <v>0</v>
      </c>
      <c r="L171" s="83">
        <f t="shared" si="110"/>
        <v>0</v>
      </c>
      <c r="M171" s="83">
        <f t="shared" si="111"/>
        <v>0</v>
      </c>
      <c r="N171" s="83">
        <f t="shared" si="83"/>
        <v>0</v>
      </c>
      <c r="O171" s="84">
        <f t="shared" si="84"/>
        <v>0</v>
      </c>
      <c r="P171" s="105">
        <v>166</v>
      </c>
      <c r="Q171" s="83">
        <f t="shared" si="115"/>
        <v>0</v>
      </c>
      <c r="R171" s="83">
        <f t="shared" si="112"/>
        <v>0</v>
      </c>
      <c r="S171" s="83">
        <f t="shared" si="113"/>
        <v>0</v>
      </c>
      <c r="T171" s="83">
        <f t="shared" si="85"/>
        <v>0</v>
      </c>
      <c r="U171" s="83">
        <f t="shared" si="99"/>
        <v>0</v>
      </c>
      <c r="V171" s="83">
        <f t="shared" si="86"/>
        <v>0</v>
      </c>
      <c r="W171" s="83">
        <v>0</v>
      </c>
      <c r="X171" s="83">
        <f t="shared" si="87"/>
        <v>0</v>
      </c>
      <c r="Y171" s="88">
        <f t="shared" si="88"/>
        <v>0</v>
      </c>
      <c r="AA171" s="121">
        <v>166</v>
      </c>
      <c r="AB171" s="83">
        <f t="shared" si="89"/>
        <v>0</v>
      </c>
      <c r="AC171" s="154">
        <f t="shared" si="90"/>
        <v>0</v>
      </c>
      <c r="AD171" s="154">
        <f t="shared" si="91"/>
        <v>0</v>
      </c>
      <c r="AE171" s="154">
        <f t="shared" si="92"/>
        <v>0</v>
      </c>
      <c r="AF171" s="83">
        <f t="shared" si="116"/>
        <v>0</v>
      </c>
      <c r="AG171" s="83">
        <f t="shared" si="101"/>
        <v>0</v>
      </c>
      <c r="AH171" s="83">
        <f t="shared" si="117"/>
        <v>0</v>
      </c>
      <c r="AI171" s="128">
        <f t="shared" si="114"/>
        <v>0</v>
      </c>
      <c r="AK171" s="121">
        <v>166</v>
      </c>
      <c r="AL171" s="83">
        <f t="shared" si="93"/>
        <v>0</v>
      </c>
      <c r="AM171" s="83">
        <f t="shared" si="94"/>
        <v>0</v>
      </c>
      <c r="AN171" s="83">
        <f t="shared" si="95"/>
        <v>0</v>
      </c>
      <c r="AO171" s="83">
        <f t="shared" si="96"/>
        <v>0</v>
      </c>
      <c r="AP171" s="83">
        <f t="shared" si="97"/>
        <v>0</v>
      </c>
      <c r="AQ171" s="227">
        <f t="shared" si="118"/>
        <v>0</v>
      </c>
      <c r="AR171" s="227">
        <f t="shared" si="118"/>
        <v>0</v>
      </c>
      <c r="AS171" s="227">
        <f t="shared" si="118"/>
        <v>0</v>
      </c>
      <c r="AT171" s="227">
        <f t="shared" si="118"/>
        <v>0</v>
      </c>
      <c r="AU171" s="83">
        <f t="shared" si="103"/>
        <v>0</v>
      </c>
      <c r="AV171" s="83">
        <f t="shared" si="104"/>
        <v>0</v>
      </c>
      <c r="AW171" s="83">
        <f t="shared" si="105"/>
        <v>0</v>
      </c>
      <c r="AX171" s="83">
        <f t="shared" si="106"/>
        <v>0</v>
      </c>
      <c r="AY171" s="128">
        <f t="shared" si="107"/>
        <v>0</v>
      </c>
    </row>
    <row r="172" spans="3:51" x14ac:dyDescent="0.25">
      <c r="C172" s="244" t="s">
        <v>47</v>
      </c>
      <c r="D172" s="4">
        <v>0.35</v>
      </c>
      <c r="E172" s="261" t="s">
        <v>224</v>
      </c>
      <c r="I172" s="105">
        <v>167</v>
      </c>
      <c r="J172" s="83">
        <f t="shared" si="108"/>
        <v>0</v>
      </c>
      <c r="K172" s="83">
        <f t="shared" si="109"/>
        <v>0</v>
      </c>
      <c r="L172" s="83">
        <f t="shared" si="110"/>
        <v>0</v>
      </c>
      <c r="M172" s="83">
        <f t="shared" si="111"/>
        <v>0</v>
      </c>
      <c r="N172" s="83">
        <f t="shared" si="83"/>
        <v>0</v>
      </c>
      <c r="O172" s="84">
        <f t="shared" si="84"/>
        <v>0</v>
      </c>
      <c r="P172" s="105">
        <v>167</v>
      </c>
      <c r="Q172" s="83">
        <f t="shared" si="115"/>
        <v>0</v>
      </c>
      <c r="R172" s="83">
        <f t="shared" si="112"/>
        <v>0</v>
      </c>
      <c r="S172" s="83">
        <f t="shared" si="113"/>
        <v>0</v>
      </c>
      <c r="T172" s="83">
        <f t="shared" si="85"/>
        <v>0</v>
      </c>
      <c r="U172" s="83">
        <f t="shared" si="99"/>
        <v>0</v>
      </c>
      <c r="V172" s="83">
        <f t="shared" si="86"/>
        <v>0</v>
      </c>
      <c r="W172" s="83">
        <v>0</v>
      </c>
      <c r="X172" s="83">
        <f t="shared" si="87"/>
        <v>0</v>
      </c>
      <c r="Y172" s="88">
        <f t="shared" si="88"/>
        <v>0</v>
      </c>
      <c r="AA172" s="121">
        <v>167</v>
      </c>
      <c r="AB172" s="83">
        <f t="shared" si="89"/>
        <v>0</v>
      </c>
      <c r="AC172" s="154">
        <f t="shared" si="90"/>
        <v>0</v>
      </c>
      <c r="AD172" s="154">
        <f t="shared" si="91"/>
        <v>0</v>
      </c>
      <c r="AE172" s="154">
        <f t="shared" si="92"/>
        <v>0</v>
      </c>
      <c r="AF172" s="83">
        <f t="shared" si="116"/>
        <v>0</v>
      </c>
      <c r="AG172" s="83">
        <f t="shared" si="101"/>
        <v>0</v>
      </c>
      <c r="AH172" s="83">
        <f t="shared" si="117"/>
        <v>0</v>
      </c>
      <c r="AI172" s="128">
        <f t="shared" si="114"/>
        <v>0</v>
      </c>
      <c r="AK172" s="121">
        <v>167</v>
      </c>
      <c r="AL172" s="83">
        <f t="shared" si="93"/>
        <v>0</v>
      </c>
      <c r="AM172" s="83">
        <f t="shared" si="94"/>
        <v>0</v>
      </c>
      <c r="AN172" s="83">
        <f t="shared" si="95"/>
        <v>0</v>
      </c>
      <c r="AO172" s="83">
        <f t="shared" si="96"/>
        <v>0</v>
      </c>
      <c r="AP172" s="83">
        <f t="shared" si="97"/>
        <v>0</v>
      </c>
      <c r="AQ172" s="227">
        <f t="shared" si="118"/>
        <v>0</v>
      </c>
      <c r="AR172" s="227">
        <f t="shared" si="118"/>
        <v>0</v>
      </c>
      <c r="AS172" s="227">
        <f t="shared" si="118"/>
        <v>0</v>
      </c>
      <c r="AT172" s="227">
        <f t="shared" si="118"/>
        <v>0</v>
      </c>
      <c r="AU172" s="83">
        <f t="shared" si="103"/>
        <v>0</v>
      </c>
      <c r="AV172" s="83">
        <f t="shared" si="104"/>
        <v>0</v>
      </c>
      <c r="AW172" s="83">
        <f t="shared" si="105"/>
        <v>0</v>
      </c>
      <c r="AX172" s="83">
        <f t="shared" si="106"/>
        <v>0</v>
      </c>
      <c r="AY172" s="128">
        <f t="shared" si="107"/>
        <v>0</v>
      </c>
    </row>
    <row r="173" spans="3:51" x14ac:dyDescent="0.25">
      <c r="C173" s="244" t="s">
        <v>48</v>
      </c>
      <c r="D173" s="4">
        <v>0.37</v>
      </c>
      <c r="E173" s="261" t="s">
        <v>222</v>
      </c>
      <c r="I173" s="105">
        <v>168</v>
      </c>
      <c r="J173" s="83">
        <f t="shared" si="108"/>
        <v>0</v>
      </c>
      <c r="K173" s="83">
        <f t="shared" si="109"/>
        <v>0</v>
      </c>
      <c r="L173" s="83">
        <f t="shared" si="110"/>
        <v>0</v>
      </c>
      <c r="M173" s="83">
        <f t="shared" si="111"/>
        <v>0</v>
      </c>
      <c r="N173" s="83">
        <f t="shared" si="83"/>
        <v>0</v>
      </c>
      <c r="O173" s="84">
        <f t="shared" si="84"/>
        <v>0</v>
      </c>
      <c r="P173" s="105">
        <v>168</v>
      </c>
      <c r="Q173" s="83">
        <f t="shared" si="115"/>
        <v>0</v>
      </c>
      <c r="R173" s="83">
        <f t="shared" si="112"/>
        <v>0</v>
      </c>
      <c r="S173" s="83">
        <f t="shared" si="113"/>
        <v>0</v>
      </c>
      <c r="T173" s="83">
        <f t="shared" si="85"/>
        <v>0</v>
      </c>
      <c r="U173" s="83">
        <f t="shared" si="99"/>
        <v>0</v>
      </c>
      <c r="V173" s="83">
        <f t="shared" si="86"/>
        <v>0</v>
      </c>
      <c r="W173" s="83">
        <v>0</v>
      </c>
      <c r="X173" s="83">
        <f t="shared" si="87"/>
        <v>0</v>
      </c>
      <c r="Y173" s="88">
        <f t="shared" si="88"/>
        <v>0</v>
      </c>
      <c r="AA173" s="121">
        <v>168</v>
      </c>
      <c r="AB173" s="83">
        <f t="shared" si="89"/>
        <v>0</v>
      </c>
      <c r="AC173" s="154">
        <f t="shared" si="90"/>
        <v>0</v>
      </c>
      <c r="AD173" s="154">
        <f t="shared" si="91"/>
        <v>0</v>
      </c>
      <c r="AE173" s="154">
        <f t="shared" si="92"/>
        <v>0</v>
      </c>
      <c r="AF173" s="83">
        <f t="shared" si="116"/>
        <v>0</v>
      </c>
      <c r="AG173" s="83">
        <f t="shared" si="101"/>
        <v>0</v>
      </c>
      <c r="AH173" s="83">
        <f t="shared" si="117"/>
        <v>0</v>
      </c>
      <c r="AI173" s="128">
        <f t="shared" si="114"/>
        <v>0</v>
      </c>
      <c r="AK173" s="121">
        <v>168</v>
      </c>
      <c r="AL173" s="83">
        <f t="shared" si="93"/>
        <v>0</v>
      </c>
      <c r="AM173" s="83">
        <f t="shared" si="94"/>
        <v>0</v>
      </c>
      <c r="AN173" s="83">
        <f t="shared" si="95"/>
        <v>0</v>
      </c>
      <c r="AO173" s="83">
        <f t="shared" si="96"/>
        <v>0</v>
      </c>
      <c r="AP173" s="83">
        <f t="shared" si="97"/>
        <v>0</v>
      </c>
      <c r="AQ173" s="227">
        <f t="shared" si="118"/>
        <v>0</v>
      </c>
      <c r="AR173" s="227">
        <f t="shared" si="118"/>
        <v>0</v>
      </c>
      <c r="AS173" s="227">
        <f t="shared" si="118"/>
        <v>0</v>
      </c>
      <c r="AT173" s="227">
        <f t="shared" si="118"/>
        <v>0</v>
      </c>
      <c r="AU173" s="83">
        <f t="shared" si="103"/>
        <v>0</v>
      </c>
      <c r="AV173" s="83">
        <f t="shared" si="104"/>
        <v>0</v>
      </c>
      <c r="AW173" s="83">
        <f t="shared" si="105"/>
        <v>0</v>
      </c>
      <c r="AX173" s="83">
        <f t="shared" si="106"/>
        <v>0</v>
      </c>
      <c r="AY173" s="128">
        <f t="shared" si="107"/>
        <v>0</v>
      </c>
    </row>
    <row r="174" spans="3:51" x14ac:dyDescent="0.25">
      <c r="C174" s="244" t="s">
        <v>49</v>
      </c>
      <c r="D174" s="4">
        <v>0.45</v>
      </c>
      <c r="E174" s="261" t="s">
        <v>223</v>
      </c>
      <c r="I174" s="105">
        <v>169</v>
      </c>
      <c r="J174" s="83">
        <f t="shared" si="108"/>
        <v>0</v>
      </c>
      <c r="K174" s="83">
        <f t="shared" si="109"/>
        <v>0</v>
      </c>
      <c r="L174" s="83">
        <f t="shared" si="110"/>
        <v>0</v>
      </c>
      <c r="M174" s="83">
        <f t="shared" si="111"/>
        <v>0</v>
      </c>
      <c r="N174" s="83">
        <f t="shared" si="83"/>
        <v>0</v>
      </c>
      <c r="O174" s="84">
        <f t="shared" si="84"/>
        <v>0</v>
      </c>
      <c r="P174" s="105">
        <v>169</v>
      </c>
      <c r="Q174" s="83">
        <f t="shared" si="115"/>
        <v>0</v>
      </c>
      <c r="R174" s="83">
        <f t="shared" si="112"/>
        <v>0</v>
      </c>
      <c r="S174" s="83">
        <f t="shared" si="113"/>
        <v>0</v>
      </c>
      <c r="T174" s="83">
        <f t="shared" si="85"/>
        <v>0</v>
      </c>
      <c r="U174" s="83">
        <f t="shared" si="99"/>
        <v>0</v>
      </c>
      <c r="V174" s="83">
        <f t="shared" si="86"/>
        <v>0</v>
      </c>
      <c r="W174" s="83">
        <v>0</v>
      </c>
      <c r="X174" s="83">
        <f t="shared" si="87"/>
        <v>0</v>
      </c>
      <c r="Y174" s="88">
        <f t="shared" si="88"/>
        <v>0</v>
      </c>
      <c r="AA174" s="121">
        <v>169</v>
      </c>
      <c r="AB174" s="83">
        <f t="shared" si="89"/>
        <v>0</v>
      </c>
      <c r="AC174" s="154">
        <f t="shared" si="90"/>
        <v>0</v>
      </c>
      <c r="AD174" s="154">
        <f t="shared" si="91"/>
        <v>0</v>
      </c>
      <c r="AE174" s="154">
        <f t="shared" si="92"/>
        <v>0</v>
      </c>
      <c r="AF174" s="83">
        <f t="shared" si="116"/>
        <v>0</v>
      </c>
      <c r="AG174" s="83">
        <f t="shared" si="101"/>
        <v>0</v>
      </c>
      <c r="AH174" s="83">
        <f t="shared" si="117"/>
        <v>0</v>
      </c>
      <c r="AI174" s="128">
        <f t="shared" si="114"/>
        <v>0</v>
      </c>
      <c r="AK174" s="121">
        <v>169</v>
      </c>
      <c r="AL174" s="83">
        <f t="shared" si="93"/>
        <v>0</v>
      </c>
      <c r="AM174" s="83">
        <f t="shared" si="94"/>
        <v>0</v>
      </c>
      <c r="AN174" s="83">
        <f t="shared" si="95"/>
        <v>0</v>
      </c>
      <c r="AO174" s="83">
        <f t="shared" si="96"/>
        <v>0</v>
      </c>
      <c r="AP174" s="83">
        <f t="shared" si="97"/>
        <v>0</v>
      </c>
      <c r="AQ174" s="227">
        <f t="shared" si="118"/>
        <v>0</v>
      </c>
      <c r="AR174" s="227">
        <f t="shared" si="118"/>
        <v>0</v>
      </c>
      <c r="AS174" s="227">
        <f t="shared" si="118"/>
        <v>0</v>
      </c>
      <c r="AT174" s="227">
        <f t="shared" si="118"/>
        <v>0</v>
      </c>
      <c r="AU174" s="83">
        <f t="shared" si="103"/>
        <v>0</v>
      </c>
      <c r="AV174" s="83">
        <f t="shared" si="104"/>
        <v>0</v>
      </c>
      <c r="AW174" s="83">
        <f t="shared" si="105"/>
        <v>0</v>
      </c>
      <c r="AX174" s="83">
        <f t="shared" si="106"/>
        <v>0</v>
      </c>
      <c r="AY174" s="128">
        <f t="shared" si="107"/>
        <v>0</v>
      </c>
    </row>
    <row r="175" spans="3:51" x14ac:dyDescent="0.25">
      <c r="C175" s="244" t="s">
        <v>50</v>
      </c>
      <c r="D175" s="4">
        <v>0.39</v>
      </c>
      <c r="E175" s="261" t="s">
        <v>223</v>
      </c>
      <c r="I175" s="105">
        <v>170</v>
      </c>
      <c r="J175" s="83">
        <f t="shared" si="108"/>
        <v>0</v>
      </c>
      <c r="K175" s="83">
        <f t="shared" si="109"/>
        <v>0</v>
      </c>
      <c r="L175" s="83">
        <f t="shared" si="110"/>
        <v>0</v>
      </c>
      <c r="M175" s="83">
        <f t="shared" si="111"/>
        <v>0</v>
      </c>
      <c r="N175" s="83">
        <f t="shared" si="83"/>
        <v>0</v>
      </c>
      <c r="O175" s="84">
        <f t="shared" si="84"/>
        <v>0</v>
      </c>
      <c r="P175" s="105">
        <v>170</v>
      </c>
      <c r="Q175" s="83">
        <f t="shared" si="115"/>
        <v>0</v>
      </c>
      <c r="R175" s="83">
        <f t="shared" si="112"/>
        <v>0</v>
      </c>
      <c r="S175" s="83">
        <f t="shared" si="113"/>
        <v>0</v>
      </c>
      <c r="T175" s="83">
        <f t="shared" si="85"/>
        <v>0</v>
      </c>
      <c r="U175" s="83">
        <f t="shared" si="99"/>
        <v>0</v>
      </c>
      <c r="V175" s="83">
        <f t="shared" si="86"/>
        <v>0</v>
      </c>
      <c r="W175" s="83">
        <v>0</v>
      </c>
      <c r="X175" s="83">
        <f t="shared" si="87"/>
        <v>0</v>
      </c>
      <c r="Y175" s="88">
        <f t="shared" si="88"/>
        <v>0</v>
      </c>
      <c r="AA175" s="121">
        <v>170</v>
      </c>
      <c r="AB175" s="83">
        <f t="shared" si="89"/>
        <v>0</v>
      </c>
      <c r="AC175" s="154">
        <f t="shared" si="90"/>
        <v>0</v>
      </c>
      <c r="AD175" s="154">
        <f t="shared" si="91"/>
        <v>0</v>
      </c>
      <c r="AE175" s="154">
        <f t="shared" si="92"/>
        <v>0</v>
      </c>
      <c r="AF175" s="83">
        <f t="shared" si="116"/>
        <v>0</v>
      </c>
      <c r="AG175" s="83">
        <f t="shared" si="101"/>
        <v>0</v>
      </c>
      <c r="AH175" s="83">
        <f t="shared" si="117"/>
        <v>0</v>
      </c>
      <c r="AI175" s="128">
        <f t="shared" si="114"/>
        <v>0</v>
      </c>
      <c r="AK175" s="121">
        <v>170</v>
      </c>
      <c r="AL175" s="83">
        <f t="shared" si="93"/>
        <v>0</v>
      </c>
      <c r="AM175" s="83">
        <f t="shared" si="94"/>
        <v>0</v>
      </c>
      <c r="AN175" s="83">
        <f t="shared" si="95"/>
        <v>0</v>
      </c>
      <c r="AO175" s="83">
        <f t="shared" si="96"/>
        <v>0</v>
      </c>
      <c r="AP175" s="83">
        <f t="shared" si="97"/>
        <v>0</v>
      </c>
      <c r="AQ175" s="227">
        <f t="shared" si="118"/>
        <v>0</v>
      </c>
      <c r="AR175" s="227">
        <f t="shared" si="118"/>
        <v>0</v>
      </c>
      <c r="AS175" s="227">
        <f t="shared" si="118"/>
        <v>0</v>
      </c>
      <c r="AT175" s="227">
        <f t="shared" si="118"/>
        <v>0</v>
      </c>
      <c r="AU175" s="83">
        <f t="shared" si="103"/>
        <v>0</v>
      </c>
      <c r="AV175" s="83">
        <f t="shared" si="104"/>
        <v>0</v>
      </c>
      <c r="AW175" s="83">
        <f t="shared" si="105"/>
        <v>0</v>
      </c>
      <c r="AX175" s="83">
        <f t="shared" si="106"/>
        <v>0</v>
      </c>
      <c r="AY175" s="128">
        <f t="shared" si="107"/>
        <v>0</v>
      </c>
    </row>
    <row r="176" spans="3:51" x14ac:dyDescent="0.25">
      <c r="C176" s="244" t="s">
        <v>51</v>
      </c>
      <c r="D176" s="4">
        <v>0.44</v>
      </c>
      <c r="E176" s="261" t="s">
        <v>223</v>
      </c>
      <c r="I176" s="105">
        <v>171</v>
      </c>
      <c r="J176" s="83">
        <f t="shared" si="108"/>
        <v>0</v>
      </c>
      <c r="K176" s="83">
        <f t="shared" si="109"/>
        <v>0</v>
      </c>
      <c r="L176" s="83">
        <f t="shared" si="110"/>
        <v>0</v>
      </c>
      <c r="M176" s="83">
        <f t="shared" si="111"/>
        <v>0</v>
      </c>
      <c r="N176" s="83">
        <f t="shared" si="83"/>
        <v>0</v>
      </c>
      <c r="O176" s="84">
        <f t="shared" si="84"/>
        <v>0</v>
      </c>
      <c r="P176" s="105">
        <v>171</v>
      </c>
      <c r="Q176" s="83">
        <f t="shared" si="115"/>
        <v>0</v>
      </c>
      <c r="R176" s="83">
        <f t="shared" si="112"/>
        <v>0</v>
      </c>
      <c r="S176" s="83">
        <f t="shared" si="113"/>
        <v>0</v>
      </c>
      <c r="T176" s="83">
        <f t="shared" si="85"/>
        <v>0</v>
      </c>
      <c r="U176" s="83">
        <f t="shared" si="99"/>
        <v>0</v>
      </c>
      <c r="V176" s="83">
        <f t="shared" si="86"/>
        <v>0</v>
      </c>
      <c r="W176" s="83">
        <v>0</v>
      </c>
      <c r="X176" s="83">
        <f t="shared" si="87"/>
        <v>0</v>
      </c>
      <c r="Y176" s="88">
        <f t="shared" si="88"/>
        <v>0</v>
      </c>
      <c r="AA176" s="121">
        <v>171</v>
      </c>
      <c r="AB176" s="83">
        <f t="shared" si="89"/>
        <v>0</v>
      </c>
      <c r="AC176" s="154">
        <f t="shared" si="90"/>
        <v>0</v>
      </c>
      <c r="AD176" s="154">
        <f t="shared" si="91"/>
        <v>0</v>
      </c>
      <c r="AE176" s="154">
        <f t="shared" si="92"/>
        <v>0</v>
      </c>
      <c r="AF176" s="83">
        <f t="shared" si="116"/>
        <v>0</v>
      </c>
      <c r="AG176" s="83">
        <f t="shared" si="101"/>
        <v>0</v>
      </c>
      <c r="AH176" s="83">
        <f t="shared" si="117"/>
        <v>0</v>
      </c>
      <c r="AI176" s="128">
        <f t="shared" si="114"/>
        <v>0</v>
      </c>
      <c r="AK176" s="121">
        <v>171</v>
      </c>
      <c r="AL176" s="83">
        <f t="shared" si="93"/>
        <v>0</v>
      </c>
      <c r="AM176" s="83">
        <f t="shared" si="94"/>
        <v>0</v>
      </c>
      <c r="AN176" s="83">
        <f t="shared" si="95"/>
        <v>0</v>
      </c>
      <c r="AO176" s="83">
        <f t="shared" si="96"/>
        <v>0</v>
      </c>
      <c r="AP176" s="83">
        <f t="shared" si="97"/>
        <v>0</v>
      </c>
      <c r="AQ176" s="227">
        <f t="shared" si="118"/>
        <v>0</v>
      </c>
      <c r="AR176" s="227">
        <f t="shared" si="118"/>
        <v>0</v>
      </c>
      <c r="AS176" s="227">
        <f t="shared" si="118"/>
        <v>0</v>
      </c>
      <c r="AT176" s="227">
        <f t="shared" si="118"/>
        <v>0</v>
      </c>
      <c r="AU176" s="83">
        <f t="shared" si="103"/>
        <v>0</v>
      </c>
      <c r="AV176" s="83">
        <f t="shared" si="104"/>
        <v>0</v>
      </c>
      <c r="AW176" s="83">
        <f t="shared" si="105"/>
        <v>0</v>
      </c>
      <c r="AX176" s="83">
        <f t="shared" si="106"/>
        <v>0</v>
      </c>
      <c r="AY176" s="128">
        <f t="shared" si="107"/>
        <v>0</v>
      </c>
    </row>
    <row r="177" spans="3:51" x14ac:dyDescent="0.25">
      <c r="C177" s="244" t="s">
        <v>52</v>
      </c>
      <c r="D177" s="4">
        <v>0.46</v>
      </c>
      <c r="E177" s="261" t="s">
        <v>223</v>
      </c>
      <c r="I177" s="105">
        <v>172</v>
      </c>
      <c r="J177" s="83">
        <f t="shared" si="108"/>
        <v>0</v>
      </c>
      <c r="K177" s="83">
        <f t="shared" si="109"/>
        <v>0</v>
      </c>
      <c r="L177" s="83">
        <f t="shared" si="110"/>
        <v>0</v>
      </c>
      <c r="M177" s="83">
        <f t="shared" si="111"/>
        <v>0</v>
      </c>
      <c r="N177" s="83">
        <f t="shared" si="83"/>
        <v>0</v>
      </c>
      <c r="O177" s="84">
        <f t="shared" si="84"/>
        <v>0</v>
      </c>
      <c r="P177" s="105">
        <v>172</v>
      </c>
      <c r="Q177" s="83">
        <f t="shared" si="115"/>
        <v>0</v>
      </c>
      <c r="R177" s="83">
        <f t="shared" si="112"/>
        <v>0</v>
      </c>
      <c r="S177" s="83">
        <f t="shared" si="113"/>
        <v>0</v>
      </c>
      <c r="T177" s="83">
        <f t="shared" si="85"/>
        <v>0</v>
      </c>
      <c r="U177" s="83">
        <f t="shared" si="99"/>
        <v>0</v>
      </c>
      <c r="V177" s="83">
        <f t="shared" si="86"/>
        <v>0</v>
      </c>
      <c r="W177" s="83">
        <v>0</v>
      </c>
      <c r="X177" s="83">
        <f t="shared" si="87"/>
        <v>0</v>
      </c>
      <c r="Y177" s="88">
        <f t="shared" si="88"/>
        <v>0</v>
      </c>
      <c r="AA177" s="121">
        <v>172</v>
      </c>
      <c r="AB177" s="83">
        <f t="shared" si="89"/>
        <v>0</v>
      </c>
      <c r="AC177" s="154">
        <f t="shared" si="90"/>
        <v>0</v>
      </c>
      <c r="AD177" s="154">
        <f t="shared" si="91"/>
        <v>0</v>
      </c>
      <c r="AE177" s="154">
        <f t="shared" si="92"/>
        <v>0</v>
      </c>
      <c r="AF177" s="83">
        <f t="shared" si="116"/>
        <v>0</v>
      </c>
      <c r="AG177" s="83">
        <f t="shared" si="101"/>
        <v>0</v>
      </c>
      <c r="AH177" s="83">
        <f t="shared" si="117"/>
        <v>0</v>
      </c>
      <c r="AI177" s="128">
        <f t="shared" si="114"/>
        <v>0</v>
      </c>
      <c r="AK177" s="121">
        <v>172</v>
      </c>
      <c r="AL177" s="83">
        <f t="shared" si="93"/>
        <v>0</v>
      </c>
      <c r="AM177" s="83">
        <f t="shared" si="94"/>
        <v>0</v>
      </c>
      <c r="AN177" s="83">
        <f t="shared" si="95"/>
        <v>0</v>
      </c>
      <c r="AO177" s="83">
        <f t="shared" si="96"/>
        <v>0</v>
      </c>
      <c r="AP177" s="83">
        <f t="shared" si="97"/>
        <v>0</v>
      </c>
      <c r="AQ177" s="227">
        <f t="shared" si="118"/>
        <v>0</v>
      </c>
      <c r="AR177" s="227">
        <f t="shared" si="118"/>
        <v>0</v>
      </c>
      <c r="AS177" s="227">
        <f t="shared" si="118"/>
        <v>0</v>
      </c>
      <c r="AT177" s="227">
        <f t="shared" si="118"/>
        <v>0</v>
      </c>
      <c r="AU177" s="83">
        <f t="shared" si="103"/>
        <v>0</v>
      </c>
      <c r="AV177" s="83">
        <f t="shared" si="104"/>
        <v>0</v>
      </c>
      <c r="AW177" s="83">
        <f t="shared" si="105"/>
        <v>0</v>
      </c>
      <c r="AX177" s="83">
        <f t="shared" si="106"/>
        <v>0</v>
      </c>
      <c r="AY177" s="128">
        <f t="shared" si="107"/>
        <v>0</v>
      </c>
    </row>
    <row r="178" spans="3:51" ht="42.75" x14ac:dyDescent="0.25">
      <c r="C178" s="244" t="s">
        <v>53</v>
      </c>
      <c r="D178" s="4">
        <v>0.46</v>
      </c>
      <c r="E178" s="261" t="s">
        <v>225</v>
      </c>
      <c r="I178" s="105">
        <v>173</v>
      </c>
      <c r="J178" s="83">
        <f t="shared" si="108"/>
        <v>0</v>
      </c>
      <c r="K178" s="83">
        <f t="shared" si="109"/>
        <v>0</v>
      </c>
      <c r="L178" s="83">
        <f t="shared" si="110"/>
        <v>0</v>
      </c>
      <c r="M178" s="83">
        <f t="shared" si="111"/>
        <v>0</v>
      </c>
      <c r="N178" s="83">
        <f t="shared" si="83"/>
        <v>0</v>
      </c>
      <c r="O178" s="84">
        <f t="shared" si="84"/>
        <v>0</v>
      </c>
      <c r="P178" s="105">
        <v>173</v>
      </c>
      <c r="Q178" s="83">
        <f t="shared" si="115"/>
        <v>0</v>
      </c>
      <c r="R178" s="83">
        <f t="shared" si="112"/>
        <v>0</v>
      </c>
      <c r="S178" s="83">
        <f t="shared" si="113"/>
        <v>0</v>
      </c>
      <c r="T178" s="83">
        <f t="shared" si="85"/>
        <v>0</v>
      </c>
      <c r="U178" s="83">
        <f t="shared" si="99"/>
        <v>0</v>
      </c>
      <c r="V178" s="83">
        <f t="shared" si="86"/>
        <v>0</v>
      </c>
      <c r="W178" s="83">
        <v>0</v>
      </c>
      <c r="X178" s="83">
        <f t="shared" si="87"/>
        <v>0</v>
      </c>
      <c r="Y178" s="88">
        <f t="shared" si="88"/>
        <v>0</v>
      </c>
      <c r="AA178" s="121">
        <v>173</v>
      </c>
      <c r="AB178" s="83">
        <f t="shared" si="89"/>
        <v>0</v>
      </c>
      <c r="AC178" s="154">
        <f t="shared" si="90"/>
        <v>0</v>
      </c>
      <c r="AD178" s="154">
        <f t="shared" si="91"/>
        <v>0</v>
      </c>
      <c r="AE178" s="154">
        <f t="shared" si="92"/>
        <v>0</v>
      </c>
      <c r="AF178" s="83">
        <f t="shared" si="116"/>
        <v>0</v>
      </c>
      <c r="AG178" s="83">
        <f t="shared" si="101"/>
        <v>0</v>
      </c>
      <c r="AH178" s="83">
        <f t="shared" si="117"/>
        <v>0</v>
      </c>
      <c r="AI178" s="128">
        <f t="shared" si="114"/>
        <v>0</v>
      </c>
      <c r="AK178" s="121">
        <v>173</v>
      </c>
      <c r="AL178" s="83">
        <f t="shared" si="93"/>
        <v>0</v>
      </c>
      <c r="AM178" s="83">
        <f t="shared" si="94"/>
        <v>0</v>
      </c>
      <c r="AN178" s="83">
        <f t="shared" si="95"/>
        <v>0</v>
      </c>
      <c r="AO178" s="83">
        <f t="shared" si="96"/>
        <v>0</v>
      </c>
      <c r="AP178" s="83">
        <f t="shared" si="97"/>
        <v>0</v>
      </c>
      <c r="AQ178" s="227">
        <f t="shared" si="118"/>
        <v>0</v>
      </c>
      <c r="AR178" s="227">
        <f t="shared" si="118"/>
        <v>0</v>
      </c>
      <c r="AS178" s="227">
        <f t="shared" si="118"/>
        <v>0</v>
      </c>
      <c r="AT178" s="227">
        <f t="shared" si="118"/>
        <v>0</v>
      </c>
      <c r="AU178" s="83">
        <f t="shared" si="103"/>
        <v>0</v>
      </c>
      <c r="AV178" s="83">
        <f t="shared" si="104"/>
        <v>0</v>
      </c>
      <c r="AW178" s="83">
        <f t="shared" si="105"/>
        <v>0</v>
      </c>
      <c r="AX178" s="83">
        <f t="shared" si="106"/>
        <v>0</v>
      </c>
      <c r="AY178" s="128">
        <f t="shared" si="107"/>
        <v>0</v>
      </c>
    </row>
    <row r="179" spans="3:51" x14ac:dyDescent="0.25">
      <c r="C179" s="244" t="s">
        <v>54</v>
      </c>
      <c r="D179" s="4">
        <v>0.44</v>
      </c>
      <c r="E179" s="261" t="s">
        <v>223</v>
      </c>
      <c r="I179" s="105">
        <v>174</v>
      </c>
      <c r="J179" s="83">
        <f t="shared" si="108"/>
        <v>0</v>
      </c>
      <c r="K179" s="83">
        <f t="shared" si="109"/>
        <v>0</v>
      </c>
      <c r="L179" s="83">
        <f t="shared" si="110"/>
        <v>0</v>
      </c>
      <c r="M179" s="83">
        <f t="shared" si="111"/>
        <v>0</v>
      </c>
      <c r="N179" s="83">
        <f t="shared" si="83"/>
        <v>0</v>
      </c>
      <c r="O179" s="84">
        <f t="shared" si="84"/>
        <v>0</v>
      </c>
      <c r="P179" s="105">
        <v>174</v>
      </c>
      <c r="Q179" s="83">
        <f t="shared" si="115"/>
        <v>0</v>
      </c>
      <c r="R179" s="83">
        <f t="shared" si="112"/>
        <v>0</v>
      </c>
      <c r="S179" s="83">
        <f t="shared" si="113"/>
        <v>0</v>
      </c>
      <c r="T179" s="83">
        <f t="shared" si="85"/>
        <v>0</v>
      </c>
      <c r="U179" s="83">
        <f t="shared" si="99"/>
        <v>0</v>
      </c>
      <c r="V179" s="83">
        <f t="shared" si="86"/>
        <v>0</v>
      </c>
      <c r="W179" s="83">
        <v>0</v>
      </c>
      <c r="X179" s="83">
        <f t="shared" si="87"/>
        <v>0</v>
      </c>
      <c r="Y179" s="88">
        <f t="shared" si="88"/>
        <v>0</v>
      </c>
      <c r="AA179" s="121">
        <v>174</v>
      </c>
      <c r="AB179" s="83">
        <f t="shared" si="89"/>
        <v>0</v>
      </c>
      <c r="AC179" s="154">
        <f t="shared" si="90"/>
        <v>0</v>
      </c>
      <c r="AD179" s="154">
        <f t="shared" si="91"/>
        <v>0</v>
      </c>
      <c r="AE179" s="154">
        <f t="shared" si="92"/>
        <v>0</v>
      </c>
      <c r="AF179" s="83">
        <f t="shared" si="116"/>
        <v>0</v>
      </c>
      <c r="AG179" s="83">
        <f t="shared" si="101"/>
        <v>0</v>
      </c>
      <c r="AH179" s="83">
        <f t="shared" si="117"/>
        <v>0</v>
      </c>
      <c r="AI179" s="128">
        <f t="shared" si="114"/>
        <v>0</v>
      </c>
      <c r="AK179" s="121">
        <v>174</v>
      </c>
      <c r="AL179" s="83">
        <f t="shared" si="93"/>
        <v>0</v>
      </c>
      <c r="AM179" s="83">
        <f t="shared" si="94"/>
        <v>0</v>
      </c>
      <c r="AN179" s="83">
        <f t="shared" si="95"/>
        <v>0</v>
      </c>
      <c r="AO179" s="83">
        <f t="shared" si="96"/>
        <v>0</v>
      </c>
      <c r="AP179" s="83">
        <f t="shared" si="97"/>
        <v>0</v>
      </c>
      <c r="AQ179" s="227">
        <f t="shared" si="118"/>
        <v>0</v>
      </c>
      <c r="AR179" s="227">
        <f t="shared" si="118"/>
        <v>0</v>
      </c>
      <c r="AS179" s="227">
        <f t="shared" si="118"/>
        <v>0</v>
      </c>
      <c r="AT179" s="227">
        <f t="shared" si="118"/>
        <v>0</v>
      </c>
      <c r="AU179" s="83">
        <f t="shared" si="103"/>
        <v>0</v>
      </c>
      <c r="AV179" s="83">
        <f t="shared" si="104"/>
        <v>0</v>
      </c>
      <c r="AW179" s="83">
        <f t="shared" si="105"/>
        <v>0</v>
      </c>
      <c r="AX179" s="83">
        <f t="shared" si="106"/>
        <v>0</v>
      </c>
      <c r="AY179" s="128">
        <f t="shared" si="107"/>
        <v>0</v>
      </c>
    </row>
    <row r="180" spans="3:51" x14ac:dyDescent="0.25">
      <c r="C180" s="244" t="s">
        <v>55</v>
      </c>
      <c r="D180" s="4">
        <v>0.46</v>
      </c>
      <c r="E180" s="261" t="s">
        <v>223</v>
      </c>
      <c r="I180" s="105">
        <v>175</v>
      </c>
      <c r="J180" s="83">
        <f t="shared" si="108"/>
        <v>0</v>
      </c>
      <c r="K180" s="83">
        <f t="shared" si="109"/>
        <v>0</v>
      </c>
      <c r="L180" s="83">
        <f t="shared" si="110"/>
        <v>0</v>
      </c>
      <c r="M180" s="83">
        <f t="shared" si="111"/>
        <v>0</v>
      </c>
      <c r="N180" s="83">
        <f t="shared" si="83"/>
        <v>0</v>
      </c>
      <c r="O180" s="84">
        <f t="shared" si="84"/>
        <v>0</v>
      </c>
      <c r="P180" s="105">
        <v>175</v>
      </c>
      <c r="Q180" s="83">
        <f t="shared" si="115"/>
        <v>0</v>
      </c>
      <c r="R180" s="83">
        <f t="shared" si="112"/>
        <v>0</v>
      </c>
      <c r="S180" s="83">
        <f t="shared" si="113"/>
        <v>0</v>
      </c>
      <c r="T180" s="83">
        <f t="shared" si="85"/>
        <v>0</v>
      </c>
      <c r="U180" s="83">
        <f t="shared" si="99"/>
        <v>0</v>
      </c>
      <c r="V180" s="83">
        <f t="shared" si="86"/>
        <v>0</v>
      </c>
      <c r="W180" s="83">
        <v>0</v>
      </c>
      <c r="X180" s="83">
        <f t="shared" si="87"/>
        <v>0</v>
      </c>
      <c r="Y180" s="88">
        <f t="shared" si="88"/>
        <v>0</v>
      </c>
      <c r="AA180" s="121">
        <v>175</v>
      </c>
      <c r="AB180" s="83">
        <f t="shared" si="89"/>
        <v>0</v>
      </c>
      <c r="AC180" s="154">
        <f t="shared" si="90"/>
        <v>0</v>
      </c>
      <c r="AD180" s="154">
        <f t="shared" si="91"/>
        <v>0</v>
      </c>
      <c r="AE180" s="154">
        <f t="shared" si="92"/>
        <v>0</v>
      </c>
      <c r="AF180" s="83">
        <f t="shared" si="116"/>
        <v>0</v>
      </c>
      <c r="AG180" s="83">
        <f t="shared" si="101"/>
        <v>0</v>
      </c>
      <c r="AH180" s="83">
        <f t="shared" si="117"/>
        <v>0</v>
      </c>
      <c r="AI180" s="128">
        <f t="shared" si="114"/>
        <v>0</v>
      </c>
      <c r="AK180" s="121">
        <v>175</v>
      </c>
      <c r="AL180" s="83">
        <f t="shared" si="93"/>
        <v>0</v>
      </c>
      <c r="AM180" s="83">
        <f t="shared" si="94"/>
        <v>0</v>
      </c>
      <c r="AN180" s="83">
        <f t="shared" si="95"/>
        <v>0</v>
      </c>
      <c r="AO180" s="83">
        <f t="shared" si="96"/>
        <v>0</v>
      </c>
      <c r="AP180" s="83">
        <f t="shared" si="97"/>
        <v>0</v>
      </c>
      <c r="AQ180" s="227">
        <f t="shared" si="118"/>
        <v>0</v>
      </c>
      <c r="AR180" s="227">
        <f t="shared" si="118"/>
        <v>0</v>
      </c>
      <c r="AS180" s="227">
        <f t="shared" si="118"/>
        <v>0</v>
      </c>
      <c r="AT180" s="227">
        <f t="shared" si="118"/>
        <v>0</v>
      </c>
      <c r="AU180" s="83">
        <f t="shared" si="103"/>
        <v>0</v>
      </c>
      <c r="AV180" s="83">
        <f t="shared" si="104"/>
        <v>0</v>
      </c>
      <c r="AW180" s="83">
        <f t="shared" si="105"/>
        <v>0</v>
      </c>
      <c r="AX180" s="83">
        <f t="shared" si="106"/>
        <v>0</v>
      </c>
      <c r="AY180" s="128">
        <f t="shared" si="107"/>
        <v>0</v>
      </c>
    </row>
    <row r="181" spans="3:51" x14ac:dyDescent="0.25">
      <c r="C181" s="244" t="s">
        <v>56</v>
      </c>
      <c r="D181" s="4">
        <v>0.48</v>
      </c>
      <c r="E181" s="261" t="s">
        <v>223</v>
      </c>
      <c r="I181" s="105">
        <v>176</v>
      </c>
      <c r="J181" s="83">
        <f t="shared" si="108"/>
        <v>0</v>
      </c>
      <c r="K181" s="83">
        <f t="shared" si="109"/>
        <v>0</v>
      </c>
      <c r="L181" s="83">
        <f t="shared" si="110"/>
        <v>0</v>
      </c>
      <c r="M181" s="83">
        <f t="shared" si="111"/>
        <v>0</v>
      </c>
      <c r="N181" s="83">
        <f t="shared" si="83"/>
        <v>0</v>
      </c>
      <c r="O181" s="84">
        <f t="shared" si="84"/>
        <v>0</v>
      </c>
      <c r="P181" s="105">
        <v>176</v>
      </c>
      <c r="Q181" s="83">
        <f t="shared" si="115"/>
        <v>0</v>
      </c>
      <c r="R181" s="83">
        <f t="shared" si="112"/>
        <v>0</v>
      </c>
      <c r="S181" s="83">
        <f t="shared" si="113"/>
        <v>0</v>
      </c>
      <c r="T181" s="83">
        <f t="shared" si="85"/>
        <v>0</v>
      </c>
      <c r="U181" s="83">
        <f t="shared" si="99"/>
        <v>0</v>
      </c>
      <c r="V181" s="83">
        <f t="shared" si="86"/>
        <v>0</v>
      </c>
      <c r="W181" s="83">
        <v>0</v>
      </c>
      <c r="X181" s="83">
        <f t="shared" si="87"/>
        <v>0</v>
      </c>
      <c r="Y181" s="88">
        <f t="shared" si="88"/>
        <v>0</v>
      </c>
      <c r="AA181" s="121">
        <v>176</v>
      </c>
      <c r="AB181" s="83">
        <f t="shared" si="89"/>
        <v>0</v>
      </c>
      <c r="AC181" s="154">
        <f t="shared" si="90"/>
        <v>0</v>
      </c>
      <c r="AD181" s="154">
        <f t="shared" si="91"/>
        <v>0</v>
      </c>
      <c r="AE181" s="154">
        <f t="shared" si="92"/>
        <v>0</v>
      </c>
      <c r="AF181" s="83">
        <f t="shared" si="116"/>
        <v>0</v>
      </c>
      <c r="AG181" s="83">
        <f t="shared" si="101"/>
        <v>0</v>
      </c>
      <c r="AH181" s="83">
        <f t="shared" si="117"/>
        <v>0</v>
      </c>
      <c r="AI181" s="128">
        <f t="shared" si="114"/>
        <v>0</v>
      </c>
      <c r="AK181" s="121">
        <v>176</v>
      </c>
      <c r="AL181" s="83">
        <f t="shared" si="93"/>
        <v>0</v>
      </c>
      <c r="AM181" s="83">
        <f t="shared" si="94"/>
        <v>0</v>
      </c>
      <c r="AN181" s="83">
        <f t="shared" si="95"/>
        <v>0</v>
      </c>
      <c r="AO181" s="83">
        <f t="shared" si="96"/>
        <v>0</v>
      </c>
      <c r="AP181" s="83">
        <f t="shared" si="97"/>
        <v>0</v>
      </c>
      <c r="AQ181" s="227">
        <f t="shared" si="118"/>
        <v>0</v>
      </c>
      <c r="AR181" s="227">
        <f t="shared" si="118"/>
        <v>0</v>
      </c>
      <c r="AS181" s="227">
        <f t="shared" si="118"/>
        <v>0</v>
      </c>
      <c r="AT181" s="227">
        <f t="shared" si="118"/>
        <v>0</v>
      </c>
      <c r="AU181" s="83">
        <f t="shared" si="103"/>
        <v>0</v>
      </c>
      <c r="AV181" s="83">
        <f t="shared" si="104"/>
        <v>0</v>
      </c>
      <c r="AW181" s="83">
        <f t="shared" si="105"/>
        <v>0</v>
      </c>
      <c r="AX181" s="83">
        <f t="shared" si="106"/>
        <v>0</v>
      </c>
      <c r="AY181" s="128">
        <f t="shared" si="107"/>
        <v>0</v>
      </c>
    </row>
    <row r="182" spans="3:51" x14ac:dyDescent="0.25">
      <c r="C182" s="244" t="s">
        <v>57</v>
      </c>
      <c r="D182" s="4">
        <v>0.44</v>
      </c>
      <c r="E182" s="261" t="s">
        <v>223</v>
      </c>
      <c r="I182" s="105">
        <v>177</v>
      </c>
      <c r="J182" s="83">
        <f t="shared" si="108"/>
        <v>0</v>
      </c>
      <c r="K182" s="83">
        <f t="shared" si="109"/>
        <v>0</v>
      </c>
      <c r="L182" s="83">
        <f t="shared" si="110"/>
        <v>0</v>
      </c>
      <c r="M182" s="83">
        <f t="shared" si="111"/>
        <v>0</v>
      </c>
      <c r="N182" s="83">
        <f t="shared" si="83"/>
        <v>0</v>
      </c>
      <c r="O182" s="84">
        <f t="shared" si="84"/>
        <v>0</v>
      </c>
      <c r="P182" s="105">
        <v>177</v>
      </c>
      <c r="Q182" s="83">
        <f t="shared" si="115"/>
        <v>0</v>
      </c>
      <c r="R182" s="83">
        <f t="shared" si="112"/>
        <v>0</v>
      </c>
      <c r="S182" s="83">
        <f t="shared" si="113"/>
        <v>0</v>
      </c>
      <c r="T182" s="83">
        <f t="shared" si="85"/>
        <v>0</v>
      </c>
      <c r="U182" s="83">
        <f t="shared" si="99"/>
        <v>0</v>
      </c>
      <c r="V182" s="83">
        <f t="shared" si="86"/>
        <v>0</v>
      </c>
      <c r="W182" s="83">
        <v>0</v>
      </c>
      <c r="X182" s="83">
        <f t="shared" si="87"/>
        <v>0</v>
      </c>
      <c r="Y182" s="88">
        <f t="shared" si="88"/>
        <v>0</v>
      </c>
      <c r="AA182" s="121">
        <v>177</v>
      </c>
      <c r="AB182" s="83">
        <f t="shared" si="89"/>
        <v>0</v>
      </c>
      <c r="AC182" s="154">
        <f t="shared" si="90"/>
        <v>0</v>
      </c>
      <c r="AD182" s="154">
        <f t="shared" si="91"/>
        <v>0</v>
      </c>
      <c r="AE182" s="154">
        <f t="shared" si="92"/>
        <v>0</v>
      </c>
      <c r="AF182" s="83">
        <f t="shared" si="116"/>
        <v>0</v>
      </c>
      <c r="AG182" s="83">
        <f t="shared" si="101"/>
        <v>0</v>
      </c>
      <c r="AH182" s="83">
        <f t="shared" si="117"/>
        <v>0</v>
      </c>
      <c r="AI182" s="128">
        <f t="shared" si="114"/>
        <v>0</v>
      </c>
      <c r="AK182" s="121">
        <v>177</v>
      </c>
      <c r="AL182" s="83">
        <f t="shared" si="93"/>
        <v>0</v>
      </c>
      <c r="AM182" s="83">
        <f t="shared" si="94"/>
        <v>0</v>
      </c>
      <c r="AN182" s="83">
        <f t="shared" si="95"/>
        <v>0</v>
      </c>
      <c r="AO182" s="83">
        <f t="shared" si="96"/>
        <v>0</v>
      </c>
      <c r="AP182" s="83">
        <f t="shared" si="97"/>
        <v>0</v>
      </c>
      <c r="AQ182" s="227">
        <f t="shared" si="118"/>
        <v>0</v>
      </c>
      <c r="AR182" s="227">
        <f t="shared" si="118"/>
        <v>0</v>
      </c>
      <c r="AS182" s="227">
        <f t="shared" si="118"/>
        <v>0</v>
      </c>
      <c r="AT182" s="227">
        <f t="shared" si="118"/>
        <v>0</v>
      </c>
      <c r="AU182" s="83">
        <f t="shared" si="103"/>
        <v>0</v>
      </c>
      <c r="AV182" s="83">
        <f t="shared" si="104"/>
        <v>0</v>
      </c>
      <c r="AW182" s="83">
        <f t="shared" si="105"/>
        <v>0</v>
      </c>
      <c r="AX182" s="83">
        <f t="shared" si="106"/>
        <v>0</v>
      </c>
      <c r="AY182" s="128">
        <f t="shared" si="107"/>
        <v>0</v>
      </c>
    </row>
    <row r="183" spans="3:51" x14ac:dyDescent="0.25">
      <c r="C183" s="244" t="s">
        <v>58</v>
      </c>
      <c r="D183" s="4">
        <v>0.34</v>
      </c>
      <c r="E183" s="261" t="s">
        <v>223</v>
      </c>
      <c r="I183" s="105">
        <v>178</v>
      </c>
      <c r="J183" s="83">
        <f t="shared" si="108"/>
        <v>0</v>
      </c>
      <c r="K183" s="83">
        <f t="shared" si="109"/>
        <v>0</v>
      </c>
      <c r="L183" s="83">
        <f t="shared" si="110"/>
        <v>0</v>
      </c>
      <c r="M183" s="83">
        <f t="shared" si="111"/>
        <v>0</v>
      </c>
      <c r="N183" s="83">
        <f t="shared" si="83"/>
        <v>0</v>
      </c>
      <c r="O183" s="84">
        <f t="shared" si="84"/>
        <v>0</v>
      </c>
      <c r="P183" s="105">
        <v>178</v>
      </c>
      <c r="Q183" s="83">
        <f t="shared" si="115"/>
        <v>0</v>
      </c>
      <c r="R183" s="83">
        <f t="shared" si="112"/>
        <v>0</v>
      </c>
      <c r="S183" s="83">
        <f t="shared" si="113"/>
        <v>0</v>
      </c>
      <c r="T183" s="83">
        <f t="shared" si="85"/>
        <v>0</v>
      </c>
      <c r="U183" s="83">
        <f t="shared" si="99"/>
        <v>0</v>
      </c>
      <c r="V183" s="83">
        <f t="shared" si="86"/>
        <v>0</v>
      </c>
      <c r="W183" s="83">
        <v>0</v>
      </c>
      <c r="X183" s="83">
        <f t="shared" si="87"/>
        <v>0</v>
      </c>
      <c r="Y183" s="88">
        <f t="shared" si="88"/>
        <v>0</v>
      </c>
      <c r="AA183" s="121">
        <v>178</v>
      </c>
      <c r="AB183" s="83">
        <f t="shared" si="89"/>
        <v>0</v>
      </c>
      <c r="AC183" s="154">
        <f t="shared" si="90"/>
        <v>0</v>
      </c>
      <c r="AD183" s="154">
        <f t="shared" si="91"/>
        <v>0</v>
      </c>
      <c r="AE183" s="154">
        <f t="shared" si="92"/>
        <v>0</v>
      </c>
      <c r="AF183" s="83">
        <f t="shared" si="116"/>
        <v>0</v>
      </c>
      <c r="AG183" s="83">
        <f t="shared" si="101"/>
        <v>0</v>
      </c>
      <c r="AH183" s="83">
        <f t="shared" si="117"/>
        <v>0</v>
      </c>
      <c r="AI183" s="128">
        <f t="shared" si="114"/>
        <v>0</v>
      </c>
      <c r="AK183" s="121">
        <v>178</v>
      </c>
      <c r="AL183" s="83">
        <f t="shared" si="93"/>
        <v>0</v>
      </c>
      <c r="AM183" s="83">
        <f t="shared" si="94"/>
        <v>0</v>
      </c>
      <c r="AN183" s="83">
        <f t="shared" si="95"/>
        <v>0</v>
      </c>
      <c r="AO183" s="83">
        <f t="shared" si="96"/>
        <v>0</v>
      </c>
      <c r="AP183" s="83">
        <f t="shared" si="97"/>
        <v>0</v>
      </c>
      <c r="AQ183" s="227">
        <f t="shared" si="118"/>
        <v>0</v>
      </c>
      <c r="AR183" s="227">
        <f t="shared" si="118"/>
        <v>0</v>
      </c>
      <c r="AS183" s="227">
        <f t="shared" si="118"/>
        <v>0</v>
      </c>
      <c r="AT183" s="227">
        <f t="shared" si="118"/>
        <v>0</v>
      </c>
      <c r="AU183" s="83">
        <f t="shared" si="103"/>
        <v>0</v>
      </c>
      <c r="AV183" s="83">
        <f t="shared" si="104"/>
        <v>0</v>
      </c>
      <c r="AW183" s="83">
        <f t="shared" si="105"/>
        <v>0</v>
      </c>
      <c r="AX183" s="83">
        <f t="shared" si="106"/>
        <v>0</v>
      </c>
      <c r="AY183" s="128">
        <f t="shared" si="107"/>
        <v>0</v>
      </c>
    </row>
    <row r="184" spans="3:51" x14ac:dyDescent="0.25">
      <c r="C184" s="244" t="s">
        <v>59</v>
      </c>
      <c r="D184" s="4">
        <v>0.5</v>
      </c>
      <c r="E184" s="261" t="s">
        <v>222</v>
      </c>
      <c r="I184" s="105">
        <v>179</v>
      </c>
      <c r="J184" s="83">
        <f t="shared" si="108"/>
        <v>0</v>
      </c>
      <c r="K184" s="83">
        <f t="shared" si="109"/>
        <v>0</v>
      </c>
      <c r="L184" s="83">
        <f t="shared" si="110"/>
        <v>0</v>
      </c>
      <c r="M184" s="83">
        <f t="shared" si="111"/>
        <v>0</v>
      </c>
      <c r="N184" s="83">
        <f t="shared" si="83"/>
        <v>0</v>
      </c>
      <c r="O184" s="84">
        <f t="shared" si="84"/>
        <v>0</v>
      </c>
      <c r="P184" s="105">
        <v>179</v>
      </c>
      <c r="Q184" s="83">
        <f t="shared" si="115"/>
        <v>0</v>
      </c>
      <c r="R184" s="83">
        <f t="shared" si="112"/>
        <v>0</v>
      </c>
      <c r="S184" s="83">
        <f t="shared" si="113"/>
        <v>0</v>
      </c>
      <c r="T184" s="83">
        <f t="shared" si="85"/>
        <v>0</v>
      </c>
      <c r="U184" s="83">
        <f t="shared" si="99"/>
        <v>0</v>
      </c>
      <c r="V184" s="83">
        <f t="shared" si="86"/>
        <v>0</v>
      </c>
      <c r="W184" s="83">
        <v>0</v>
      </c>
      <c r="X184" s="83">
        <f t="shared" si="87"/>
        <v>0</v>
      </c>
      <c r="Y184" s="88">
        <f t="shared" si="88"/>
        <v>0</v>
      </c>
      <c r="AA184" s="121">
        <v>179</v>
      </c>
      <c r="AB184" s="83">
        <f t="shared" si="89"/>
        <v>0</v>
      </c>
      <c r="AC184" s="154">
        <f t="shared" si="90"/>
        <v>0</v>
      </c>
      <c r="AD184" s="154">
        <f t="shared" si="91"/>
        <v>0</v>
      </c>
      <c r="AE184" s="154">
        <f t="shared" si="92"/>
        <v>0</v>
      </c>
      <c r="AF184" s="83">
        <f t="shared" si="116"/>
        <v>0</v>
      </c>
      <c r="AG184" s="83">
        <f t="shared" si="101"/>
        <v>0</v>
      </c>
      <c r="AH184" s="83">
        <f t="shared" si="117"/>
        <v>0</v>
      </c>
      <c r="AI184" s="128">
        <f t="shared" si="114"/>
        <v>0</v>
      </c>
      <c r="AK184" s="121">
        <v>179</v>
      </c>
      <c r="AL184" s="83">
        <f t="shared" si="93"/>
        <v>0</v>
      </c>
      <c r="AM184" s="83">
        <f t="shared" si="94"/>
        <v>0</v>
      </c>
      <c r="AN184" s="83">
        <f t="shared" si="95"/>
        <v>0</v>
      </c>
      <c r="AO184" s="83">
        <f t="shared" si="96"/>
        <v>0</v>
      </c>
      <c r="AP184" s="83">
        <f t="shared" si="97"/>
        <v>0</v>
      </c>
      <c r="AQ184" s="227">
        <f t="shared" si="118"/>
        <v>0</v>
      </c>
      <c r="AR184" s="227">
        <f t="shared" si="118"/>
        <v>0</v>
      </c>
      <c r="AS184" s="227">
        <f t="shared" si="118"/>
        <v>0</v>
      </c>
      <c r="AT184" s="227">
        <f t="shared" si="118"/>
        <v>0</v>
      </c>
      <c r="AU184" s="83">
        <f t="shared" si="103"/>
        <v>0</v>
      </c>
      <c r="AV184" s="83">
        <f t="shared" si="104"/>
        <v>0</v>
      </c>
      <c r="AW184" s="83">
        <f t="shared" si="105"/>
        <v>0</v>
      </c>
      <c r="AX184" s="83">
        <f t="shared" si="106"/>
        <v>0</v>
      </c>
      <c r="AY184" s="128">
        <f t="shared" si="107"/>
        <v>0</v>
      </c>
    </row>
    <row r="185" spans="3:51" x14ac:dyDescent="0.25">
      <c r="C185" s="244" t="s">
        <v>60</v>
      </c>
      <c r="D185" s="4">
        <v>0.57999999999999996</v>
      </c>
      <c r="E185" s="261" t="s">
        <v>222</v>
      </c>
      <c r="I185" s="105">
        <v>180</v>
      </c>
      <c r="J185" s="83">
        <f t="shared" si="108"/>
        <v>0</v>
      </c>
      <c r="K185" s="83">
        <f t="shared" si="109"/>
        <v>0</v>
      </c>
      <c r="L185" s="83">
        <f t="shared" si="110"/>
        <v>0</v>
      </c>
      <c r="M185" s="83">
        <f t="shared" si="111"/>
        <v>0</v>
      </c>
      <c r="N185" s="83">
        <f t="shared" si="83"/>
        <v>0</v>
      </c>
      <c r="O185" s="84">
        <f t="shared" si="84"/>
        <v>0</v>
      </c>
      <c r="P185" s="105">
        <v>180</v>
      </c>
      <c r="Q185" s="83">
        <f t="shared" si="115"/>
        <v>0</v>
      </c>
      <c r="R185" s="83">
        <f t="shared" si="112"/>
        <v>0</v>
      </c>
      <c r="S185" s="83">
        <f t="shared" si="113"/>
        <v>0</v>
      </c>
      <c r="T185" s="83">
        <f t="shared" si="85"/>
        <v>0</v>
      </c>
      <c r="U185" s="83">
        <f t="shared" si="99"/>
        <v>0</v>
      </c>
      <c r="V185" s="83">
        <f t="shared" si="86"/>
        <v>0</v>
      </c>
      <c r="W185" s="83">
        <v>0</v>
      </c>
      <c r="X185" s="83">
        <f t="shared" si="87"/>
        <v>0</v>
      </c>
      <c r="Y185" s="88">
        <f t="shared" si="88"/>
        <v>0</v>
      </c>
      <c r="AA185" s="121">
        <v>180</v>
      </c>
      <c r="AB185" s="83">
        <f t="shared" si="89"/>
        <v>0</v>
      </c>
      <c r="AC185" s="154">
        <f t="shared" si="90"/>
        <v>0</v>
      </c>
      <c r="AD185" s="154">
        <f t="shared" si="91"/>
        <v>0</v>
      </c>
      <c r="AE185" s="154">
        <f t="shared" si="92"/>
        <v>0</v>
      </c>
      <c r="AF185" s="83">
        <f t="shared" si="116"/>
        <v>0</v>
      </c>
      <c r="AG185" s="83">
        <f t="shared" si="101"/>
        <v>0</v>
      </c>
      <c r="AH185" s="83">
        <f t="shared" si="117"/>
        <v>0</v>
      </c>
      <c r="AI185" s="128">
        <f t="shared" si="114"/>
        <v>0</v>
      </c>
      <c r="AK185" s="121">
        <v>180</v>
      </c>
      <c r="AL185" s="83">
        <f t="shared" si="93"/>
        <v>0</v>
      </c>
      <c r="AM185" s="83">
        <f t="shared" si="94"/>
        <v>0</v>
      </c>
      <c r="AN185" s="83">
        <f t="shared" si="95"/>
        <v>0</v>
      </c>
      <c r="AO185" s="83">
        <f t="shared" si="96"/>
        <v>0</v>
      </c>
      <c r="AP185" s="83">
        <f t="shared" si="97"/>
        <v>0</v>
      </c>
      <c r="AQ185" s="227">
        <f t="shared" si="118"/>
        <v>0</v>
      </c>
      <c r="AR185" s="227">
        <f t="shared" si="118"/>
        <v>0</v>
      </c>
      <c r="AS185" s="227">
        <f t="shared" si="118"/>
        <v>0</v>
      </c>
      <c r="AT185" s="227">
        <f t="shared" si="118"/>
        <v>0</v>
      </c>
      <c r="AU185" s="83">
        <f t="shared" si="103"/>
        <v>0</v>
      </c>
      <c r="AV185" s="83">
        <f t="shared" si="104"/>
        <v>0</v>
      </c>
      <c r="AW185" s="83">
        <f t="shared" si="105"/>
        <v>0</v>
      </c>
      <c r="AX185" s="83">
        <f t="shared" si="106"/>
        <v>0</v>
      </c>
      <c r="AY185" s="128">
        <f t="shared" si="107"/>
        <v>0</v>
      </c>
    </row>
    <row r="186" spans="3:51" x14ac:dyDescent="0.25">
      <c r="C186" s="244" t="s">
        <v>61</v>
      </c>
      <c r="D186" s="4">
        <v>0.37</v>
      </c>
      <c r="E186" s="261" t="s">
        <v>223</v>
      </c>
      <c r="I186" s="105">
        <v>181</v>
      </c>
      <c r="J186" s="83">
        <f t="shared" si="108"/>
        <v>0</v>
      </c>
      <c r="K186" s="83">
        <f t="shared" si="109"/>
        <v>0</v>
      </c>
      <c r="L186" s="83">
        <f t="shared" si="110"/>
        <v>0</v>
      </c>
      <c r="M186" s="83">
        <f t="shared" si="111"/>
        <v>0</v>
      </c>
      <c r="N186" s="83">
        <f t="shared" si="83"/>
        <v>0</v>
      </c>
      <c r="O186" s="84">
        <f t="shared" si="84"/>
        <v>0</v>
      </c>
      <c r="P186" s="105">
        <v>181</v>
      </c>
      <c r="Q186" s="83">
        <f t="shared" si="115"/>
        <v>0</v>
      </c>
      <c r="R186" s="83">
        <f t="shared" si="112"/>
        <v>0</v>
      </c>
      <c r="S186" s="83">
        <f t="shared" si="113"/>
        <v>0</v>
      </c>
      <c r="T186" s="83">
        <f t="shared" si="85"/>
        <v>0</v>
      </c>
      <c r="U186" s="83">
        <f t="shared" si="99"/>
        <v>0</v>
      </c>
      <c r="V186" s="83">
        <f t="shared" si="86"/>
        <v>0</v>
      </c>
      <c r="W186" s="83">
        <v>0</v>
      </c>
      <c r="X186" s="83">
        <f t="shared" si="87"/>
        <v>0</v>
      </c>
      <c r="Y186" s="88">
        <f t="shared" si="88"/>
        <v>0</v>
      </c>
      <c r="AA186" s="121">
        <v>181</v>
      </c>
      <c r="AB186" s="83">
        <f t="shared" si="89"/>
        <v>0</v>
      </c>
      <c r="AC186" s="154">
        <f t="shared" si="90"/>
        <v>0</v>
      </c>
      <c r="AD186" s="154">
        <f t="shared" si="91"/>
        <v>0</v>
      </c>
      <c r="AE186" s="154">
        <f t="shared" si="92"/>
        <v>0</v>
      </c>
      <c r="AF186" s="83">
        <f t="shared" si="116"/>
        <v>0</v>
      </c>
      <c r="AG186" s="83">
        <f t="shared" si="101"/>
        <v>0</v>
      </c>
      <c r="AH186" s="83">
        <f t="shared" si="117"/>
        <v>0</v>
      </c>
      <c r="AI186" s="128">
        <f t="shared" si="114"/>
        <v>0</v>
      </c>
      <c r="AK186" s="121">
        <v>181</v>
      </c>
      <c r="AL186" s="83">
        <f t="shared" si="93"/>
        <v>0</v>
      </c>
      <c r="AM186" s="83">
        <f t="shared" si="94"/>
        <v>0</v>
      </c>
      <c r="AN186" s="83">
        <f t="shared" si="95"/>
        <v>0</v>
      </c>
      <c r="AO186" s="83">
        <f t="shared" si="96"/>
        <v>0</v>
      </c>
      <c r="AP186" s="83">
        <f t="shared" si="97"/>
        <v>0</v>
      </c>
      <c r="AQ186" s="227">
        <f t="shared" si="118"/>
        <v>0</v>
      </c>
      <c r="AR186" s="227">
        <f t="shared" si="118"/>
        <v>0</v>
      </c>
      <c r="AS186" s="227">
        <f t="shared" si="118"/>
        <v>0</v>
      </c>
      <c r="AT186" s="227">
        <f t="shared" si="118"/>
        <v>0</v>
      </c>
      <c r="AU186" s="83">
        <f t="shared" si="103"/>
        <v>0</v>
      </c>
      <c r="AV186" s="83">
        <f t="shared" si="104"/>
        <v>0</v>
      </c>
      <c r="AW186" s="83">
        <f t="shared" si="105"/>
        <v>0</v>
      </c>
      <c r="AX186" s="83">
        <f t="shared" si="106"/>
        <v>0</v>
      </c>
      <c r="AY186" s="128">
        <f t="shared" si="107"/>
        <v>0</v>
      </c>
    </row>
    <row r="187" spans="3:51" x14ac:dyDescent="0.25">
      <c r="C187" s="244" t="s">
        <v>62</v>
      </c>
      <c r="D187" s="4">
        <v>0.37</v>
      </c>
      <c r="E187" s="261" t="s">
        <v>223</v>
      </c>
      <c r="I187" s="105">
        <v>182</v>
      </c>
      <c r="J187" s="83">
        <f t="shared" si="108"/>
        <v>0</v>
      </c>
      <c r="K187" s="83">
        <f t="shared" si="109"/>
        <v>0</v>
      </c>
      <c r="L187" s="83">
        <f t="shared" si="110"/>
        <v>0</v>
      </c>
      <c r="M187" s="83">
        <f t="shared" si="111"/>
        <v>0</v>
      </c>
      <c r="N187" s="83">
        <f t="shared" si="83"/>
        <v>0</v>
      </c>
      <c r="O187" s="84">
        <f t="shared" si="84"/>
        <v>0</v>
      </c>
      <c r="P187" s="105">
        <v>182</v>
      </c>
      <c r="Q187" s="83">
        <f t="shared" si="115"/>
        <v>0</v>
      </c>
      <c r="R187" s="83">
        <f t="shared" si="112"/>
        <v>0</v>
      </c>
      <c r="S187" s="83">
        <f t="shared" si="113"/>
        <v>0</v>
      </c>
      <c r="T187" s="83">
        <f t="shared" si="85"/>
        <v>0</v>
      </c>
      <c r="U187" s="83">
        <f t="shared" si="99"/>
        <v>0</v>
      </c>
      <c r="V187" s="83">
        <f t="shared" si="86"/>
        <v>0</v>
      </c>
      <c r="W187" s="83">
        <v>0</v>
      </c>
      <c r="X187" s="83">
        <f t="shared" si="87"/>
        <v>0</v>
      </c>
      <c r="Y187" s="88">
        <f t="shared" si="88"/>
        <v>0</v>
      </c>
      <c r="AA187" s="121">
        <v>182</v>
      </c>
      <c r="AB187" s="83">
        <f t="shared" si="89"/>
        <v>0</v>
      </c>
      <c r="AC187" s="154">
        <f t="shared" si="90"/>
        <v>0</v>
      </c>
      <c r="AD187" s="154">
        <f t="shared" si="91"/>
        <v>0</v>
      </c>
      <c r="AE187" s="154">
        <f t="shared" si="92"/>
        <v>0</v>
      </c>
      <c r="AF187" s="83">
        <f t="shared" si="116"/>
        <v>0</v>
      </c>
      <c r="AG187" s="83">
        <f t="shared" si="101"/>
        <v>0</v>
      </c>
      <c r="AH187" s="83">
        <f t="shared" si="117"/>
        <v>0</v>
      </c>
      <c r="AI187" s="128">
        <f t="shared" si="114"/>
        <v>0</v>
      </c>
      <c r="AK187" s="121">
        <v>182</v>
      </c>
      <c r="AL187" s="83">
        <f t="shared" si="93"/>
        <v>0</v>
      </c>
      <c r="AM187" s="83">
        <f t="shared" si="94"/>
        <v>0</v>
      </c>
      <c r="AN187" s="83">
        <f t="shared" si="95"/>
        <v>0</v>
      </c>
      <c r="AO187" s="83">
        <f t="shared" si="96"/>
        <v>0</v>
      </c>
      <c r="AP187" s="83">
        <f t="shared" si="97"/>
        <v>0</v>
      </c>
      <c r="AQ187" s="227">
        <f t="shared" si="118"/>
        <v>0</v>
      </c>
      <c r="AR187" s="227">
        <f t="shared" si="118"/>
        <v>0</v>
      </c>
      <c r="AS187" s="227">
        <f t="shared" si="118"/>
        <v>0</v>
      </c>
      <c r="AT187" s="227">
        <f t="shared" si="118"/>
        <v>0</v>
      </c>
      <c r="AU187" s="83">
        <f t="shared" si="103"/>
        <v>0</v>
      </c>
      <c r="AV187" s="83">
        <f t="shared" si="104"/>
        <v>0</v>
      </c>
      <c r="AW187" s="83">
        <f t="shared" si="105"/>
        <v>0</v>
      </c>
      <c r="AX187" s="83">
        <f t="shared" si="106"/>
        <v>0</v>
      </c>
      <c r="AY187" s="128">
        <f t="shared" si="107"/>
        <v>0</v>
      </c>
    </row>
    <row r="188" spans="3:51" x14ac:dyDescent="0.25">
      <c r="C188" s="244" t="s">
        <v>63</v>
      </c>
      <c r="D188" s="4">
        <v>0.38</v>
      </c>
      <c r="E188" s="261" t="s">
        <v>223</v>
      </c>
      <c r="I188" s="105">
        <v>183</v>
      </c>
      <c r="J188" s="83">
        <f t="shared" si="108"/>
        <v>0</v>
      </c>
      <c r="K188" s="83">
        <f t="shared" si="109"/>
        <v>0</v>
      </c>
      <c r="L188" s="83">
        <f t="shared" si="110"/>
        <v>0</v>
      </c>
      <c r="M188" s="83">
        <f t="shared" si="111"/>
        <v>0</v>
      </c>
      <c r="N188" s="83">
        <f t="shared" si="83"/>
        <v>0</v>
      </c>
      <c r="O188" s="84">
        <f t="shared" si="84"/>
        <v>0</v>
      </c>
      <c r="P188" s="105">
        <v>183</v>
      </c>
      <c r="Q188" s="83">
        <f t="shared" si="115"/>
        <v>0</v>
      </c>
      <c r="R188" s="83">
        <f t="shared" si="112"/>
        <v>0</v>
      </c>
      <c r="S188" s="83">
        <f t="shared" si="113"/>
        <v>0</v>
      </c>
      <c r="T188" s="83">
        <f t="shared" si="85"/>
        <v>0</v>
      </c>
      <c r="U188" s="83">
        <f t="shared" si="99"/>
        <v>0</v>
      </c>
      <c r="V188" s="83">
        <f t="shared" si="86"/>
        <v>0</v>
      </c>
      <c r="W188" s="83">
        <v>0</v>
      </c>
      <c r="X188" s="83">
        <f t="shared" si="87"/>
        <v>0</v>
      </c>
      <c r="Y188" s="88">
        <f t="shared" si="88"/>
        <v>0</v>
      </c>
      <c r="AA188" s="121">
        <v>183</v>
      </c>
      <c r="AB188" s="83">
        <f t="shared" si="89"/>
        <v>0</v>
      </c>
      <c r="AC188" s="154">
        <f t="shared" si="90"/>
        <v>0</v>
      </c>
      <c r="AD188" s="154">
        <f t="shared" si="91"/>
        <v>0</v>
      </c>
      <c r="AE188" s="154">
        <f t="shared" si="92"/>
        <v>0</v>
      </c>
      <c r="AF188" s="83">
        <f t="shared" si="116"/>
        <v>0</v>
      </c>
      <c r="AG188" s="83">
        <f t="shared" si="101"/>
        <v>0</v>
      </c>
      <c r="AH188" s="83">
        <f t="shared" si="117"/>
        <v>0</v>
      </c>
      <c r="AI188" s="128">
        <f t="shared" si="114"/>
        <v>0</v>
      </c>
      <c r="AK188" s="121">
        <v>183</v>
      </c>
      <c r="AL188" s="83">
        <f t="shared" si="93"/>
        <v>0</v>
      </c>
      <c r="AM188" s="83">
        <f t="shared" si="94"/>
        <v>0</v>
      </c>
      <c r="AN188" s="83">
        <f t="shared" si="95"/>
        <v>0</v>
      </c>
      <c r="AO188" s="83">
        <f t="shared" si="96"/>
        <v>0</v>
      </c>
      <c r="AP188" s="83">
        <f t="shared" si="97"/>
        <v>0</v>
      </c>
      <c r="AQ188" s="227">
        <f t="shared" si="118"/>
        <v>0</v>
      </c>
      <c r="AR188" s="227">
        <f t="shared" si="118"/>
        <v>0</v>
      </c>
      <c r="AS188" s="227">
        <f t="shared" si="118"/>
        <v>0</v>
      </c>
      <c r="AT188" s="227">
        <f t="shared" si="118"/>
        <v>0</v>
      </c>
      <c r="AU188" s="83">
        <f t="shared" si="103"/>
        <v>0</v>
      </c>
      <c r="AV188" s="83">
        <f t="shared" si="104"/>
        <v>0</v>
      </c>
      <c r="AW188" s="83">
        <f t="shared" si="105"/>
        <v>0</v>
      </c>
      <c r="AX188" s="83">
        <f t="shared" si="106"/>
        <v>0</v>
      </c>
      <c r="AY188" s="128">
        <f t="shared" si="107"/>
        <v>0</v>
      </c>
    </row>
    <row r="189" spans="3:51" x14ac:dyDescent="0.25">
      <c r="C189" s="244" t="s">
        <v>64</v>
      </c>
      <c r="D189" s="4">
        <v>0.36</v>
      </c>
      <c r="E189" s="261" t="s">
        <v>223</v>
      </c>
      <c r="I189" s="105">
        <v>184</v>
      </c>
      <c r="J189" s="83">
        <f t="shared" si="108"/>
        <v>0</v>
      </c>
      <c r="K189" s="83">
        <f t="shared" si="109"/>
        <v>0</v>
      </c>
      <c r="L189" s="83">
        <f t="shared" si="110"/>
        <v>0</v>
      </c>
      <c r="M189" s="83">
        <f t="shared" si="111"/>
        <v>0</v>
      </c>
      <c r="N189" s="83">
        <f t="shared" si="83"/>
        <v>0</v>
      </c>
      <c r="O189" s="84">
        <f t="shared" si="84"/>
        <v>0</v>
      </c>
      <c r="P189" s="105">
        <v>184</v>
      </c>
      <c r="Q189" s="83">
        <f t="shared" si="115"/>
        <v>0</v>
      </c>
      <c r="R189" s="83">
        <f t="shared" si="112"/>
        <v>0</v>
      </c>
      <c r="S189" s="83">
        <f t="shared" si="113"/>
        <v>0</v>
      </c>
      <c r="T189" s="83">
        <f t="shared" si="85"/>
        <v>0</v>
      </c>
      <c r="U189" s="83">
        <f t="shared" si="99"/>
        <v>0</v>
      </c>
      <c r="V189" s="83">
        <f t="shared" si="86"/>
        <v>0</v>
      </c>
      <c r="W189" s="83">
        <v>0</v>
      </c>
      <c r="X189" s="83">
        <f t="shared" si="87"/>
        <v>0</v>
      </c>
      <c r="Y189" s="88">
        <f t="shared" si="88"/>
        <v>0</v>
      </c>
      <c r="AA189" s="121">
        <v>184</v>
      </c>
      <c r="AB189" s="83">
        <f t="shared" si="89"/>
        <v>0</v>
      </c>
      <c r="AC189" s="154">
        <f t="shared" si="90"/>
        <v>0</v>
      </c>
      <c r="AD189" s="154">
        <f t="shared" si="91"/>
        <v>0</v>
      </c>
      <c r="AE189" s="154">
        <f t="shared" si="92"/>
        <v>0</v>
      </c>
      <c r="AF189" s="83">
        <f t="shared" si="116"/>
        <v>0</v>
      </c>
      <c r="AG189" s="83">
        <f t="shared" si="101"/>
        <v>0</v>
      </c>
      <c r="AH189" s="83">
        <f t="shared" si="117"/>
        <v>0</v>
      </c>
      <c r="AI189" s="128">
        <f t="shared" si="114"/>
        <v>0</v>
      </c>
      <c r="AK189" s="121">
        <v>184</v>
      </c>
      <c r="AL189" s="83">
        <f t="shared" si="93"/>
        <v>0</v>
      </c>
      <c r="AM189" s="83">
        <f t="shared" si="94"/>
        <v>0</v>
      </c>
      <c r="AN189" s="83">
        <f t="shared" si="95"/>
        <v>0</v>
      </c>
      <c r="AO189" s="83">
        <f t="shared" si="96"/>
        <v>0</v>
      </c>
      <c r="AP189" s="83">
        <f t="shared" si="97"/>
        <v>0</v>
      </c>
      <c r="AQ189" s="227">
        <f t="shared" si="118"/>
        <v>0</v>
      </c>
      <c r="AR189" s="227">
        <f t="shared" si="118"/>
        <v>0</v>
      </c>
      <c r="AS189" s="227">
        <f t="shared" si="118"/>
        <v>0</v>
      </c>
      <c r="AT189" s="227">
        <f t="shared" si="118"/>
        <v>0</v>
      </c>
      <c r="AU189" s="83">
        <f t="shared" si="103"/>
        <v>0</v>
      </c>
      <c r="AV189" s="83">
        <f t="shared" si="104"/>
        <v>0</v>
      </c>
      <c r="AW189" s="83">
        <f t="shared" si="105"/>
        <v>0</v>
      </c>
      <c r="AX189" s="83">
        <f t="shared" si="106"/>
        <v>0</v>
      </c>
      <c r="AY189" s="128">
        <f t="shared" si="107"/>
        <v>0</v>
      </c>
    </row>
    <row r="190" spans="3:51" x14ac:dyDescent="0.25">
      <c r="C190" s="244" t="s">
        <v>65</v>
      </c>
      <c r="D190" s="4">
        <v>0.37</v>
      </c>
      <c r="E190" s="261" t="s">
        <v>222</v>
      </c>
      <c r="I190" s="105">
        <v>185</v>
      </c>
      <c r="J190" s="83">
        <f t="shared" si="108"/>
        <v>0</v>
      </c>
      <c r="K190" s="83">
        <f t="shared" si="109"/>
        <v>0</v>
      </c>
      <c r="L190" s="83">
        <f t="shared" si="110"/>
        <v>0</v>
      </c>
      <c r="M190" s="83">
        <f t="shared" si="111"/>
        <v>0</v>
      </c>
      <c r="N190" s="83">
        <f t="shared" si="83"/>
        <v>0</v>
      </c>
      <c r="O190" s="84">
        <f t="shared" si="84"/>
        <v>0</v>
      </c>
      <c r="P190" s="105">
        <v>185</v>
      </c>
      <c r="Q190" s="83">
        <f t="shared" si="115"/>
        <v>0</v>
      </c>
      <c r="R190" s="83">
        <f t="shared" si="112"/>
        <v>0</v>
      </c>
      <c r="S190" s="83">
        <f t="shared" si="113"/>
        <v>0</v>
      </c>
      <c r="T190" s="83">
        <f t="shared" si="85"/>
        <v>0</v>
      </c>
      <c r="U190" s="83">
        <f t="shared" si="99"/>
        <v>0</v>
      </c>
      <c r="V190" s="83">
        <f t="shared" si="86"/>
        <v>0</v>
      </c>
      <c r="W190" s="83">
        <v>0</v>
      </c>
      <c r="X190" s="83">
        <f t="shared" si="87"/>
        <v>0</v>
      </c>
      <c r="Y190" s="88">
        <f t="shared" si="88"/>
        <v>0</v>
      </c>
      <c r="AA190" s="121">
        <v>185</v>
      </c>
      <c r="AB190" s="83">
        <f t="shared" si="89"/>
        <v>0</v>
      </c>
      <c r="AC190" s="154">
        <f t="shared" si="90"/>
        <v>0</v>
      </c>
      <c r="AD190" s="154">
        <f t="shared" si="91"/>
        <v>0</v>
      </c>
      <c r="AE190" s="154">
        <f t="shared" si="92"/>
        <v>0</v>
      </c>
      <c r="AF190" s="83">
        <f t="shared" si="116"/>
        <v>0</v>
      </c>
      <c r="AG190" s="83">
        <f t="shared" si="101"/>
        <v>0</v>
      </c>
      <c r="AH190" s="83">
        <f t="shared" si="117"/>
        <v>0</v>
      </c>
      <c r="AI190" s="128">
        <f t="shared" si="114"/>
        <v>0</v>
      </c>
      <c r="AK190" s="121">
        <v>185</v>
      </c>
      <c r="AL190" s="83">
        <f t="shared" si="93"/>
        <v>0</v>
      </c>
      <c r="AM190" s="83">
        <f t="shared" si="94"/>
        <v>0</v>
      </c>
      <c r="AN190" s="83">
        <f t="shared" si="95"/>
        <v>0</v>
      </c>
      <c r="AO190" s="83">
        <f t="shared" si="96"/>
        <v>0</v>
      </c>
      <c r="AP190" s="83">
        <f t="shared" si="97"/>
        <v>0</v>
      </c>
      <c r="AQ190" s="227">
        <f t="shared" si="118"/>
        <v>0</v>
      </c>
      <c r="AR190" s="227">
        <f t="shared" si="118"/>
        <v>0</v>
      </c>
      <c r="AS190" s="227">
        <f t="shared" si="118"/>
        <v>0</v>
      </c>
      <c r="AT190" s="227">
        <f t="shared" si="118"/>
        <v>0</v>
      </c>
      <c r="AU190" s="83">
        <f t="shared" si="103"/>
        <v>0</v>
      </c>
      <c r="AV190" s="83">
        <f t="shared" si="104"/>
        <v>0</v>
      </c>
      <c r="AW190" s="83">
        <f t="shared" si="105"/>
        <v>0</v>
      </c>
      <c r="AX190" s="83">
        <f t="shared" si="106"/>
        <v>0</v>
      </c>
      <c r="AY190" s="128">
        <f t="shared" si="107"/>
        <v>0</v>
      </c>
    </row>
    <row r="191" spans="3:51" x14ac:dyDescent="0.25">
      <c r="C191" s="244" t="s">
        <v>66</v>
      </c>
      <c r="D191" s="4">
        <v>0.53</v>
      </c>
      <c r="E191" s="261" t="s">
        <v>222</v>
      </c>
      <c r="I191" s="105">
        <v>186</v>
      </c>
      <c r="J191" s="83">
        <f t="shared" si="108"/>
        <v>0</v>
      </c>
      <c r="K191" s="83">
        <f t="shared" si="109"/>
        <v>0</v>
      </c>
      <c r="L191" s="83">
        <f t="shared" si="110"/>
        <v>0</v>
      </c>
      <c r="M191" s="83">
        <f t="shared" si="111"/>
        <v>0</v>
      </c>
      <c r="N191" s="83">
        <f t="shared" si="83"/>
        <v>0</v>
      </c>
      <c r="O191" s="84">
        <f t="shared" si="84"/>
        <v>0</v>
      </c>
      <c r="P191" s="105">
        <v>186</v>
      </c>
      <c r="Q191" s="83">
        <f t="shared" si="115"/>
        <v>0</v>
      </c>
      <c r="R191" s="83">
        <f t="shared" si="112"/>
        <v>0</v>
      </c>
      <c r="S191" s="83">
        <f t="shared" si="113"/>
        <v>0</v>
      </c>
      <c r="T191" s="83">
        <f t="shared" si="85"/>
        <v>0</v>
      </c>
      <c r="U191" s="83">
        <f t="shared" si="99"/>
        <v>0</v>
      </c>
      <c r="V191" s="83">
        <f t="shared" si="86"/>
        <v>0</v>
      </c>
      <c r="W191" s="83">
        <v>0</v>
      </c>
      <c r="X191" s="83">
        <f t="shared" si="87"/>
        <v>0</v>
      </c>
      <c r="Y191" s="88">
        <f t="shared" si="88"/>
        <v>0</v>
      </c>
      <c r="AA191" s="121">
        <v>186</v>
      </c>
      <c r="AB191" s="83">
        <f t="shared" si="89"/>
        <v>0</v>
      </c>
      <c r="AC191" s="154">
        <f t="shared" si="90"/>
        <v>0</v>
      </c>
      <c r="AD191" s="154">
        <f t="shared" si="91"/>
        <v>0</v>
      </c>
      <c r="AE191" s="154">
        <f t="shared" si="92"/>
        <v>0</v>
      </c>
      <c r="AF191" s="83">
        <f t="shared" si="116"/>
        <v>0</v>
      </c>
      <c r="AG191" s="83">
        <f t="shared" si="101"/>
        <v>0</v>
      </c>
      <c r="AH191" s="83">
        <f t="shared" si="117"/>
        <v>0</v>
      </c>
      <c r="AI191" s="128">
        <f t="shared" si="114"/>
        <v>0</v>
      </c>
      <c r="AK191" s="121">
        <v>186</v>
      </c>
      <c r="AL191" s="83">
        <f t="shared" si="93"/>
        <v>0</v>
      </c>
      <c r="AM191" s="83">
        <f t="shared" si="94"/>
        <v>0</v>
      </c>
      <c r="AN191" s="83">
        <f t="shared" si="95"/>
        <v>0</v>
      </c>
      <c r="AO191" s="83">
        <f t="shared" si="96"/>
        <v>0</v>
      </c>
      <c r="AP191" s="83">
        <f t="shared" si="97"/>
        <v>0</v>
      </c>
      <c r="AQ191" s="227">
        <f t="shared" si="118"/>
        <v>0</v>
      </c>
      <c r="AR191" s="227">
        <f t="shared" si="118"/>
        <v>0</v>
      </c>
      <c r="AS191" s="227">
        <f t="shared" si="118"/>
        <v>0</v>
      </c>
      <c r="AT191" s="227">
        <f t="shared" si="118"/>
        <v>0</v>
      </c>
      <c r="AU191" s="83">
        <f t="shared" si="103"/>
        <v>0</v>
      </c>
      <c r="AV191" s="83">
        <f t="shared" si="104"/>
        <v>0</v>
      </c>
      <c r="AW191" s="83">
        <f t="shared" si="105"/>
        <v>0</v>
      </c>
      <c r="AX191" s="83">
        <f t="shared" si="106"/>
        <v>0</v>
      </c>
      <c r="AY191" s="128">
        <f t="shared" si="107"/>
        <v>0</v>
      </c>
    </row>
    <row r="192" spans="3:51" x14ac:dyDescent="0.25">
      <c r="C192" s="244" t="s">
        <v>67</v>
      </c>
      <c r="D192" s="4">
        <v>0.43</v>
      </c>
      <c r="E192" s="261" t="s">
        <v>222</v>
      </c>
      <c r="I192" s="105">
        <v>187</v>
      </c>
      <c r="J192" s="83">
        <f t="shared" si="108"/>
        <v>0</v>
      </c>
      <c r="K192" s="83">
        <f t="shared" si="109"/>
        <v>0</v>
      </c>
      <c r="L192" s="83">
        <f t="shared" si="110"/>
        <v>0</v>
      </c>
      <c r="M192" s="83">
        <f t="shared" si="111"/>
        <v>0</v>
      </c>
      <c r="N192" s="83">
        <f t="shared" si="83"/>
        <v>0</v>
      </c>
      <c r="O192" s="84">
        <f t="shared" si="84"/>
        <v>0</v>
      </c>
      <c r="P192" s="105">
        <v>187</v>
      </c>
      <c r="Q192" s="83">
        <f t="shared" si="115"/>
        <v>0</v>
      </c>
      <c r="R192" s="83">
        <f t="shared" si="112"/>
        <v>0</v>
      </c>
      <c r="S192" s="83">
        <f t="shared" si="113"/>
        <v>0</v>
      </c>
      <c r="T192" s="83">
        <f t="shared" si="85"/>
        <v>0</v>
      </c>
      <c r="U192" s="83">
        <f t="shared" si="99"/>
        <v>0</v>
      </c>
      <c r="V192" s="83">
        <f t="shared" si="86"/>
        <v>0</v>
      </c>
      <c r="W192" s="83">
        <v>0</v>
      </c>
      <c r="X192" s="83">
        <f t="shared" si="87"/>
        <v>0</v>
      </c>
      <c r="Y192" s="88">
        <f t="shared" si="88"/>
        <v>0</v>
      </c>
      <c r="AA192" s="121">
        <v>187</v>
      </c>
      <c r="AB192" s="83">
        <f t="shared" si="89"/>
        <v>0</v>
      </c>
      <c r="AC192" s="154">
        <f t="shared" si="90"/>
        <v>0</v>
      </c>
      <c r="AD192" s="154">
        <f t="shared" si="91"/>
        <v>0</v>
      </c>
      <c r="AE192" s="154">
        <f t="shared" si="92"/>
        <v>0</v>
      </c>
      <c r="AF192" s="83">
        <f t="shared" si="116"/>
        <v>0</v>
      </c>
      <c r="AG192" s="83">
        <f t="shared" si="101"/>
        <v>0</v>
      </c>
      <c r="AH192" s="83">
        <f t="shared" si="117"/>
        <v>0</v>
      </c>
      <c r="AI192" s="128">
        <f t="shared" si="114"/>
        <v>0</v>
      </c>
      <c r="AK192" s="121">
        <v>187</v>
      </c>
      <c r="AL192" s="83">
        <f t="shared" si="93"/>
        <v>0</v>
      </c>
      <c r="AM192" s="83">
        <f t="shared" si="94"/>
        <v>0</v>
      </c>
      <c r="AN192" s="83">
        <f t="shared" si="95"/>
        <v>0</v>
      </c>
      <c r="AO192" s="83">
        <f t="shared" si="96"/>
        <v>0</v>
      </c>
      <c r="AP192" s="83">
        <f t="shared" si="97"/>
        <v>0</v>
      </c>
      <c r="AQ192" s="227">
        <f t="shared" si="118"/>
        <v>0</v>
      </c>
      <c r="AR192" s="227">
        <f t="shared" si="118"/>
        <v>0</v>
      </c>
      <c r="AS192" s="227">
        <f t="shared" si="118"/>
        <v>0</v>
      </c>
      <c r="AT192" s="227">
        <f t="shared" si="118"/>
        <v>0</v>
      </c>
      <c r="AU192" s="83">
        <f t="shared" si="103"/>
        <v>0</v>
      </c>
      <c r="AV192" s="83">
        <f t="shared" si="104"/>
        <v>0</v>
      </c>
      <c r="AW192" s="83">
        <f t="shared" si="105"/>
        <v>0</v>
      </c>
      <c r="AX192" s="83">
        <f t="shared" si="106"/>
        <v>0</v>
      </c>
      <c r="AY192" s="128">
        <f t="shared" si="107"/>
        <v>0</v>
      </c>
    </row>
    <row r="193" spans="3:51" x14ac:dyDescent="0.25">
      <c r="C193" s="244" t="s">
        <v>68</v>
      </c>
      <c r="D193" s="4">
        <v>0.38</v>
      </c>
      <c r="E193" s="261" t="s">
        <v>222</v>
      </c>
      <c r="I193" s="105">
        <v>188</v>
      </c>
      <c r="J193" s="83">
        <f t="shared" si="108"/>
        <v>0</v>
      </c>
      <c r="K193" s="83">
        <f t="shared" si="109"/>
        <v>0</v>
      </c>
      <c r="L193" s="83">
        <f t="shared" si="110"/>
        <v>0</v>
      </c>
      <c r="M193" s="83">
        <f t="shared" si="111"/>
        <v>0</v>
      </c>
      <c r="N193" s="83">
        <f t="shared" si="83"/>
        <v>0</v>
      </c>
      <c r="O193" s="84">
        <f t="shared" si="84"/>
        <v>0</v>
      </c>
      <c r="P193" s="105">
        <v>188</v>
      </c>
      <c r="Q193" s="83">
        <f t="shared" si="115"/>
        <v>0</v>
      </c>
      <c r="R193" s="83">
        <f t="shared" si="112"/>
        <v>0</v>
      </c>
      <c r="S193" s="83">
        <f t="shared" si="113"/>
        <v>0</v>
      </c>
      <c r="T193" s="83">
        <f t="shared" si="85"/>
        <v>0</v>
      </c>
      <c r="U193" s="83">
        <f t="shared" si="99"/>
        <v>0</v>
      </c>
      <c r="V193" s="83">
        <f t="shared" si="86"/>
        <v>0</v>
      </c>
      <c r="W193" s="83">
        <v>0</v>
      </c>
      <c r="X193" s="83">
        <f t="shared" si="87"/>
        <v>0</v>
      </c>
      <c r="Y193" s="88">
        <f t="shared" si="88"/>
        <v>0</v>
      </c>
      <c r="AA193" s="121">
        <v>188</v>
      </c>
      <c r="AB193" s="83">
        <f t="shared" si="89"/>
        <v>0</v>
      </c>
      <c r="AC193" s="154">
        <f t="shared" si="90"/>
        <v>0</v>
      </c>
      <c r="AD193" s="154">
        <f t="shared" si="91"/>
        <v>0</v>
      </c>
      <c r="AE193" s="154">
        <f t="shared" si="92"/>
        <v>0</v>
      </c>
      <c r="AF193" s="83">
        <f t="shared" si="116"/>
        <v>0</v>
      </c>
      <c r="AG193" s="83">
        <f t="shared" si="101"/>
        <v>0</v>
      </c>
      <c r="AH193" s="83">
        <f t="shared" si="117"/>
        <v>0</v>
      </c>
      <c r="AI193" s="128">
        <f t="shared" si="114"/>
        <v>0</v>
      </c>
      <c r="AK193" s="121">
        <v>188</v>
      </c>
      <c r="AL193" s="83">
        <f t="shared" si="93"/>
        <v>0</v>
      </c>
      <c r="AM193" s="83">
        <f t="shared" si="94"/>
        <v>0</v>
      </c>
      <c r="AN193" s="83">
        <f t="shared" si="95"/>
        <v>0</v>
      </c>
      <c r="AO193" s="83">
        <f t="shared" si="96"/>
        <v>0</v>
      </c>
      <c r="AP193" s="83">
        <f t="shared" si="97"/>
        <v>0</v>
      </c>
      <c r="AQ193" s="227">
        <f t="shared" si="118"/>
        <v>0</v>
      </c>
      <c r="AR193" s="227">
        <f t="shared" si="118"/>
        <v>0</v>
      </c>
      <c r="AS193" s="227">
        <f t="shared" si="118"/>
        <v>0</v>
      </c>
      <c r="AT193" s="227">
        <f t="shared" si="118"/>
        <v>0</v>
      </c>
      <c r="AU193" s="83">
        <f t="shared" si="103"/>
        <v>0</v>
      </c>
      <c r="AV193" s="83">
        <f t="shared" si="104"/>
        <v>0</v>
      </c>
      <c r="AW193" s="83">
        <f t="shared" si="105"/>
        <v>0</v>
      </c>
      <c r="AX193" s="83">
        <f t="shared" si="106"/>
        <v>0</v>
      </c>
      <c r="AY193" s="128">
        <f t="shared" si="107"/>
        <v>0</v>
      </c>
    </row>
    <row r="194" spans="3:51" x14ac:dyDescent="0.25">
      <c r="C194" s="246" t="s">
        <v>69</v>
      </c>
      <c r="D194" s="3">
        <v>0.42</v>
      </c>
      <c r="E194" s="261" t="s">
        <v>223</v>
      </c>
      <c r="I194" s="105">
        <v>189</v>
      </c>
      <c r="J194" s="83">
        <f t="shared" si="108"/>
        <v>0</v>
      </c>
      <c r="K194" s="83">
        <f t="shared" si="109"/>
        <v>0</v>
      </c>
      <c r="L194" s="83">
        <f t="shared" si="110"/>
        <v>0</v>
      </c>
      <c r="M194" s="83">
        <f t="shared" si="111"/>
        <v>0</v>
      </c>
      <c r="N194" s="83">
        <f t="shared" si="83"/>
        <v>0</v>
      </c>
      <c r="O194" s="84">
        <f t="shared" si="84"/>
        <v>0</v>
      </c>
      <c r="P194" s="105">
        <v>189</v>
      </c>
      <c r="Q194" s="83">
        <f t="shared" si="115"/>
        <v>0</v>
      </c>
      <c r="R194" s="83">
        <f t="shared" si="112"/>
        <v>0</v>
      </c>
      <c r="S194" s="83">
        <f t="shared" si="113"/>
        <v>0</v>
      </c>
      <c r="T194" s="83">
        <f t="shared" si="85"/>
        <v>0</v>
      </c>
      <c r="U194" s="83">
        <f t="shared" si="99"/>
        <v>0</v>
      </c>
      <c r="V194" s="83">
        <f t="shared" si="86"/>
        <v>0</v>
      </c>
      <c r="W194" s="83">
        <v>0</v>
      </c>
      <c r="X194" s="83">
        <f t="shared" si="87"/>
        <v>0</v>
      </c>
      <c r="Y194" s="88">
        <f t="shared" si="88"/>
        <v>0</v>
      </c>
      <c r="AA194" s="121">
        <v>189</v>
      </c>
      <c r="AB194" s="83">
        <f t="shared" si="89"/>
        <v>0</v>
      </c>
      <c r="AC194" s="154">
        <f t="shared" si="90"/>
        <v>0</v>
      </c>
      <c r="AD194" s="154">
        <f t="shared" si="91"/>
        <v>0</v>
      </c>
      <c r="AE194" s="154">
        <f t="shared" si="92"/>
        <v>0</v>
      </c>
      <c r="AF194" s="83">
        <f t="shared" si="116"/>
        <v>0</v>
      </c>
      <c r="AG194" s="83">
        <f t="shared" si="101"/>
        <v>0</v>
      </c>
      <c r="AH194" s="83">
        <f t="shared" si="117"/>
        <v>0</v>
      </c>
      <c r="AI194" s="128">
        <f t="shared" si="114"/>
        <v>0</v>
      </c>
      <c r="AK194" s="121">
        <v>189</v>
      </c>
      <c r="AL194" s="83">
        <f t="shared" si="93"/>
        <v>0</v>
      </c>
      <c r="AM194" s="83">
        <f t="shared" si="94"/>
        <v>0</v>
      </c>
      <c r="AN194" s="83">
        <f t="shared" si="95"/>
        <v>0</v>
      </c>
      <c r="AO194" s="83">
        <f t="shared" si="96"/>
        <v>0</v>
      </c>
      <c r="AP194" s="83">
        <f t="shared" si="97"/>
        <v>0</v>
      </c>
      <c r="AQ194" s="227">
        <f t="shared" si="118"/>
        <v>0</v>
      </c>
      <c r="AR194" s="227">
        <f t="shared" si="118"/>
        <v>0</v>
      </c>
      <c r="AS194" s="227">
        <f t="shared" si="118"/>
        <v>0</v>
      </c>
      <c r="AT194" s="227">
        <f t="shared" si="118"/>
        <v>0</v>
      </c>
      <c r="AU194" s="83">
        <f t="shared" si="103"/>
        <v>0</v>
      </c>
      <c r="AV194" s="83">
        <f t="shared" si="104"/>
        <v>0</v>
      </c>
      <c r="AW194" s="83">
        <f t="shared" si="105"/>
        <v>0</v>
      </c>
      <c r="AX194" s="83">
        <f t="shared" si="106"/>
        <v>0</v>
      </c>
      <c r="AY194" s="128">
        <f t="shared" si="107"/>
        <v>0</v>
      </c>
    </row>
    <row r="195" spans="3:51" x14ac:dyDescent="0.25">
      <c r="C195" s="246" t="s">
        <v>70</v>
      </c>
      <c r="D195" s="3">
        <v>0.56999999999999995</v>
      </c>
      <c r="E195" s="261" t="s">
        <v>222</v>
      </c>
      <c r="I195" s="105">
        <v>190</v>
      </c>
      <c r="J195" s="83">
        <f t="shared" si="108"/>
        <v>0</v>
      </c>
      <c r="K195" s="83">
        <f t="shared" si="109"/>
        <v>0</v>
      </c>
      <c r="L195" s="83">
        <f t="shared" si="110"/>
        <v>0</v>
      </c>
      <c r="M195" s="83">
        <f t="shared" si="111"/>
        <v>0</v>
      </c>
      <c r="N195" s="83">
        <f t="shared" si="83"/>
        <v>0</v>
      </c>
      <c r="O195" s="84">
        <f t="shared" si="84"/>
        <v>0</v>
      </c>
      <c r="P195" s="105">
        <v>190</v>
      </c>
      <c r="Q195" s="83">
        <f t="shared" si="115"/>
        <v>0</v>
      </c>
      <c r="R195" s="83">
        <f t="shared" si="112"/>
        <v>0</v>
      </c>
      <c r="S195" s="83">
        <f t="shared" si="113"/>
        <v>0</v>
      </c>
      <c r="T195" s="83">
        <f t="shared" si="85"/>
        <v>0</v>
      </c>
      <c r="U195" s="83">
        <f t="shared" si="99"/>
        <v>0</v>
      </c>
      <c r="V195" s="83">
        <f t="shared" si="86"/>
        <v>0</v>
      </c>
      <c r="W195" s="83">
        <v>0</v>
      </c>
      <c r="X195" s="83">
        <f t="shared" si="87"/>
        <v>0</v>
      </c>
      <c r="Y195" s="88">
        <f t="shared" si="88"/>
        <v>0</v>
      </c>
      <c r="AA195" s="121">
        <v>190</v>
      </c>
      <c r="AB195" s="83">
        <f t="shared" si="89"/>
        <v>0</v>
      </c>
      <c r="AC195" s="154">
        <f t="shared" si="90"/>
        <v>0</v>
      </c>
      <c r="AD195" s="154">
        <f t="shared" si="91"/>
        <v>0</v>
      </c>
      <c r="AE195" s="154">
        <f t="shared" si="92"/>
        <v>0</v>
      </c>
      <c r="AF195" s="83">
        <f t="shared" si="116"/>
        <v>0</v>
      </c>
      <c r="AG195" s="83">
        <f t="shared" si="101"/>
        <v>0</v>
      </c>
      <c r="AH195" s="83">
        <f t="shared" si="117"/>
        <v>0</v>
      </c>
      <c r="AI195" s="128">
        <f t="shared" si="114"/>
        <v>0</v>
      </c>
      <c r="AK195" s="121">
        <v>190</v>
      </c>
      <c r="AL195" s="83">
        <f t="shared" si="93"/>
        <v>0</v>
      </c>
      <c r="AM195" s="83">
        <f t="shared" si="94"/>
        <v>0</v>
      </c>
      <c r="AN195" s="83">
        <f t="shared" si="95"/>
        <v>0</v>
      </c>
      <c r="AO195" s="83">
        <f t="shared" si="96"/>
        <v>0</v>
      </c>
      <c r="AP195" s="83">
        <f t="shared" si="97"/>
        <v>0</v>
      </c>
      <c r="AQ195" s="227">
        <f t="shared" si="118"/>
        <v>0</v>
      </c>
      <c r="AR195" s="227">
        <f t="shared" si="118"/>
        <v>0</v>
      </c>
      <c r="AS195" s="227">
        <f t="shared" si="118"/>
        <v>0</v>
      </c>
      <c r="AT195" s="227">
        <f t="shared" si="118"/>
        <v>0</v>
      </c>
      <c r="AU195" s="83">
        <f t="shared" si="103"/>
        <v>0</v>
      </c>
      <c r="AV195" s="83">
        <f t="shared" si="104"/>
        <v>0</v>
      </c>
      <c r="AW195" s="83">
        <f t="shared" si="105"/>
        <v>0</v>
      </c>
      <c r="AX195" s="83">
        <f t="shared" si="106"/>
        <v>0</v>
      </c>
      <c r="AY195" s="128">
        <f t="shared" si="107"/>
        <v>0</v>
      </c>
    </row>
    <row r="196" spans="3:51" x14ac:dyDescent="0.25">
      <c r="C196" s="246" t="s">
        <v>71</v>
      </c>
      <c r="D196" s="3">
        <v>0.54</v>
      </c>
      <c r="E196" s="261"/>
      <c r="I196" s="105">
        <v>191</v>
      </c>
      <c r="J196" s="83">
        <f t="shared" si="108"/>
        <v>0</v>
      </c>
      <c r="K196" s="83">
        <f t="shared" si="109"/>
        <v>0</v>
      </c>
      <c r="L196" s="83">
        <f t="shared" si="110"/>
        <v>0</v>
      </c>
      <c r="M196" s="83">
        <f t="shared" si="111"/>
        <v>0</v>
      </c>
      <c r="N196" s="83">
        <f t="shared" si="83"/>
        <v>0</v>
      </c>
      <c r="O196" s="84">
        <f t="shared" si="84"/>
        <v>0</v>
      </c>
      <c r="P196" s="105">
        <v>191</v>
      </c>
      <c r="Q196" s="83">
        <f t="shared" si="115"/>
        <v>0</v>
      </c>
      <c r="R196" s="83">
        <f t="shared" si="112"/>
        <v>0</v>
      </c>
      <c r="S196" s="83">
        <f t="shared" si="113"/>
        <v>0</v>
      </c>
      <c r="T196" s="83">
        <f t="shared" si="85"/>
        <v>0</v>
      </c>
      <c r="U196" s="83">
        <f t="shared" si="99"/>
        <v>0</v>
      </c>
      <c r="V196" s="83">
        <f t="shared" si="86"/>
        <v>0</v>
      </c>
      <c r="W196" s="83">
        <v>0</v>
      </c>
      <c r="X196" s="83">
        <f t="shared" si="87"/>
        <v>0</v>
      </c>
      <c r="Y196" s="88">
        <f t="shared" si="88"/>
        <v>0</v>
      </c>
      <c r="AA196" s="121">
        <v>191</v>
      </c>
      <c r="AB196" s="83">
        <f t="shared" si="89"/>
        <v>0</v>
      </c>
      <c r="AC196" s="154">
        <f t="shared" si="90"/>
        <v>0</v>
      </c>
      <c r="AD196" s="154">
        <f t="shared" si="91"/>
        <v>0</v>
      </c>
      <c r="AE196" s="154">
        <f t="shared" si="92"/>
        <v>0</v>
      </c>
      <c r="AF196" s="83">
        <f t="shared" si="116"/>
        <v>0</v>
      </c>
      <c r="AG196" s="83">
        <f t="shared" si="101"/>
        <v>0</v>
      </c>
      <c r="AH196" s="83">
        <f t="shared" si="117"/>
        <v>0</v>
      </c>
      <c r="AI196" s="128">
        <f t="shared" si="114"/>
        <v>0</v>
      </c>
      <c r="AK196" s="121">
        <v>191</v>
      </c>
      <c r="AL196" s="83">
        <f t="shared" si="93"/>
        <v>0</v>
      </c>
      <c r="AM196" s="83">
        <f t="shared" si="94"/>
        <v>0</v>
      </c>
      <c r="AN196" s="83">
        <f t="shared" si="95"/>
        <v>0</v>
      </c>
      <c r="AO196" s="83">
        <f t="shared" si="96"/>
        <v>0</v>
      </c>
      <c r="AP196" s="83">
        <f t="shared" si="97"/>
        <v>0</v>
      </c>
      <c r="AQ196" s="227">
        <f t="shared" si="118"/>
        <v>0</v>
      </c>
      <c r="AR196" s="227">
        <f t="shared" si="118"/>
        <v>0</v>
      </c>
      <c r="AS196" s="227">
        <f t="shared" si="118"/>
        <v>0</v>
      </c>
      <c r="AT196" s="227">
        <f t="shared" si="118"/>
        <v>0</v>
      </c>
      <c r="AU196" s="83">
        <f t="shared" si="103"/>
        <v>0</v>
      </c>
      <c r="AV196" s="83">
        <f t="shared" si="104"/>
        <v>0</v>
      </c>
      <c r="AW196" s="83">
        <f t="shared" si="105"/>
        <v>0</v>
      </c>
      <c r="AX196" s="83">
        <f t="shared" si="106"/>
        <v>0</v>
      </c>
      <c r="AY196" s="128">
        <f t="shared" si="107"/>
        <v>0</v>
      </c>
    </row>
    <row r="197" spans="3:51" x14ac:dyDescent="0.25">
      <c r="E197" s="69"/>
      <c r="I197" s="105">
        <v>192</v>
      </c>
      <c r="J197" s="83">
        <f t="shared" si="108"/>
        <v>0</v>
      </c>
      <c r="K197" s="83">
        <f t="shared" si="109"/>
        <v>0</v>
      </c>
      <c r="L197" s="83">
        <f t="shared" si="110"/>
        <v>0</v>
      </c>
      <c r="M197" s="83">
        <f t="shared" si="111"/>
        <v>0</v>
      </c>
      <c r="N197" s="83">
        <f t="shared" ref="N197:N204" si="119">IF(P198&lt;=$F$18,0,)</f>
        <v>0</v>
      </c>
      <c r="O197" s="84">
        <f t="shared" ref="O197:O205" si="120">((J197+K197)*0.475+L197+M197+N197)*44/12</f>
        <v>0</v>
      </c>
      <c r="P197" s="105">
        <v>192</v>
      </c>
      <c r="Q197" s="83">
        <f t="shared" si="115"/>
        <v>0</v>
      </c>
      <c r="R197" s="83">
        <f t="shared" si="112"/>
        <v>0</v>
      </c>
      <c r="S197" s="83">
        <f t="shared" si="113"/>
        <v>0</v>
      </c>
      <c r="T197" s="83">
        <f t="shared" ref="T197:T205" si="121">IF(S197=0,0,EXP(-1.0587+0.8836*LN(S197)+0.284))</f>
        <v>0</v>
      </c>
      <c r="U197" s="83">
        <f t="shared" si="99"/>
        <v>0</v>
      </c>
      <c r="V197" s="83">
        <f t="shared" ref="V197:V205" si="122">IF(P197&lt;=$F$18,IF(P197&lt;=30,P197*($F$16-$F$6)/30,$F$16-$F$6),)</f>
        <v>0</v>
      </c>
      <c r="W197" s="83">
        <v>0</v>
      </c>
      <c r="X197" s="83">
        <f t="shared" ref="X197:X205" si="123">((S197+T197)*0.475+U197+V197+W197)*44/12</f>
        <v>0</v>
      </c>
      <c r="Y197" s="88">
        <f t="shared" ref="Y197:Y205" si="124">IF(P197&lt;=$F$18,X197-O197,)</f>
        <v>0</v>
      </c>
      <c r="AA197" s="121">
        <v>192</v>
      </c>
      <c r="AB197" s="83">
        <f t="shared" ref="AB197:AB205" si="125">IF(AA197&lt;=$F$18,IFERROR(VLOOKUP($AA197,$B$82:$G$94,2,FALSE),0),)</f>
        <v>0</v>
      </c>
      <c r="AC197" s="154">
        <f t="shared" ref="AC197:AC205" si="126">IF(AA197&lt;=$F$18,IFERROR(VLOOKUP($AA197,$B$82:$G$94,3,FALSE),0),)</f>
        <v>0</v>
      </c>
      <c r="AD197" s="154">
        <f t="shared" ref="AD197:AD205" si="127">IF(AA197&lt;=$F$18,IFERROR(VLOOKUP($AA197,$B$82:$G$94,4,FALSE),0),)</f>
        <v>0</v>
      </c>
      <c r="AE197" s="154">
        <f t="shared" ref="AE197:AE205" si="128">IF(AA197&lt;=$F$18,IFERROR(VLOOKUP($AA197,$B$82:$G$94,5,FALSE),0),)</f>
        <v>0</v>
      </c>
      <c r="AF197" s="83">
        <f t="shared" si="116"/>
        <v>0</v>
      </c>
      <c r="AG197" s="83">
        <f t="shared" si="101"/>
        <v>0</v>
      </c>
      <c r="AH197" s="83">
        <f t="shared" si="117"/>
        <v>0</v>
      </c>
      <c r="AI197" s="128">
        <f t="shared" si="114"/>
        <v>0</v>
      </c>
      <c r="AK197" s="121">
        <v>192</v>
      </c>
      <c r="AL197" s="83">
        <f t="shared" ref="AL197:AL205" si="129">IF(AK197&lt;=$F$18,IFERROR(VLOOKUP($AA197,$B$82:$G$94,2,FALSE),0),)</f>
        <v>0</v>
      </c>
      <c r="AM197" s="83">
        <f t="shared" ref="AM197:AM205" si="130">IF(AK197&lt;=$F$18,IFERROR(VLOOKUP($AA197,$B$82:$G$94,3,FALSE),0),)</f>
        <v>0</v>
      </c>
      <c r="AN197" s="83">
        <f t="shared" ref="AN197:AN205" si="131">IF(AK197&lt;=$F$18,IFERROR(VLOOKUP($AA197,$B$82:$G$94,4,FALSE),0),)</f>
        <v>0</v>
      </c>
      <c r="AO197" s="83">
        <f t="shared" ref="AO197:AO205" si="132">IF(AK197&lt;=$F$18,IFERROR(VLOOKUP($AA197,$B$82:$G$94,5,FALSE),0),)</f>
        <v>0</v>
      </c>
      <c r="AP197" s="83">
        <f t="shared" ref="AP197:AP205" si="133">IF(AK197&lt;=$F$18,IFERROR(VLOOKUP($AA197,$B$82:$G$94,6,FALSE),0),)</f>
        <v>0</v>
      </c>
      <c r="AQ197" s="227">
        <f t="shared" si="118"/>
        <v>0</v>
      </c>
      <c r="AR197" s="227">
        <f t="shared" si="118"/>
        <v>0</v>
      </c>
      <c r="AS197" s="227">
        <f t="shared" si="118"/>
        <v>0</v>
      </c>
      <c r="AT197" s="227">
        <f t="shared" si="118"/>
        <v>0</v>
      </c>
      <c r="AU197" s="83">
        <f t="shared" si="103"/>
        <v>0</v>
      </c>
      <c r="AV197" s="83">
        <f t="shared" si="104"/>
        <v>0</v>
      </c>
      <c r="AW197" s="83">
        <f t="shared" si="105"/>
        <v>0</v>
      </c>
      <c r="AX197" s="83">
        <f t="shared" si="106"/>
        <v>0</v>
      </c>
      <c r="AY197" s="128">
        <f t="shared" si="107"/>
        <v>0</v>
      </c>
    </row>
    <row r="198" spans="3:51" x14ac:dyDescent="0.25">
      <c r="E198" s="69"/>
      <c r="I198" s="105">
        <v>193</v>
      </c>
      <c r="J198" s="83">
        <f t="shared" si="108"/>
        <v>0</v>
      </c>
      <c r="K198" s="83">
        <f t="shared" si="109"/>
        <v>0</v>
      </c>
      <c r="L198" s="83">
        <f t="shared" si="110"/>
        <v>0</v>
      </c>
      <c r="M198" s="83">
        <f t="shared" si="111"/>
        <v>0</v>
      </c>
      <c r="N198" s="83">
        <f t="shared" si="119"/>
        <v>0</v>
      </c>
      <c r="O198" s="84">
        <f t="shared" si="120"/>
        <v>0</v>
      </c>
      <c r="P198" s="105">
        <v>193</v>
      </c>
      <c r="Q198" s="83">
        <f t="shared" ref="Q198:Q205" si="134">IF(P198&lt;=$F$18,LOOKUP(P198-1,$B$25:$B$78,$G$25:$G$78),)</f>
        <v>0</v>
      </c>
      <c r="R198" s="83">
        <f t="shared" si="112"/>
        <v>0</v>
      </c>
      <c r="S198" s="83">
        <f t="shared" si="113"/>
        <v>0</v>
      </c>
      <c r="T198" s="83">
        <f t="shared" si="121"/>
        <v>0</v>
      </c>
      <c r="U198" s="83">
        <f t="shared" ref="U198:U205" si="135">IF(P198&lt;=$F$18,$F$5+($F$15-$F$5)*(1-EXP(-0.0175*P198)),)</f>
        <v>0</v>
      </c>
      <c r="V198" s="83">
        <f t="shared" si="122"/>
        <v>0</v>
      </c>
      <c r="W198" s="83">
        <v>0</v>
      </c>
      <c r="X198" s="83">
        <f t="shared" si="123"/>
        <v>0</v>
      </c>
      <c r="Y198" s="88">
        <f t="shared" si="124"/>
        <v>0</v>
      </c>
      <c r="AA198" s="121">
        <v>193</v>
      </c>
      <c r="AB198" s="83">
        <f t="shared" si="125"/>
        <v>0</v>
      </c>
      <c r="AC198" s="154">
        <f t="shared" si="126"/>
        <v>0</v>
      </c>
      <c r="AD198" s="154">
        <f t="shared" si="127"/>
        <v>0</v>
      </c>
      <c r="AE198" s="154">
        <f t="shared" si="128"/>
        <v>0</v>
      </c>
      <c r="AF198" s="83">
        <f t="shared" ref="AF198:AF205" si="136">IF(AA198&lt;=$F$18,EXP(-LN(2)/$D$104)*AF197+((1-EXP(-LN(2)/$D$104))/(LN(2)/$D$104))*$AB198*AC198*0.475*$F$19*44/12,)</f>
        <v>0</v>
      </c>
      <c r="AG198" s="83">
        <f t="shared" ref="AG198:AG205" si="137">IF(AA198&lt;=$F$18,EXP(-LN(2)/$D$106)*AG197+((1-EXP(-LN(2)/$D$106))/(LN(2)/$D$106))*$AB198*AD198*0.475*$F$19*44/12,)</f>
        <v>0</v>
      </c>
      <c r="AH198" s="83">
        <f t="shared" ref="AH198:AH205" si="138">IF(AA198&lt;=$F$18,EXP(-LN(2)/$D$105)*AH197+((1-EXP(-LN(2)/$D$105))/(LN(2)/$D$105))*$AB198*AE198*0.475*$F$19*44/12,)</f>
        <v>0</v>
      </c>
      <c r="AI198" s="128">
        <f t="shared" si="114"/>
        <v>0</v>
      </c>
      <c r="AK198" s="121">
        <v>193</v>
      </c>
      <c r="AL198" s="83">
        <f t="shared" si="129"/>
        <v>0</v>
      </c>
      <c r="AM198" s="83">
        <f t="shared" si="130"/>
        <v>0</v>
      </c>
      <c r="AN198" s="83">
        <f t="shared" si="131"/>
        <v>0</v>
      </c>
      <c r="AO198" s="83">
        <f t="shared" si="132"/>
        <v>0</v>
      </c>
      <c r="AP198" s="83">
        <f t="shared" si="133"/>
        <v>0</v>
      </c>
      <c r="AQ198" s="227">
        <f t="shared" si="118"/>
        <v>0</v>
      </c>
      <c r="AR198" s="227">
        <f t="shared" si="118"/>
        <v>0</v>
      </c>
      <c r="AS198" s="227">
        <f t="shared" si="118"/>
        <v>0</v>
      </c>
      <c r="AT198" s="227">
        <f t="shared" si="118"/>
        <v>0</v>
      </c>
      <c r="AU198" s="83">
        <f t="shared" ref="AU198:AU205" si="139">IF($AK198&lt;=$F$18,$C$104*$AL198*AM198,)</f>
        <v>0</v>
      </c>
      <c r="AV198" s="83">
        <f t="shared" ref="AV198:AV205" si="140">IF($AK198&lt;=$F$18,$C$106*$AL198*AN198,)</f>
        <v>0</v>
      </c>
      <c r="AW198" s="83">
        <f t="shared" ref="AW198:AW205" si="141">IF($AK198&lt;=$F$18,$C$105*$AL198*AO198,)</f>
        <v>0</v>
      </c>
      <c r="AX198" s="83">
        <f t="shared" ref="AX198:AX205" si="142">IF($AK198&lt;=$F$18,$C$108*$AL198*AP198,)</f>
        <v>0</v>
      </c>
      <c r="AY198" s="128">
        <f t="shared" ref="AY198:AY205" si="143">IF(AK198&lt;=$F$18,SUM(AU198:AX198)+AY197,)</f>
        <v>0</v>
      </c>
    </row>
    <row r="199" spans="3:51" x14ac:dyDescent="0.25">
      <c r="E199" s="69"/>
      <c r="I199" s="105">
        <v>194</v>
      </c>
      <c r="J199" s="83">
        <f t="shared" ref="J199:J205" si="144">IF($I199&lt;=$F$10,$F$11*$F$13+J198,)</f>
        <v>0</v>
      </c>
      <c r="K199" s="83">
        <f t="shared" ref="K199:K205" si="145">IF(J199=0,0,EXP(-1.0587+0.8836*LN(J199)+0.284))</f>
        <v>0</v>
      </c>
      <c r="L199" s="83">
        <f t="shared" ref="L199:L205" si="146">IF(I199&lt;=$F$10,$F$5+($F$8-$F$5)*(1-EXP(-0.0175*I199)),)</f>
        <v>0</v>
      </c>
      <c r="M199" s="83">
        <f t="shared" ref="M199:M205" si="147">IF(I199&lt;=$F$10,IF(I199&lt;=30,I199*($F$9-$F$6)/30,$F$9-$F$6),)</f>
        <v>0</v>
      </c>
      <c r="N199" s="83">
        <f t="shared" si="119"/>
        <v>0</v>
      </c>
      <c r="O199" s="84">
        <f t="shared" si="120"/>
        <v>0</v>
      </c>
      <c r="P199" s="105">
        <v>194</v>
      </c>
      <c r="Q199" s="83">
        <f t="shared" si="134"/>
        <v>0</v>
      </c>
      <c r="R199" s="83">
        <f t="shared" ref="R199:R205" si="148">IF(P199&lt;=$F$18,Q199+R198,)</f>
        <v>0</v>
      </c>
      <c r="S199" s="83">
        <f t="shared" ref="S199:S205" si="149">$F$19*R199</f>
        <v>0</v>
      </c>
      <c r="T199" s="83">
        <f t="shared" si="121"/>
        <v>0</v>
      </c>
      <c r="U199" s="83">
        <f t="shared" si="135"/>
        <v>0</v>
      </c>
      <c r="V199" s="83">
        <f t="shared" si="122"/>
        <v>0</v>
      </c>
      <c r="W199" s="83">
        <v>0</v>
      </c>
      <c r="X199" s="83">
        <f t="shared" si="123"/>
        <v>0</v>
      </c>
      <c r="Y199" s="88">
        <f t="shared" si="124"/>
        <v>0</v>
      </c>
      <c r="AA199" s="121">
        <v>194</v>
      </c>
      <c r="AB199" s="83">
        <f t="shared" si="125"/>
        <v>0</v>
      </c>
      <c r="AC199" s="154">
        <f t="shared" si="126"/>
        <v>0</v>
      </c>
      <c r="AD199" s="154">
        <f t="shared" si="127"/>
        <v>0</v>
      </c>
      <c r="AE199" s="154">
        <f t="shared" si="128"/>
        <v>0</v>
      </c>
      <c r="AF199" s="83">
        <f t="shared" si="136"/>
        <v>0</v>
      </c>
      <c r="AG199" s="83">
        <f t="shared" si="137"/>
        <v>0</v>
      </c>
      <c r="AH199" s="83">
        <f t="shared" si="138"/>
        <v>0</v>
      </c>
      <c r="AI199" s="128">
        <f t="shared" ref="AI199:AI205" si="150">IF(AA199&lt;=$F$18,SUM(AF199:AH199),)</f>
        <v>0</v>
      </c>
      <c r="AK199" s="121">
        <v>194</v>
      </c>
      <c r="AL199" s="83">
        <f t="shared" si="129"/>
        <v>0</v>
      </c>
      <c r="AM199" s="83">
        <f t="shared" si="130"/>
        <v>0</v>
      </c>
      <c r="AN199" s="83">
        <f t="shared" si="131"/>
        <v>0</v>
      </c>
      <c r="AO199" s="83">
        <f t="shared" si="132"/>
        <v>0</v>
      </c>
      <c r="AP199" s="83">
        <f t="shared" si="133"/>
        <v>0</v>
      </c>
      <c r="AQ199" s="227">
        <f t="shared" si="118"/>
        <v>0</v>
      </c>
      <c r="AR199" s="227">
        <f t="shared" si="118"/>
        <v>0</v>
      </c>
      <c r="AS199" s="227">
        <f t="shared" si="118"/>
        <v>0</v>
      </c>
      <c r="AT199" s="227">
        <f t="shared" si="118"/>
        <v>0</v>
      </c>
      <c r="AU199" s="83">
        <f t="shared" si="139"/>
        <v>0</v>
      </c>
      <c r="AV199" s="83">
        <f t="shared" si="140"/>
        <v>0</v>
      </c>
      <c r="AW199" s="83">
        <f t="shared" si="141"/>
        <v>0</v>
      </c>
      <c r="AX199" s="83">
        <f t="shared" si="142"/>
        <v>0</v>
      </c>
      <c r="AY199" s="128">
        <f t="shared" si="143"/>
        <v>0</v>
      </c>
    </row>
    <row r="200" spans="3:51" x14ac:dyDescent="0.25">
      <c r="E200" s="69"/>
      <c r="I200" s="105">
        <v>195</v>
      </c>
      <c r="J200" s="83">
        <f t="shared" si="144"/>
        <v>0</v>
      </c>
      <c r="K200" s="83">
        <f t="shared" si="145"/>
        <v>0</v>
      </c>
      <c r="L200" s="83">
        <f t="shared" si="146"/>
        <v>0</v>
      </c>
      <c r="M200" s="83">
        <f t="shared" si="147"/>
        <v>0</v>
      </c>
      <c r="N200" s="83">
        <f t="shared" si="119"/>
        <v>0</v>
      </c>
      <c r="O200" s="84">
        <f t="shared" si="120"/>
        <v>0</v>
      </c>
      <c r="P200" s="105">
        <v>195</v>
      </c>
      <c r="Q200" s="83">
        <f t="shared" si="134"/>
        <v>0</v>
      </c>
      <c r="R200" s="83">
        <f t="shared" si="148"/>
        <v>0</v>
      </c>
      <c r="S200" s="83">
        <f t="shared" si="149"/>
        <v>0</v>
      </c>
      <c r="T200" s="83">
        <f t="shared" si="121"/>
        <v>0</v>
      </c>
      <c r="U200" s="83">
        <f t="shared" si="135"/>
        <v>0</v>
      </c>
      <c r="V200" s="83">
        <f t="shared" si="122"/>
        <v>0</v>
      </c>
      <c r="W200" s="83">
        <v>0</v>
      </c>
      <c r="X200" s="83">
        <f t="shared" si="123"/>
        <v>0</v>
      </c>
      <c r="Y200" s="88">
        <f t="shared" si="124"/>
        <v>0</v>
      </c>
      <c r="AA200" s="121">
        <v>195</v>
      </c>
      <c r="AB200" s="83">
        <f t="shared" si="125"/>
        <v>0</v>
      </c>
      <c r="AC200" s="154">
        <f t="shared" si="126"/>
        <v>0</v>
      </c>
      <c r="AD200" s="154">
        <f t="shared" si="127"/>
        <v>0</v>
      </c>
      <c r="AE200" s="154">
        <f t="shared" si="128"/>
        <v>0</v>
      </c>
      <c r="AF200" s="83">
        <f t="shared" si="136"/>
        <v>0</v>
      </c>
      <c r="AG200" s="83">
        <f t="shared" si="137"/>
        <v>0</v>
      </c>
      <c r="AH200" s="83">
        <f t="shared" si="138"/>
        <v>0</v>
      </c>
      <c r="AI200" s="128">
        <f t="shared" si="150"/>
        <v>0</v>
      </c>
      <c r="AK200" s="121">
        <v>195</v>
      </c>
      <c r="AL200" s="83">
        <f t="shared" si="129"/>
        <v>0</v>
      </c>
      <c r="AM200" s="83">
        <f t="shared" si="130"/>
        <v>0</v>
      </c>
      <c r="AN200" s="83">
        <f t="shared" si="131"/>
        <v>0</v>
      </c>
      <c r="AO200" s="83">
        <f t="shared" si="132"/>
        <v>0</v>
      </c>
      <c r="AP200" s="83">
        <f t="shared" si="133"/>
        <v>0</v>
      </c>
      <c r="AQ200" s="227">
        <f t="shared" si="118"/>
        <v>0</v>
      </c>
      <c r="AR200" s="227">
        <f t="shared" si="118"/>
        <v>0</v>
      </c>
      <c r="AS200" s="227">
        <f t="shared" si="118"/>
        <v>0</v>
      </c>
      <c r="AT200" s="227">
        <f t="shared" si="118"/>
        <v>0</v>
      </c>
      <c r="AU200" s="83">
        <f t="shared" si="139"/>
        <v>0</v>
      </c>
      <c r="AV200" s="83">
        <f t="shared" si="140"/>
        <v>0</v>
      </c>
      <c r="AW200" s="83">
        <f t="shared" si="141"/>
        <v>0</v>
      </c>
      <c r="AX200" s="83">
        <f t="shared" si="142"/>
        <v>0</v>
      </c>
      <c r="AY200" s="128">
        <f t="shared" si="143"/>
        <v>0</v>
      </c>
    </row>
    <row r="201" spans="3:51" x14ac:dyDescent="0.25">
      <c r="E201" s="69"/>
      <c r="I201" s="105">
        <v>196</v>
      </c>
      <c r="J201" s="83">
        <f t="shared" si="144"/>
        <v>0</v>
      </c>
      <c r="K201" s="83">
        <f t="shared" si="145"/>
        <v>0</v>
      </c>
      <c r="L201" s="83">
        <f t="shared" si="146"/>
        <v>0</v>
      </c>
      <c r="M201" s="83">
        <f t="shared" si="147"/>
        <v>0</v>
      </c>
      <c r="N201" s="83">
        <f t="shared" si="119"/>
        <v>0</v>
      </c>
      <c r="O201" s="84">
        <f t="shared" si="120"/>
        <v>0</v>
      </c>
      <c r="P201" s="105">
        <v>196</v>
      </c>
      <c r="Q201" s="83">
        <f t="shared" si="134"/>
        <v>0</v>
      </c>
      <c r="R201" s="83">
        <f t="shared" si="148"/>
        <v>0</v>
      </c>
      <c r="S201" s="83">
        <f t="shared" si="149"/>
        <v>0</v>
      </c>
      <c r="T201" s="83">
        <f t="shared" si="121"/>
        <v>0</v>
      </c>
      <c r="U201" s="83">
        <f t="shared" si="135"/>
        <v>0</v>
      </c>
      <c r="V201" s="83">
        <f t="shared" si="122"/>
        <v>0</v>
      </c>
      <c r="W201" s="83">
        <v>0</v>
      </c>
      <c r="X201" s="83">
        <f t="shared" si="123"/>
        <v>0</v>
      </c>
      <c r="Y201" s="88">
        <f t="shared" si="124"/>
        <v>0</v>
      </c>
      <c r="AA201" s="121">
        <v>196</v>
      </c>
      <c r="AB201" s="83">
        <f t="shared" si="125"/>
        <v>0</v>
      </c>
      <c r="AC201" s="154">
        <f t="shared" si="126"/>
        <v>0</v>
      </c>
      <c r="AD201" s="154">
        <f t="shared" si="127"/>
        <v>0</v>
      </c>
      <c r="AE201" s="154">
        <f t="shared" si="128"/>
        <v>0</v>
      </c>
      <c r="AF201" s="83">
        <f t="shared" si="136"/>
        <v>0</v>
      </c>
      <c r="AG201" s="83">
        <f t="shared" si="137"/>
        <v>0</v>
      </c>
      <c r="AH201" s="83">
        <f t="shared" si="138"/>
        <v>0</v>
      </c>
      <c r="AI201" s="128">
        <f t="shared" si="150"/>
        <v>0</v>
      </c>
      <c r="AK201" s="121">
        <v>196</v>
      </c>
      <c r="AL201" s="83">
        <f t="shared" si="129"/>
        <v>0</v>
      </c>
      <c r="AM201" s="83">
        <f t="shared" si="130"/>
        <v>0</v>
      </c>
      <c r="AN201" s="83">
        <f t="shared" si="131"/>
        <v>0</v>
      </c>
      <c r="AO201" s="83">
        <f t="shared" si="132"/>
        <v>0</v>
      </c>
      <c r="AP201" s="83">
        <f t="shared" si="133"/>
        <v>0</v>
      </c>
      <c r="AQ201" s="227">
        <f t="shared" si="118"/>
        <v>0</v>
      </c>
      <c r="AR201" s="227">
        <f t="shared" si="118"/>
        <v>0</v>
      </c>
      <c r="AS201" s="227">
        <f t="shared" si="118"/>
        <v>0</v>
      </c>
      <c r="AT201" s="227">
        <f t="shared" si="118"/>
        <v>0</v>
      </c>
      <c r="AU201" s="83">
        <f t="shared" si="139"/>
        <v>0</v>
      </c>
      <c r="AV201" s="83">
        <f t="shared" si="140"/>
        <v>0</v>
      </c>
      <c r="AW201" s="83">
        <f t="shared" si="141"/>
        <v>0</v>
      </c>
      <c r="AX201" s="83">
        <f t="shared" si="142"/>
        <v>0</v>
      </c>
      <c r="AY201" s="128">
        <f t="shared" si="143"/>
        <v>0</v>
      </c>
    </row>
    <row r="202" spans="3:51" x14ac:dyDescent="0.25">
      <c r="E202" s="69"/>
      <c r="I202" s="105">
        <v>197</v>
      </c>
      <c r="J202" s="83">
        <f t="shared" si="144"/>
        <v>0</v>
      </c>
      <c r="K202" s="83">
        <f t="shared" si="145"/>
        <v>0</v>
      </c>
      <c r="L202" s="83">
        <f t="shared" si="146"/>
        <v>0</v>
      </c>
      <c r="M202" s="83">
        <f t="shared" si="147"/>
        <v>0</v>
      </c>
      <c r="N202" s="83">
        <f t="shared" si="119"/>
        <v>0</v>
      </c>
      <c r="O202" s="84">
        <f t="shared" si="120"/>
        <v>0</v>
      </c>
      <c r="P202" s="105">
        <v>197</v>
      </c>
      <c r="Q202" s="83">
        <f t="shared" si="134"/>
        <v>0</v>
      </c>
      <c r="R202" s="83">
        <f t="shared" si="148"/>
        <v>0</v>
      </c>
      <c r="S202" s="83">
        <f t="shared" si="149"/>
        <v>0</v>
      </c>
      <c r="T202" s="83">
        <f t="shared" si="121"/>
        <v>0</v>
      </c>
      <c r="U202" s="83">
        <f t="shared" si="135"/>
        <v>0</v>
      </c>
      <c r="V202" s="83">
        <f t="shared" si="122"/>
        <v>0</v>
      </c>
      <c r="W202" s="83">
        <v>0</v>
      </c>
      <c r="X202" s="83">
        <f t="shared" si="123"/>
        <v>0</v>
      </c>
      <c r="Y202" s="88">
        <f t="shared" si="124"/>
        <v>0</v>
      </c>
      <c r="AA202" s="121">
        <v>197</v>
      </c>
      <c r="AB202" s="83">
        <f t="shared" si="125"/>
        <v>0</v>
      </c>
      <c r="AC202" s="154">
        <f t="shared" si="126"/>
        <v>0</v>
      </c>
      <c r="AD202" s="154">
        <f t="shared" si="127"/>
        <v>0</v>
      </c>
      <c r="AE202" s="154">
        <f t="shared" si="128"/>
        <v>0</v>
      </c>
      <c r="AF202" s="83">
        <f t="shared" si="136"/>
        <v>0</v>
      </c>
      <c r="AG202" s="83">
        <f t="shared" si="137"/>
        <v>0</v>
      </c>
      <c r="AH202" s="83">
        <f t="shared" si="138"/>
        <v>0</v>
      </c>
      <c r="AI202" s="128">
        <f t="shared" si="150"/>
        <v>0</v>
      </c>
      <c r="AK202" s="121">
        <v>197</v>
      </c>
      <c r="AL202" s="83">
        <f t="shared" si="129"/>
        <v>0</v>
      </c>
      <c r="AM202" s="83">
        <f t="shared" si="130"/>
        <v>0</v>
      </c>
      <c r="AN202" s="83">
        <f t="shared" si="131"/>
        <v>0</v>
      </c>
      <c r="AO202" s="83">
        <f t="shared" si="132"/>
        <v>0</v>
      </c>
      <c r="AP202" s="83">
        <f t="shared" si="133"/>
        <v>0</v>
      </c>
      <c r="AQ202" s="227">
        <f t="shared" si="118"/>
        <v>0</v>
      </c>
      <c r="AR202" s="227">
        <f t="shared" si="118"/>
        <v>0</v>
      </c>
      <c r="AS202" s="227">
        <f t="shared" si="118"/>
        <v>0</v>
      </c>
      <c r="AT202" s="227">
        <f t="shared" si="118"/>
        <v>0</v>
      </c>
      <c r="AU202" s="83">
        <f t="shared" si="139"/>
        <v>0</v>
      </c>
      <c r="AV202" s="83">
        <f t="shared" si="140"/>
        <v>0</v>
      </c>
      <c r="AW202" s="83">
        <f t="shared" si="141"/>
        <v>0</v>
      </c>
      <c r="AX202" s="83">
        <f t="shared" si="142"/>
        <v>0</v>
      </c>
      <c r="AY202" s="128">
        <f t="shared" si="143"/>
        <v>0</v>
      </c>
    </row>
    <row r="203" spans="3:51" x14ac:dyDescent="0.25">
      <c r="E203" s="69"/>
      <c r="I203" s="105">
        <v>198</v>
      </c>
      <c r="J203" s="83">
        <f t="shared" si="144"/>
        <v>0</v>
      </c>
      <c r="K203" s="83">
        <f t="shared" si="145"/>
        <v>0</v>
      </c>
      <c r="L203" s="83">
        <f t="shared" si="146"/>
        <v>0</v>
      </c>
      <c r="M203" s="83">
        <f t="shared" si="147"/>
        <v>0</v>
      </c>
      <c r="N203" s="83">
        <f t="shared" si="119"/>
        <v>0</v>
      </c>
      <c r="O203" s="84">
        <f t="shared" si="120"/>
        <v>0</v>
      </c>
      <c r="P203" s="105">
        <v>198</v>
      </c>
      <c r="Q203" s="83">
        <f t="shared" si="134"/>
        <v>0</v>
      </c>
      <c r="R203" s="83">
        <f t="shared" si="148"/>
        <v>0</v>
      </c>
      <c r="S203" s="83">
        <f t="shared" si="149"/>
        <v>0</v>
      </c>
      <c r="T203" s="83">
        <f t="shared" si="121"/>
        <v>0</v>
      </c>
      <c r="U203" s="83">
        <f t="shared" si="135"/>
        <v>0</v>
      </c>
      <c r="V203" s="83">
        <f t="shared" si="122"/>
        <v>0</v>
      </c>
      <c r="W203" s="83">
        <v>0</v>
      </c>
      <c r="X203" s="83">
        <f t="shared" si="123"/>
        <v>0</v>
      </c>
      <c r="Y203" s="88">
        <f t="shared" si="124"/>
        <v>0</v>
      </c>
      <c r="AA203" s="121">
        <v>198</v>
      </c>
      <c r="AB203" s="83">
        <f t="shared" si="125"/>
        <v>0</v>
      </c>
      <c r="AC203" s="154">
        <f t="shared" si="126"/>
        <v>0</v>
      </c>
      <c r="AD203" s="154">
        <f t="shared" si="127"/>
        <v>0</v>
      </c>
      <c r="AE203" s="154">
        <f t="shared" si="128"/>
        <v>0</v>
      </c>
      <c r="AF203" s="83">
        <f t="shared" si="136"/>
        <v>0</v>
      </c>
      <c r="AG203" s="83">
        <f t="shared" si="137"/>
        <v>0</v>
      </c>
      <c r="AH203" s="83">
        <f t="shared" si="138"/>
        <v>0</v>
      </c>
      <c r="AI203" s="128">
        <f t="shared" si="150"/>
        <v>0</v>
      </c>
      <c r="AK203" s="121">
        <v>198</v>
      </c>
      <c r="AL203" s="83">
        <f t="shared" si="129"/>
        <v>0</v>
      </c>
      <c r="AM203" s="83">
        <f t="shared" si="130"/>
        <v>0</v>
      </c>
      <c r="AN203" s="83">
        <f t="shared" si="131"/>
        <v>0</v>
      </c>
      <c r="AO203" s="83">
        <f t="shared" si="132"/>
        <v>0</v>
      </c>
      <c r="AP203" s="83">
        <f t="shared" si="133"/>
        <v>0</v>
      </c>
      <c r="AQ203" s="227">
        <f t="shared" si="118"/>
        <v>0</v>
      </c>
      <c r="AR203" s="227">
        <f t="shared" si="118"/>
        <v>0</v>
      </c>
      <c r="AS203" s="227">
        <f t="shared" si="118"/>
        <v>0</v>
      </c>
      <c r="AT203" s="227">
        <f t="shared" si="118"/>
        <v>0</v>
      </c>
      <c r="AU203" s="83">
        <f t="shared" si="139"/>
        <v>0</v>
      </c>
      <c r="AV203" s="83">
        <f t="shared" si="140"/>
        <v>0</v>
      </c>
      <c r="AW203" s="83">
        <f t="shared" si="141"/>
        <v>0</v>
      </c>
      <c r="AX203" s="83">
        <f t="shared" si="142"/>
        <v>0</v>
      </c>
      <c r="AY203" s="128">
        <f t="shared" si="143"/>
        <v>0</v>
      </c>
    </row>
    <row r="204" spans="3:51" x14ac:dyDescent="0.25">
      <c r="E204" s="69"/>
      <c r="I204" s="105">
        <v>199</v>
      </c>
      <c r="J204" s="83">
        <f t="shared" si="144"/>
        <v>0</v>
      </c>
      <c r="K204" s="83">
        <f t="shared" si="145"/>
        <v>0</v>
      </c>
      <c r="L204" s="83">
        <f t="shared" si="146"/>
        <v>0</v>
      </c>
      <c r="M204" s="83">
        <f t="shared" si="147"/>
        <v>0</v>
      </c>
      <c r="N204" s="83">
        <f t="shared" si="119"/>
        <v>0</v>
      </c>
      <c r="O204" s="84">
        <f t="shared" si="120"/>
        <v>0</v>
      </c>
      <c r="P204" s="105">
        <v>199</v>
      </c>
      <c r="Q204" s="83">
        <f t="shared" si="134"/>
        <v>0</v>
      </c>
      <c r="R204" s="83">
        <f t="shared" si="148"/>
        <v>0</v>
      </c>
      <c r="S204" s="83">
        <f t="shared" si="149"/>
        <v>0</v>
      </c>
      <c r="T204" s="83">
        <f t="shared" si="121"/>
        <v>0</v>
      </c>
      <c r="U204" s="83">
        <f t="shared" si="135"/>
        <v>0</v>
      </c>
      <c r="V204" s="83">
        <f t="shared" si="122"/>
        <v>0</v>
      </c>
      <c r="W204" s="83">
        <v>0</v>
      </c>
      <c r="X204" s="83">
        <f t="shared" si="123"/>
        <v>0</v>
      </c>
      <c r="Y204" s="88">
        <f t="shared" si="124"/>
        <v>0</v>
      </c>
      <c r="AA204" s="121">
        <v>199</v>
      </c>
      <c r="AB204" s="83">
        <f t="shared" si="125"/>
        <v>0</v>
      </c>
      <c r="AC204" s="154">
        <f t="shared" si="126"/>
        <v>0</v>
      </c>
      <c r="AD204" s="154">
        <f t="shared" si="127"/>
        <v>0</v>
      </c>
      <c r="AE204" s="154">
        <f t="shared" si="128"/>
        <v>0</v>
      </c>
      <c r="AF204" s="83">
        <f t="shared" si="136"/>
        <v>0</v>
      </c>
      <c r="AG204" s="83">
        <f t="shared" si="137"/>
        <v>0</v>
      </c>
      <c r="AH204" s="83">
        <f t="shared" si="138"/>
        <v>0</v>
      </c>
      <c r="AI204" s="128">
        <f t="shared" si="150"/>
        <v>0</v>
      </c>
      <c r="AK204" s="121">
        <v>199</v>
      </c>
      <c r="AL204" s="83">
        <f t="shared" si="129"/>
        <v>0</v>
      </c>
      <c r="AM204" s="83">
        <f t="shared" si="130"/>
        <v>0</v>
      </c>
      <c r="AN204" s="83">
        <f t="shared" si="131"/>
        <v>0</v>
      </c>
      <c r="AO204" s="83">
        <f t="shared" si="132"/>
        <v>0</v>
      </c>
      <c r="AP204" s="83">
        <f t="shared" si="133"/>
        <v>0</v>
      </c>
      <c r="AQ204" s="227">
        <f t="shared" si="118"/>
        <v>0</v>
      </c>
      <c r="AR204" s="227">
        <f t="shared" si="118"/>
        <v>0</v>
      </c>
      <c r="AS204" s="227">
        <f t="shared" si="118"/>
        <v>0</v>
      </c>
      <c r="AT204" s="227">
        <f t="shared" si="118"/>
        <v>0</v>
      </c>
      <c r="AU204" s="83">
        <f t="shared" si="139"/>
        <v>0</v>
      </c>
      <c r="AV204" s="83">
        <f t="shared" si="140"/>
        <v>0</v>
      </c>
      <c r="AW204" s="83">
        <f t="shared" si="141"/>
        <v>0</v>
      </c>
      <c r="AX204" s="83">
        <f t="shared" si="142"/>
        <v>0</v>
      </c>
      <c r="AY204" s="128">
        <f t="shared" si="143"/>
        <v>0</v>
      </c>
    </row>
    <row r="205" spans="3:51" x14ac:dyDescent="0.25">
      <c r="E205" s="69"/>
      <c r="I205" s="106">
        <v>200</v>
      </c>
      <c r="J205" s="83">
        <f t="shared" si="144"/>
        <v>0</v>
      </c>
      <c r="K205" s="83">
        <f t="shared" si="145"/>
        <v>0</v>
      </c>
      <c r="L205" s="83">
        <f t="shared" si="146"/>
        <v>0</v>
      </c>
      <c r="M205" s="83">
        <f t="shared" si="147"/>
        <v>0</v>
      </c>
      <c r="N205" s="85">
        <f>IF(F208&lt;=$F$18,0,)</f>
        <v>0</v>
      </c>
      <c r="O205" s="84">
        <f t="shared" si="120"/>
        <v>0</v>
      </c>
      <c r="P205" s="106">
        <v>200</v>
      </c>
      <c r="Q205" s="85">
        <f t="shared" si="134"/>
        <v>0</v>
      </c>
      <c r="R205" s="85">
        <f t="shared" si="148"/>
        <v>0</v>
      </c>
      <c r="S205" s="85">
        <f t="shared" si="149"/>
        <v>0</v>
      </c>
      <c r="T205" s="85">
        <f t="shared" si="121"/>
        <v>0</v>
      </c>
      <c r="U205" s="85">
        <f t="shared" si="135"/>
        <v>0</v>
      </c>
      <c r="V205" s="85">
        <f t="shared" si="122"/>
        <v>0</v>
      </c>
      <c r="W205" s="85">
        <v>0</v>
      </c>
      <c r="X205" s="221">
        <f t="shared" si="123"/>
        <v>0</v>
      </c>
      <c r="Y205" s="89">
        <f t="shared" si="124"/>
        <v>0</v>
      </c>
      <c r="AA205" s="122">
        <v>200</v>
      </c>
      <c r="AB205" s="204">
        <f t="shared" si="125"/>
        <v>0</v>
      </c>
      <c r="AC205" s="155">
        <f t="shared" si="126"/>
        <v>0</v>
      </c>
      <c r="AD205" s="155">
        <f t="shared" si="127"/>
        <v>0</v>
      </c>
      <c r="AE205" s="155">
        <f t="shared" si="128"/>
        <v>0</v>
      </c>
      <c r="AF205" s="85">
        <f t="shared" si="136"/>
        <v>0</v>
      </c>
      <c r="AG205" s="85">
        <f t="shared" si="137"/>
        <v>0</v>
      </c>
      <c r="AH205" s="85">
        <f t="shared" si="138"/>
        <v>0</v>
      </c>
      <c r="AI205" s="129">
        <f t="shared" si="150"/>
        <v>0</v>
      </c>
      <c r="AK205" s="122">
        <v>200</v>
      </c>
      <c r="AL205" s="204">
        <f t="shared" si="129"/>
        <v>0</v>
      </c>
      <c r="AM205" s="85">
        <f t="shared" si="130"/>
        <v>0</v>
      </c>
      <c r="AN205" s="85">
        <f t="shared" si="131"/>
        <v>0</v>
      </c>
      <c r="AO205" s="85">
        <f t="shared" si="132"/>
        <v>0</v>
      </c>
      <c r="AP205" s="85">
        <f t="shared" si="133"/>
        <v>0</v>
      </c>
      <c r="AQ205" s="229">
        <f t="shared" si="118"/>
        <v>0</v>
      </c>
      <c r="AR205" s="229">
        <f t="shared" si="118"/>
        <v>0</v>
      </c>
      <c r="AS205" s="229">
        <f t="shared" si="118"/>
        <v>0</v>
      </c>
      <c r="AT205" s="229">
        <f t="shared" si="118"/>
        <v>0</v>
      </c>
      <c r="AU205" s="85">
        <f t="shared" si="139"/>
        <v>0</v>
      </c>
      <c r="AV205" s="85">
        <f t="shared" si="140"/>
        <v>0</v>
      </c>
      <c r="AW205" s="85">
        <f t="shared" si="141"/>
        <v>0</v>
      </c>
      <c r="AX205" s="85">
        <f t="shared" si="142"/>
        <v>0</v>
      </c>
      <c r="AY205" s="129">
        <f t="shared" si="143"/>
        <v>0</v>
      </c>
    </row>
    <row r="206" spans="3:51" x14ac:dyDescent="0.25">
      <c r="E206" s="69"/>
    </row>
    <row r="207" spans="3:51" x14ac:dyDescent="0.25">
      <c r="E207" s="69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1:BC207"/>
  <sheetViews>
    <sheetView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  <col min="52" max="52" width="11.42578125" style="5"/>
    <col min="54" max="54" width="19.28515625" customWidth="1"/>
  </cols>
  <sheetData>
    <row r="1" spans="2:55" x14ac:dyDescent="0.25">
      <c r="AZ1" s="230"/>
      <c r="BA1" s="191"/>
      <c r="BB1" s="191"/>
      <c r="BC1" s="191"/>
    </row>
    <row r="2" spans="2:55" x14ac:dyDescent="0.25">
      <c r="AZ2" s="230"/>
      <c r="BA2" s="191"/>
      <c r="BB2" s="191"/>
      <c r="BC2" s="191"/>
    </row>
    <row r="3" spans="2:55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  <c r="AZ3" s="230"/>
      <c r="BA3" s="191"/>
      <c r="BB3" s="191"/>
      <c r="BC3" s="191"/>
    </row>
    <row r="4" spans="2:55" ht="45" customHeight="1" x14ac:dyDescent="0.25">
      <c r="B4" s="316" t="s">
        <v>181</v>
      </c>
      <c r="C4" s="316"/>
      <c r="D4" s="316"/>
      <c r="E4" s="316"/>
      <c r="F4" s="316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  <c r="AZ4" s="262"/>
      <c r="BA4" s="191"/>
      <c r="BB4" s="191"/>
      <c r="BC4" s="191"/>
    </row>
    <row r="5" spans="2:55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>IF(I5&lt;=$F$10,IF(I5&lt;=30,I5*($F$9-$F$6)/30,$F$9-$F$6),)</f>
        <v>0</v>
      </c>
      <c r="N5" s="83">
        <f t="shared" ref="N5:N68" si="0">IF(P6&lt;=$F$18,0,)</f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>$F$19*R5</f>
        <v>0</v>
      </c>
      <c r="T5" s="83">
        <f t="shared" ref="T5:T68" si="2">IF(S5=0,0,EXP(-1.0587+0.8836*LN(S5)+0.284))</f>
        <v>0</v>
      </c>
      <c r="U5" s="83">
        <v>0</v>
      </c>
      <c r="V5" s="83">
        <f t="shared" ref="V5:V68" si="3">IF(P5&lt;=$F$18,IF(P5&lt;=30,P5*($F$16-$F$6)/30,$F$16-$F$6),)</f>
        <v>0</v>
      </c>
      <c r="W5" s="83">
        <v>0</v>
      </c>
      <c r="X5" s="83">
        <f t="shared" ref="X5:X68" si="4">((S5+T5)*0.475+U5+V5+W5)*44/12</f>
        <v>0</v>
      </c>
      <c r="Y5" s="88">
        <f t="shared" ref="Y5:Y68" si="5">IF(P5&lt;=$F$18,X5-O5,)</f>
        <v>0</v>
      </c>
      <c r="AA5" s="121">
        <v>0</v>
      </c>
      <c r="AB5" s="83">
        <f t="shared" ref="AB5:AB68" si="6">IF(AA5&lt;=$F$18,IFERROR(VLOOKUP($AA5,$B$82:$G$94,2,FALSE),0),)</f>
        <v>0</v>
      </c>
      <c r="AC5" s="154">
        <f t="shared" ref="AC5:AC68" si="7">IF(AA5&lt;=$F$18,IFERROR(VLOOKUP($AA5,$B$82:$G$94,3,FALSE),0),)</f>
        <v>0</v>
      </c>
      <c r="AD5" s="154">
        <f t="shared" ref="AD5:AD68" si="8">IF(AA5&lt;=$F$18,IFERROR(VLOOKUP($AA5,$B$82:$G$94,4,FALSE),0),)</f>
        <v>0</v>
      </c>
      <c r="AE5" s="154">
        <f t="shared" ref="AE5:AE68" si="9">IF(AA5&lt;=$F$18,IFERROR(VLOOKUP($AA5,$B$82:$G$94,5,FALSE),0),)</f>
        <v>0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34" si="10">IF(AK5&lt;=$F$18,IFERROR(VLOOKUP($AA5,$B$82:$G$94,2,FALSE),0),)</f>
        <v>0</v>
      </c>
      <c r="AM5" s="83">
        <f t="shared" ref="AM5:AM34" si="11">IF(AK5&lt;=$F$18,IFERROR(VLOOKUP($AA5,$B$82:$G$94,3,FALSE),0),)</f>
        <v>0</v>
      </c>
      <c r="AN5" s="83">
        <f t="shared" ref="AN5:AN34" si="12">IF(AK5&lt;=$F$18,IFERROR(VLOOKUP($AA5,$B$82:$G$94,4,FALSE),0),)</f>
        <v>0</v>
      </c>
      <c r="AO5" s="83">
        <f t="shared" ref="AO5:AO34" si="13">IF(AK5&lt;=$F$18,IFERROR(VLOOKUP($AA5,$B$82:$G$94,5,FALSE),0),)</f>
        <v>0</v>
      </c>
      <c r="AP5" s="83">
        <f t="shared" ref="AP5:AP34" si="14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>
        <v>0</v>
      </c>
      <c r="AV5" s="83">
        <v>0</v>
      </c>
      <c r="AW5" s="83">
        <v>0</v>
      </c>
      <c r="AX5" s="83">
        <v>0</v>
      </c>
      <c r="AY5" s="128">
        <f>IF(AK5&lt;=$F$18,SUM(AU5:AX5),)</f>
        <v>0</v>
      </c>
      <c r="AZ5" s="230"/>
      <c r="BA5" s="191"/>
      <c r="BB5" s="191"/>
      <c r="BC5" s="191"/>
    </row>
    <row r="6" spans="2:55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>IF($I6&lt;=$F$10,$F$11*$F$13+J5,)</f>
        <v>0.56999999999999995</v>
      </c>
      <c r="K6" s="83">
        <f>IF(J6=0,0,EXP(-1.0587+0.8836*LN(J6)+0.284))</f>
        <v>0.28044202045489819</v>
      </c>
      <c r="L6" s="83">
        <f>IF(I6&lt;=$F$10,$F$5+($F$8-$F$5)*(1-EXP(-0.0175*I6)),)</f>
        <v>70</v>
      </c>
      <c r="M6" s="83">
        <f>IF(I6&lt;=$F$10,IF(I6&lt;=30,I6*($F$9-$F$6)/30,$F$9-$F$6),)</f>
        <v>0.33333333333333331</v>
      </c>
      <c r="N6" s="83">
        <f t="shared" si="0"/>
        <v>0</v>
      </c>
      <c r="O6" s="84">
        <f t="shared" si="1"/>
        <v>259.37007540784782</v>
      </c>
      <c r="P6" s="105">
        <v>1</v>
      </c>
      <c r="Q6" s="83">
        <f t="shared" ref="Q6:Q69" si="15">IF(P6&lt;=$F$18,LOOKUP(P6-1,$B$25:$B$78,$G$25:$G$78),)</f>
        <v>4.68</v>
      </c>
      <c r="R6" s="83">
        <f>IF(P6&lt;=$F$18,Q6+R5,)</f>
        <v>4.68</v>
      </c>
      <c r="S6" s="83">
        <f>$F$19*R6</f>
        <v>2.6675999999999997</v>
      </c>
      <c r="T6" s="83">
        <f t="shared" si="2"/>
        <v>1.0966608080083624</v>
      </c>
      <c r="U6" s="83">
        <f t="shared" ref="U6:U69" si="16">IF(P6&lt;=$F$18,$F$5+($F$15-$F$5)*(1-EXP(-0.0175*P6)),)</f>
        <v>70</v>
      </c>
      <c r="V6" s="83">
        <f t="shared" si="3"/>
        <v>0.33333333333333331</v>
      </c>
      <c r="W6" s="83">
        <v>0</v>
      </c>
      <c r="X6" s="83">
        <f t="shared" si="4"/>
        <v>264.44497646283679</v>
      </c>
      <c r="Y6" s="88">
        <f t="shared" si="5"/>
        <v>5.0749010549889704</v>
      </c>
      <c r="AA6" s="121">
        <v>1</v>
      </c>
      <c r="AB6" s="83">
        <f t="shared" si="6"/>
        <v>0</v>
      </c>
      <c r="AC6" s="154">
        <f t="shared" si="7"/>
        <v>0</v>
      </c>
      <c r="AD6" s="154">
        <f t="shared" si="8"/>
        <v>0</v>
      </c>
      <c r="AE6" s="154">
        <f t="shared" si="9"/>
        <v>0</v>
      </c>
      <c r="AF6" s="83">
        <f t="shared" ref="AF6:AF69" si="17">IF(AA6&lt;=$F$18,EXP(-LN(2)/$D$104)*AF5+((1-EXP(-LN(2)/$D$104))/(LN(2)/$D$104))*$AB6*AC6*0.475*$F$19*44/12,)</f>
        <v>0</v>
      </c>
      <c r="AG6" s="83">
        <f t="shared" ref="AG6:AG69" si="18">IF(AA6&lt;=$F$18,EXP(-LN(2)/$D$106)*AG5+((1-EXP(-LN(2)/$D$106))/(LN(2)/$D$106))*$AB6*AD6*0.475*$F$19*44/12,)</f>
        <v>0</v>
      </c>
      <c r="AH6" s="83">
        <f t="shared" ref="AH6:AH69" si="19">IF(AA6&lt;=$F$18,EXP(-LN(2)/$D$105)*AH5+((1-EXP(-LN(2)/$D$105))/(LN(2)/$D$105))*$AB6*AE6*0.475*$F$19*44/12,)</f>
        <v>0</v>
      </c>
      <c r="AI6" s="128">
        <f>IF(AA6&lt;=$F$18,SUM(AF6:AH6),)</f>
        <v>0</v>
      </c>
      <c r="AK6" s="121">
        <v>1</v>
      </c>
      <c r="AL6" s="83">
        <f t="shared" si="10"/>
        <v>0</v>
      </c>
      <c r="AM6" s="83">
        <f t="shared" si="11"/>
        <v>0</v>
      </c>
      <c r="AN6" s="83">
        <f t="shared" si="12"/>
        <v>0</v>
      </c>
      <c r="AO6" s="83">
        <f t="shared" si="13"/>
        <v>0</v>
      </c>
      <c r="AP6" s="83">
        <f t="shared" si="14"/>
        <v>0</v>
      </c>
      <c r="AQ6" s="227">
        <f t="shared" ref="AQ6:AT24" si="20">IF($AK6&lt;=$F$18,$AL6*AM6,)</f>
        <v>0</v>
      </c>
      <c r="AR6" s="227">
        <f t="shared" si="20"/>
        <v>0</v>
      </c>
      <c r="AS6" s="227">
        <f t="shared" si="20"/>
        <v>0</v>
      </c>
      <c r="AT6" s="227">
        <f t="shared" si="20"/>
        <v>0</v>
      </c>
      <c r="AU6" s="83">
        <f t="shared" ref="AU6:AU34" si="21">IF($AK6&lt;=$F$18,$C$104*$AL6*AM6,)</f>
        <v>0</v>
      </c>
      <c r="AV6" s="83">
        <f t="shared" ref="AV6:AV34" si="22">IF($AK6&lt;=$F$18,$C$106*$AL6*AN6,)</f>
        <v>0</v>
      </c>
      <c r="AW6" s="83">
        <f t="shared" ref="AW6:AW34" si="23">IF($AK6&lt;=$F$18,$C$105*$AL6*AO6,)</f>
        <v>0</v>
      </c>
      <c r="AX6" s="83">
        <f t="shared" ref="AX6:AX34" si="24">IF($AK6&lt;=$F$18,$C$108*$AL6*AP6,)</f>
        <v>0</v>
      </c>
      <c r="AY6" s="128">
        <f t="shared" ref="AY6:AY34" si="25">IF(AK6&lt;=$F$18,SUM(AU6:AX6)+AY5,)</f>
        <v>0</v>
      </c>
      <c r="AZ6" s="263"/>
      <c r="BA6" s="191"/>
      <c r="BB6" s="191"/>
      <c r="BC6" s="191"/>
    </row>
    <row r="7" spans="2:55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ref="J7:J70" si="26">IF($I7&lt;=$F$10,$F$11*$F$13+J6,)</f>
        <v>1.1399999999999999</v>
      </c>
      <c r="K7" s="83">
        <f t="shared" ref="K7:K70" si="27">IF(J7=0,0,EXP(-1.0587+0.8836*LN(J7)+0.284))</f>
        <v>0.5174080621339946</v>
      </c>
      <c r="L7" s="83">
        <f t="shared" ref="L7:L70" si="28">IF(I7&lt;=$F$10,$F$5+($F$8-$F$5)*(1-EXP(-0.0175*I7)),)</f>
        <v>70</v>
      </c>
      <c r="M7" s="83">
        <f t="shared" ref="M7:M70" si="29">IF(I7&lt;=$F$10,IF(I7&lt;=30,I7*($F$9-$F$6)/30,$F$9-$F$6),)</f>
        <v>0.66666666666666663</v>
      </c>
      <c r="N7" s="83">
        <f t="shared" si="0"/>
        <v>0</v>
      </c>
      <c r="O7" s="84">
        <f t="shared" si="1"/>
        <v>261.99776348599454</v>
      </c>
      <c r="P7" s="105">
        <v>2</v>
      </c>
      <c r="Q7" s="83">
        <f t="shared" si="15"/>
        <v>4.68</v>
      </c>
      <c r="R7" s="83">
        <f t="shared" ref="R7:R70" si="30">IF(P7&lt;=$F$18,Q7+R6,)</f>
        <v>9.36</v>
      </c>
      <c r="S7" s="83">
        <f t="shared" ref="S7:S70" si="31">$F$19*R7</f>
        <v>5.3351999999999995</v>
      </c>
      <c r="T7" s="83">
        <f t="shared" si="2"/>
        <v>2.0233099967312578</v>
      </c>
      <c r="U7" s="83">
        <f t="shared" si="16"/>
        <v>70</v>
      </c>
      <c r="V7" s="83">
        <f t="shared" si="3"/>
        <v>0.66666666666666663</v>
      </c>
      <c r="W7" s="83">
        <v>0</v>
      </c>
      <c r="X7" s="83">
        <f t="shared" si="4"/>
        <v>271.92718268875137</v>
      </c>
      <c r="Y7" s="88">
        <f t="shared" si="5"/>
        <v>9.9294192027568329</v>
      </c>
      <c r="AA7" s="121">
        <v>2</v>
      </c>
      <c r="AB7" s="83">
        <f t="shared" si="6"/>
        <v>0</v>
      </c>
      <c r="AC7" s="154">
        <f t="shared" si="7"/>
        <v>0</v>
      </c>
      <c r="AD7" s="154">
        <f t="shared" si="8"/>
        <v>0</v>
      </c>
      <c r="AE7" s="154">
        <f t="shared" si="9"/>
        <v>0</v>
      </c>
      <c r="AF7" s="83">
        <f t="shared" si="17"/>
        <v>0</v>
      </c>
      <c r="AG7" s="83">
        <f t="shared" si="18"/>
        <v>0</v>
      </c>
      <c r="AH7" s="83">
        <f t="shared" si="19"/>
        <v>0</v>
      </c>
      <c r="AI7" s="128">
        <f t="shared" ref="AI7:AI70" si="32">IF(AA7&lt;=$F$18,SUM(AF7:AH7),)</f>
        <v>0</v>
      </c>
      <c r="AK7" s="121">
        <v>2</v>
      </c>
      <c r="AL7" s="83">
        <f t="shared" si="10"/>
        <v>0</v>
      </c>
      <c r="AM7" s="83">
        <f t="shared" si="11"/>
        <v>0</v>
      </c>
      <c r="AN7" s="83">
        <f t="shared" si="12"/>
        <v>0</v>
      </c>
      <c r="AO7" s="83">
        <f t="shared" si="13"/>
        <v>0</v>
      </c>
      <c r="AP7" s="83">
        <f t="shared" si="14"/>
        <v>0</v>
      </c>
      <c r="AQ7" s="227">
        <f t="shared" si="20"/>
        <v>0</v>
      </c>
      <c r="AR7" s="227">
        <f t="shared" si="20"/>
        <v>0</v>
      </c>
      <c r="AS7" s="227">
        <f t="shared" si="20"/>
        <v>0</v>
      </c>
      <c r="AT7" s="227">
        <f t="shared" si="20"/>
        <v>0</v>
      </c>
      <c r="AU7" s="83">
        <f t="shared" si="21"/>
        <v>0</v>
      </c>
      <c r="AV7" s="83">
        <f t="shared" si="22"/>
        <v>0</v>
      </c>
      <c r="AW7" s="83">
        <f t="shared" si="23"/>
        <v>0</v>
      </c>
      <c r="AX7" s="83">
        <f t="shared" si="24"/>
        <v>0</v>
      </c>
      <c r="AY7" s="128">
        <f t="shared" si="25"/>
        <v>0</v>
      </c>
      <c r="AZ7" s="263"/>
      <c r="BA7" s="191"/>
      <c r="BB7" s="191"/>
      <c r="BC7" s="191"/>
    </row>
    <row r="8" spans="2:55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26"/>
        <v>1.71</v>
      </c>
      <c r="K8" s="83">
        <f t="shared" si="27"/>
        <v>0.74033354502612181</v>
      </c>
      <c r="L8" s="83">
        <f t="shared" si="28"/>
        <v>70</v>
      </c>
      <c r="M8" s="83">
        <f t="shared" si="29"/>
        <v>1</v>
      </c>
      <c r="N8" s="83">
        <f t="shared" si="0"/>
        <v>0</v>
      </c>
      <c r="O8" s="84">
        <f t="shared" si="1"/>
        <v>264.60099759092049</v>
      </c>
      <c r="P8" s="105">
        <v>3</v>
      </c>
      <c r="Q8" s="83">
        <f t="shared" si="15"/>
        <v>4.68</v>
      </c>
      <c r="R8" s="83">
        <f t="shared" si="30"/>
        <v>14.04</v>
      </c>
      <c r="S8" s="83">
        <f t="shared" si="31"/>
        <v>8.0027999999999988</v>
      </c>
      <c r="T8" s="83">
        <f t="shared" si="2"/>
        <v>2.8950539664743791</v>
      </c>
      <c r="U8" s="83">
        <f t="shared" si="16"/>
        <v>70</v>
      </c>
      <c r="V8" s="83">
        <f t="shared" si="3"/>
        <v>1</v>
      </c>
      <c r="W8" s="83">
        <v>0</v>
      </c>
      <c r="X8" s="83">
        <f t="shared" si="4"/>
        <v>279.3137623249429</v>
      </c>
      <c r="Y8" s="88">
        <f t="shared" si="5"/>
        <v>14.712764734022414</v>
      </c>
      <c r="AA8" s="121">
        <v>3</v>
      </c>
      <c r="AB8" s="83">
        <f t="shared" si="6"/>
        <v>0</v>
      </c>
      <c r="AC8" s="154">
        <f t="shared" si="7"/>
        <v>0</v>
      </c>
      <c r="AD8" s="154">
        <f t="shared" si="8"/>
        <v>0</v>
      </c>
      <c r="AE8" s="154">
        <f t="shared" si="9"/>
        <v>0</v>
      </c>
      <c r="AF8" s="83">
        <f t="shared" si="17"/>
        <v>0</v>
      </c>
      <c r="AG8" s="83">
        <f t="shared" si="18"/>
        <v>0</v>
      </c>
      <c r="AH8" s="83">
        <f t="shared" si="19"/>
        <v>0</v>
      </c>
      <c r="AI8" s="128">
        <f t="shared" si="32"/>
        <v>0</v>
      </c>
      <c r="AK8" s="121">
        <v>3</v>
      </c>
      <c r="AL8" s="83">
        <f t="shared" si="10"/>
        <v>0</v>
      </c>
      <c r="AM8" s="83">
        <f t="shared" si="11"/>
        <v>0</v>
      </c>
      <c r="AN8" s="83">
        <f t="shared" si="12"/>
        <v>0</v>
      </c>
      <c r="AO8" s="83">
        <f t="shared" si="13"/>
        <v>0</v>
      </c>
      <c r="AP8" s="83">
        <f t="shared" si="14"/>
        <v>0</v>
      </c>
      <c r="AQ8" s="227">
        <f t="shared" si="20"/>
        <v>0</v>
      </c>
      <c r="AR8" s="227">
        <f t="shared" si="20"/>
        <v>0</v>
      </c>
      <c r="AS8" s="227">
        <f t="shared" si="20"/>
        <v>0</v>
      </c>
      <c r="AT8" s="227">
        <f t="shared" si="20"/>
        <v>0</v>
      </c>
      <c r="AU8" s="83">
        <f t="shared" si="21"/>
        <v>0</v>
      </c>
      <c r="AV8" s="83">
        <f t="shared" si="22"/>
        <v>0</v>
      </c>
      <c r="AW8" s="83">
        <f t="shared" si="23"/>
        <v>0</v>
      </c>
      <c r="AX8" s="83">
        <f t="shared" si="24"/>
        <v>0</v>
      </c>
      <c r="AY8" s="128">
        <f t="shared" si="25"/>
        <v>0</v>
      </c>
      <c r="AZ8" s="263"/>
      <c r="BA8" s="191"/>
      <c r="BB8" s="191"/>
      <c r="BC8" s="191"/>
    </row>
    <row r="9" spans="2:55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26"/>
        <v>2.2799999999999998</v>
      </c>
      <c r="K9" s="83">
        <f t="shared" si="27"/>
        <v>0.95460410079419578</v>
      </c>
      <c r="L9" s="83">
        <f t="shared" si="28"/>
        <v>70</v>
      </c>
      <c r="M9" s="83">
        <f t="shared" si="29"/>
        <v>1.3333333333333333</v>
      </c>
      <c r="N9" s="83">
        <f t="shared" si="0"/>
        <v>0</v>
      </c>
      <c r="O9" s="84">
        <f t="shared" si="1"/>
        <v>267.18915769777215</v>
      </c>
      <c r="P9" s="105">
        <v>4</v>
      </c>
      <c r="Q9" s="83">
        <f t="shared" si="15"/>
        <v>4.68</v>
      </c>
      <c r="R9" s="83">
        <f t="shared" si="30"/>
        <v>18.72</v>
      </c>
      <c r="S9" s="83">
        <f t="shared" si="31"/>
        <v>10.670399999999999</v>
      </c>
      <c r="T9" s="83">
        <f t="shared" si="2"/>
        <v>3.7329530817348457</v>
      </c>
      <c r="U9" s="83">
        <f t="shared" si="16"/>
        <v>70</v>
      </c>
      <c r="V9" s="83">
        <f t="shared" si="3"/>
        <v>1.3333333333333333</v>
      </c>
      <c r="W9" s="83">
        <v>0</v>
      </c>
      <c r="X9" s="83">
        <f t="shared" si="4"/>
        <v>286.64139550624373</v>
      </c>
      <c r="Y9" s="88">
        <f t="shared" si="5"/>
        <v>19.45223780847158</v>
      </c>
      <c r="AA9" s="121">
        <v>4</v>
      </c>
      <c r="AB9" s="83">
        <f t="shared" si="6"/>
        <v>0</v>
      </c>
      <c r="AC9" s="154">
        <f t="shared" si="7"/>
        <v>0</v>
      </c>
      <c r="AD9" s="154">
        <f t="shared" si="8"/>
        <v>0</v>
      </c>
      <c r="AE9" s="154">
        <f t="shared" si="9"/>
        <v>0</v>
      </c>
      <c r="AF9" s="83">
        <f t="shared" si="17"/>
        <v>0</v>
      </c>
      <c r="AG9" s="83">
        <f t="shared" si="18"/>
        <v>0</v>
      </c>
      <c r="AH9" s="83">
        <f t="shared" si="19"/>
        <v>0</v>
      </c>
      <c r="AI9" s="128">
        <f t="shared" si="32"/>
        <v>0</v>
      </c>
      <c r="AK9" s="121">
        <v>4</v>
      </c>
      <c r="AL9" s="83">
        <f t="shared" si="10"/>
        <v>0</v>
      </c>
      <c r="AM9" s="83">
        <f t="shared" si="11"/>
        <v>0</v>
      </c>
      <c r="AN9" s="83">
        <f t="shared" si="12"/>
        <v>0</v>
      </c>
      <c r="AO9" s="83">
        <f t="shared" si="13"/>
        <v>0</v>
      </c>
      <c r="AP9" s="83">
        <f t="shared" si="14"/>
        <v>0</v>
      </c>
      <c r="AQ9" s="227">
        <f t="shared" si="20"/>
        <v>0</v>
      </c>
      <c r="AR9" s="227">
        <f t="shared" si="20"/>
        <v>0</v>
      </c>
      <c r="AS9" s="227">
        <f t="shared" si="20"/>
        <v>0</v>
      </c>
      <c r="AT9" s="227">
        <f t="shared" si="20"/>
        <v>0</v>
      </c>
      <c r="AU9" s="83">
        <f t="shared" si="21"/>
        <v>0</v>
      </c>
      <c r="AV9" s="83">
        <f t="shared" si="22"/>
        <v>0</v>
      </c>
      <c r="AW9" s="83">
        <f t="shared" si="23"/>
        <v>0</v>
      </c>
      <c r="AX9" s="83">
        <f t="shared" si="24"/>
        <v>0</v>
      </c>
      <c r="AY9" s="128">
        <f t="shared" si="25"/>
        <v>0</v>
      </c>
      <c r="AZ9" s="263"/>
      <c r="BA9" s="191"/>
      <c r="BB9" s="191"/>
      <c r="BC9" s="191"/>
    </row>
    <row r="10" spans="2:55" x14ac:dyDescent="0.25">
      <c r="B10" s="315"/>
      <c r="C10" s="309" t="s">
        <v>131</v>
      </c>
      <c r="D10" s="304" t="s">
        <v>143</v>
      </c>
      <c r="E10" s="304"/>
      <c r="F10" s="148">
        <f>F18</f>
        <v>150</v>
      </c>
      <c r="I10" s="105">
        <v>5</v>
      </c>
      <c r="J10" s="83">
        <f t="shared" si="26"/>
        <v>2.8499999999999996</v>
      </c>
      <c r="K10" s="83">
        <f t="shared" si="27"/>
        <v>1.1626606742605301</v>
      </c>
      <c r="L10" s="83">
        <f t="shared" si="28"/>
        <v>70</v>
      </c>
      <c r="M10" s="83">
        <f t="shared" si="29"/>
        <v>1.6666666666666667</v>
      </c>
      <c r="N10" s="83">
        <f t="shared" si="0"/>
        <v>0</v>
      </c>
      <c r="O10" s="84">
        <f t="shared" si="1"/>
        <v>269.76649511878156</v>
      </c>
      <c r="P10" s="105">
        <v>5</v>
      </c>
      <c r="Q10" s="83">
        <f t="shared" si="15"/>
        <v>4.68</v>
      </c>
      <c r="R10" s="83">
        <f t="shared" si="30"/>
        <v>23.4</v>
      </c>
      <c r="S10" s="83">
        <f t="shared" si="31"/>
        <v>13.337999999999997</v>
      </c>
      <c r="T10" s="83">
        <f t="shared" si="2"/>
        <v>4.5465525901071517</v>
      </c>
      <c r="U10" s="83">
        <f t="shared" si="16"/>
        <v>70</v>
      </c>
      <c r="V10" s="83">
        <f t="shared" si="3"/>
        <v>1.6666666666666667</v>
      </c>
      <c r="W10" s="83">
        <v>0</v>
      </c>
      <c r="X10" s="83">
        <f t="shared" si="4"/>
        <v>293.92670687221442</v>
      </c>
      <c r="Y10" s="88">
        <f t="shared" si="5"/>
        <v>24.160211753432861</v>
      </c>
      <c r="AA10" s="121">
        <v>5</v>
      </c>
      <c r="AB10" s="83">
        <f t="shared" si="6"/>
        <v>0</v>
      </c>
      <c r="AC10" s="154">
        <f t="shared" si="7"/>
        <v>0</v>
      </c>
      <c r="AD10" s="154">
        <f t="shared" si="8"/>
        <v>0</v>
      </c>
      <c r="AE10" s="154">
        <f t="shared" si="9"/>
        <v>0</v>
      </c>
      <c r="AF10" s="83">
        <f t="shared" si="17"/>
        <v>0</v>
      </c>
      <c r="AG10" s="83">
        <f t="shared" si="18"/>
        <v>0</v>
      </c>
      <c r="AH10" s="83">
        <f t="shared" si="19"/>
        <v>0</v>
      </c>
      <c r="AI10" s="128">
        <f t="shared" si="32"/>
        <v>0</v>
      </c>
      <c r="AK10" s="121">
        <v>5</v>
      </c>
      <c r="AL10" s="83">
        <f t="shared" si="10"/>
        <v>0</v>
      </c>
      <c r="AM10" s="83">
        <f t="shared" si="11"/>
        <v>0</v>
      </c>
      <c r="AN10" s="83">
        <f t="shared" si="12"/>
        <v>0</v>
      </c>
      <c r="AO10" s="83">
        <f t="shared" si="13"/>
        <v>0</v>
      </c>
      <c r="AP10" s="83">
        <f t="shared" si="14"/>
        <v>0</v>
      </c>
      <c r="AQ10" s="227">
        <f t="shared" si="20"/>
        <v>0</v>
      </c>
      <c r="AR10" s="227">
        <f t="shared" si="20"/>
        <v>0</v>
      </c>
      <c r="AS10" s="227">
        <f t="shared" si="20"/>
        <v>0</v>
      </c>
      <c r="AT10" s="227">
        <f t="shared" si="20"/>
        <v>0</v>
      </c>
      <c r="AU10" s="83">
        <f t="shared" si="21"/>
        <v>0</v>
      </c>
      <c r="AV10" s="83">
        <f t="shared" si="22"/>
        <v>0</v>
      </c>
      <c r="AW10" s="83">
        <f t="shared" si="23"/>
        <v>0</v>
      </c>
      <c r="AX10" s="83">
        <f t="shared" si="24"/>
        <v>0</v>
      </c>
      <c r="AY10" s="128">
        <f t="shared" si="25"/>
        <v>0</v>
      </c>
      <c r="AZ10" s="263"/>
      <c r="BA10" s="191"/>
      <c r="BB10" s="191"/>
      <c r="BC10" s="191"/>
    </row>
    <row r="11" spans="2:55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26"/>
        <v>3.4199999999999995</v>
      </c>
      <c r="K11" s="83">
        <f t="shared" si="27"/>
        <v>1.3658956822640649</v>
      </c>
      <c r="L11" s="83">
        <f t="shared" si="28"/>
        <v>70</v>
      </c>
      <c r="M11" s="83">
        <f t="shared" si="29"/>
        <v>2</v>
      </c>
      <c r="N11" s="83">
        <f t="shared" si="0"/>
        <v>0</v>
      </c>
      <c r="O11" s="84">
        <f t="shared" si="1"/>
        <v>272.33543497994327</v>
      </c>
      <c r="P11" s="105">
        <v>6</v>
      </c>
      <c r="Q11" s="83">
        <f t="shared" si="15"/>
        <v>4.68</v>
      </c>
      <c r="R11" s="83">
        <f t="shared" si="30"/>
        <v>28.08</v>
      </c>
      <c r="S11" s="83">
        <f t="shared" si="31"/>
        <v>16.005599999999998</v>
      </c>
      <c r="T11" s="83">
        <f t="shared" si="2"/>
        <v>5.3412974993444156</v>
      </c>
      <c r="U11" s="83">
        <f t="shared" si="16"/>
        <v>70</v>
      </c>
      <c r="V11" s="83">
        <f t="shared" si="3"/>
        <v>2</v>
      </c>
      <c r="W11" s="83">
        <v>0</v>
      </c>
      <c r="X11" s="83">
        <f t="shared" si="4"/>
        <v>301.17917981135821</v>
      </c>
      <c r="Y11" s="88">
        <f t="shared" si="5"/>
        <v>28.843744831414938</v>
      </c>
      <c r="AA11" s="121">
        <v>6</v>
      </c>
      <c r="AB11" s="83">
        <f t="shared" si="6"/>
        <v>0</v>
      </c>
      <c r="AC11" s="154">
        <f t="shared" si="7"/>
        <v>0</v>
      </c>
      <c r="AD11" s="154">
        <f t="shared" si="8"/>
        <v>0</v>
      </c>
      <c r="AE11" s="154">
        <f t="shared" si="9"/>
        <v>0</v>
      </c>
      <c r="AF11" s="83">
        <f t="shared" si="17"/>
        <v>0</v>
      </c>
      <c r="AG11" s="83">
        <f t="shared" si="18"/>
        <v>0</v>
      </c>
      <c r="AH11" s="83">
        <f t="shared" si="19"/>
        <v>0</v>
      </c>
      <c r="AI11" s="128">
        <f t="shared" si="32"/>
        <v>0</v>
      </c>
      <c r="AK11" s="121">
        <v>6</v>
      </c>
      <c r="AL11" s="83">
        <f t="shared" si="10"/>
        <v>0</v>
      </c>
      <c r="AM11" s="83">
        <f t="shared" si="11"/>
        <v>0</v>
      </c>
      <c r="AN11" s="83">
        <f t="shared" si="12"/>
        <v>0</v>
      </c>
      <c r="AO11" s="83">
        <f t="shared" si="13"/>
        <v>0</v>
      </c>
      <c r="AP11" s="83">
        <f t="shared" si="14"/>
        <v>0</v>
      </c>
      <c r="AQ11" s="227">
        <f t="shared" si="20"/>
        <v>0</v>
      </c>
      <c r="AR11" s="227">
        <f t="shared" si="20"/>
        <v>0</v>
      </c>
      <c r="AS11" s="227">
        <f t="shared" si="20"/>
        <v>0</v>
      </c>
      <c r="AT11" s="227">
        <f t="shared" si="20"/>
        <v>0</v>
      </c>
      <c r="AU11" s="83">
        <f t="shared" si="21"/>
        <v>0</v>
      </c>
      <c r="AV11" s="83">
        <f t="shared" si="22"/>
        <v>0</v>
      </c>
      <c r="AW11" s="83">
        <f t="shared" si="23"/>
        <v>0</v>
      </c>
      <c r="AX11" s="83">
        <f t="shared" si="24"/>
        <v>0</v>
      </c>
      <c r="AY11" s="128">
        <f t="shared" si="25"/>
        <v>0</v>
      </c>
      <c r="AZ11" s="263"/>
      <c r="BA11" s="191"/>
      <c r="BB11" s="191"/>
      <c r="BC11" s="191"/>
    </row>
    <row r="12" spans="2:55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26"/>
        <v>3.9899999999999993</v>
      </c>
      <c r="K12" s="83">
        <f t="shared" si="27"/>
        <v>1.5652067621022838</v>
      </c>
      <c r="L12" s="83">
        <f t="shared" si="28"/>
        <v>70</v>
      </c>
      <c r="M12" s="83">
        <f t="shared" si="29"/>
        <v>2.3333333333333335</v>
      </c>
      <c r="N12" s="83">
        <f t="shared" si="0"/>
        <v>0</v>
      </c>
      <c r="O12" s="84">
        <f t="shared" si="1"/>
        <v>274.89754066621703</v>
      </c>
      <c r="P12" s="105">
        <v>7</v>
      </c>
      <c r="Q12" s="83">
        <f t="shared" si="15"/>
        <v>4.68</v>
      </c>
      <c r="R12" s="83">
        <f t="shared" si="30"/>
        <v>32.76</v>
      </c>
      <c r="S12" s="83">
        <f t="shared" si="31"/>
        <v>18.673199999999998</v>
      </c>
      <c r="T12" s="83">
        <f t="shared" si="2"/>
        <v>6.120697995410775</v>
      </c>
      <c r="U12" s="83">
        <f t="shared" si="16"/>
        <v>70</v>
      </c>
      <c r="V12" s="83">
        <f t="shared" si="3"/>
        <v>2.3333333333333335</v>
      </c>
      <c r="W12" s="83">
        <v>0</v>
      </c>
      <c r="X12" s="83">
        <f t="shared" si="4"/>
        <v>308.40492789756257</v>
      </c>
      <c r="Y12" s="88">
        <f t="shared" si="5"/>
        <v>33.507387231345547</v>
      </c>
      <c r="AA12" s="121">
        <v>7</v>
      </c>
      <c r="AB12" s="83">
        <f t="shared" si="6"/>
        <v>0</v>
      </c>
      <c r="AC12" s="154">
        <f t="shared" si="7"/>
        <v>0</v>
      </c>
      <c r="AD12" s="154">
        <f t="shared" si="8"/>
        <v>0</v>
      </c>
      <c r="AE12" s="154">
        <f t="shared" si="9"/>
        <v>0</v>
      </c>
      <c r="AF12" s="83">
        <f t="shared" si="17"/>
        <v>0</v>
      </c>
      <c r="AG12" s="83">
        <f t="shared" si="18"/>
        <v>0</v>
      </c>
      <c r="AH12" s="83">
        <f t="shared" si="19"/>
        <v>0</v>
      </c>
      <c r="AI12" s="128">
        <f t="shared" si="32"/>
        <v>0</v>
      </c>
      <c r="AK12" s="121">
        <v>7</v>
      </c>
      <c r="AL12" s="83">
        <f t="shared" si="10"/>
        <v>0</v>
      </c>
      <c r="AM12" s="83">
        <f t="shared" si="11"/>
        <v>0</v>
      </c>
      <c r="AN12" s="83">
        <f t="shared" si="12"/>
        <v>0</v>
      </c>
      <c r="AO12" s="83">
        <f t="shared" si="13"/>
        <v>0</v>
      </c>
      <c r="AP12" s="83">
        <f t="shared" si="14"/>
        <v>0</v>
      </c>
      <c r="AQ12" s="227">
        <f t="shared" si="20"/>
        <v>0</v>
      </c>
      <c r="AR12" s="227">
        <f t="shared" si="20"/>
        <v>0</v>
      </c>
      <c r="AS12" s="227">
        <f t="shared" si="20"/>
        <v>0</v>
      </c>
      <c r="AT12" s="227">
        <f t="shared" si="20"/>
        <v>0</v>
      </c>
      <c r="AU12" s="83">
        <f t="shared" si="21"/>
        <v>0</v>
      </c>
      <c r="AV12" s="83">
        <f t="shared" si="22"/>
        <v>0</v>
      </c>
      <c r="AW12" s="83">
        <f t="shared" si="23"/>
        <v>0</v>
      </c>
      <c r="AX12" s="83">
        <f t="shared" si="24"/>
        <v>0</v>
      </c>
      <c r="AY12" s="128">
        <f t="shared" si="25"/>
        <v>0</v>
      </c>
      <c r="AZ12" s="263"/>
      <c r="BA12" s="191"/>
      <c r="BB12" s="191"/>
      <c r="BC12" s="191"/>
    </row>
    <row r="13" spans="2:55" x14ac:dyDescent="0.25">
      <c r="B13" s="306"/>
      <c r="C13" s="310"/>
      <c r="D13" s="308" t="s">
        <v>162</v>
      </c>
      <c r="E13" s="308"/>
      <c r="F13" s="87">
        <f>IF(ISBLANK(F$12),,VLOOKUP(F$12,C131:D195,2,FALSE))</f>
        <v>0.56999999999999995</v>
      </c>
      <c r="I13" s="105">
        <v>8</v>
      </c>
      <c r="J13" s="83">
        <f t="shared" si="26"/>
        <v>4.5599999999999996</v>
      </c>
      <c r="K13" s="83">
        <f t="shared" si="27"/>
        <v>1.7612191535915833</v>
      </c>
      <c r="L13" s="83">
        <f t="shared" si="28"/>
        <v>70</v>
      </c>
      <c r="M13" s="83">
        <f t="shared" si="29"/>
        <v>2.6666666666666665</v>
      </c>
      <c r="N13" s="83">
        <f t="shared" si="0"/>
        <v>0</v>
      </c>
      <c r="O13" s="84">
        <f t="shared" si="1"/>
        <v>277.45390113694981</v>
      </c>
      <c r="P13" s="105">
        <v>8</v>
      </c>
      <c r="Q13" s="83">
        <f t="shared" si="15"/>
        <v>4.68</v>
      </c>
      <c r="R13" s="83">
        <f t="shared" si="30"/>
        <v>37.44</v>
      </c>
      <c r="S13" s="83">
        <f t="shared" si="31"/>
        <v>21.340799999999998</v>
      </c>
      <c r="T13" s="83">
        <f t="shared" si="2"/>
        <v>6.8871990614123195</v>
      </c>
      <c r="U13" s="83">
        <f t="shared" si="16"/>
        <v>70</v>
      </c>
      <c r="V13" s="83">
        <f t="shared" si="3"/>
        <v>2.6666666666666665</v>
      </c>
      <c r="W13" s="83">
        <v>0</v>
      </c>
      <c r="X13" s="83">
        <f t="shared" si="4"/>
        <v>315.60820947640428</v>
      </c>
      <c r="Y13" s="88">
        <f t="shared" si="5"/>
        <v>38.154308339454474</v>
      </c>
      <c r="AA13" s="121">
        <v>8</v>
      </c>
      <c r="AB13" s="83">
        <f t="shared" si="6"/>
        <v>0</v>
      </c>
      <c r="AC13" s="154">
        <f t="shared" si="7"/>
        <v>0</v>
      </c>
      <c r="AD13" s="154">
        <f t="shared" si="8"/>
        <v>0</v>
      </c>
      <c r="AE13" s="154">
        <f t="shared" si="9"/>
        <v>0</v>
      </c>
      <c r="AF13" s="83">
        <f t="shared" si="17"/>
        <v>0</v>
      </c>
      <c r="AG13" s="83">
        <f t="shared" si="18"/>
        <v>0</v>
      </c>
      <c r="AH13" s="83">
        <f t="shared" si="19"/>
        <v>0</v>
      </c>
      <c r="AI13" s="128">
        <f t="shared" si="32"/>
        <v>0</v>
      </c>
      <c r="AK13" s="121">
        <v>8</v>
      </c>
      <c r="AL13" s="83">
        <f t="shared" si="10"/>
        <v>0</v>
      </c>
      <c r="AM13" s="83">
        <f t="shared" si="11"/>
        <v>0</v>
      </c>
      <c r="AN13" s="83">
        <f t="shared" si="12"/>
        <v>0</v>
      </c>
      <c r="AO13" s="83">
        <f t="shared" si="13"/>
        <v>0</v>
      </c>
      <c r="AP13" s="83">
        <f t="shared" si="14"/>
        <v>0</v>
      </c>
      <c r="AQ13" s="227">
        <f t="shared" si="20"/>
        <v>0</v>
      </c>
      <c r="AR13" s="227">
        <f t="shared" si="20"/>
        <v>0</v>
      </c>
      <c r="AS13" s="227">
        <f t="shared" si="20"/>
        <v>0</v>
      </c>
      <c r="AT13" s="227">
        <f t="shared" si="20"/>
        <v>0</v>
      </c>
      <c r="AU13" s="83">
        <f t="shared" si="21"/>
        <v>0</v>
      </c>
      <c r="AV13" s="83">
        <f t="shared" si="22"/>
        <v>0</v>
      </c>
      <c r="AW13" s="83">
        <f t="shared" si="23"/>
        <v>0</v>
      </c>
      <c r="AX13" s="83">
        <f t="shared" si="24"/>
        <v>0</v>
      </c>
      <c r="AY13" s="128">
        <f t="shared" si="25"/>
        <v>0</v>
      </c>
      <c r="AZ13" s="263"/>
      <c r="BA13" s="191"/>
      <c r="BB13" s="191"/>
      <c r="BC13" s="191"/>
    </row>
    <row r="14" spans="2:55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26"/>
        <v>5.13</v>
      </c>
      <c r="K14" s="83">
        <f t="shared" si="27"/>
        <v>1.9543924159507027</v>
      </c>
      <c r="L14" s="83">
        <f t="shared" si="28"/>
        <v>70</v>
      </c>
      <c r="M14" s="83">
        <f t="shared" si="29"/>
        <v>3</v>
      </c>
      <c r="N14" s="83">
        <f t="shared" si="0"/>
        <v>0</v>
      </c>
      <c r="O14" s="84">
        <f t="shared" si="1"/>
        <v>280.00531679111418</v>
      </c>
      <c r="P14" s="105">
        <v>9</v>
      </c>
      <c r="Q14" s="83">
        <f t="shared" si="15"/>
        <v>4.68</v>
      </c>
      <c r="R14" s="83">
        <f t="shared" si="30"/>
        <v>42.12</v>
      </c>
      <c r="S14" s="83">
        <f t="shared" si="31"/>
        <v>24.008399999999998</v>
      </c>
      <c r="T14" s="83">
        <f t="shared" si="2"/>
        <v>7.6425977910346958</v>
      </c>
      <c r="U14" s="83">
        <f t="shared" si="16"/>
        <v>70</v>
      </c>
      <c r="V14" s="83">
        <f t="shared" si="3"/>
        <v>3</v>
      </c>
      <c r="W14" s="83">
        <v>0</v>
      </c>
      <c r="X14" s="83">
        <f t="shared" si="4"/>
        <v>322.79215448605208</v>
      </c>
      <c r="Y14" s="88">
        <f t="shared" si="5"/>
        <v>42.786837694937901</v>
      </c>
      <c r="AA14" s="121">
        <v>9</v>
      </c>
      <c r="AB14" s="83">
        <f t="shared" si="6"/>
        <v>0</v>
      </c>
      <c r="AC14" s="154">
        <f t="shared" si="7"/>
        <v>0</v>
      </c>
      <c r="AD14" s="154">
        <f t="shared" si="8"/>
        <v>0</v>
      </c>
      <c r="AE14" s="154">
        <f t="shared" si="9"/>
        <v>0</v>
      </c>
      <c r="AF14" s="83">
        <f t="shared" si="17"/>
        <v>0</v>
      </c>
      <c r="AG14" s="83">
        <f t="shared" si="18"/>
        <v>0</v>
      </c>
      <c r="AH14" s="83">
        <f t="shared" si="19"/>
        <v>0</v>
      </c>
      <c r="AI14" s="128">
        <f t="shared" si="32"/>
        <v>0</v>
      </c>
      <c r="AK14" s="121">
        <v>9</v>
      </c>
      <c r="AL14" s="83">
        <f t="shared" si="10"/>
        <v>0</v>
      </c>
      <c r="AM14" s="83">
        <f t="shared" si="11"/>
        <v>0</v>
      </c>
      <c r="AN14" s="83">
        <f t="shared" si="12"/>
        <v>0</v>
      </c>
      <c r="AO14" s="83">
        <f t="shared" si="13"/>
        <v>0</v>
      </c>
      <c r="AP14" s="83">
        <f t="shared" si="14"/>
        <v>0</v>
      </c>
      <c r="AQ14" s="227">
        <f t="shared" si="20"/>
        <v>0</v>
      </c>
      <c r="AR14" s="227">
        <f t="shared" si="20"/>
        <v>0</v>
      </c>
      <c r="AS14" s="227">
        <f t="shared" si="20"/>
        <v>0</v>
      </c>
      <c r="AT14" s="227">
        <f t="shared" si="20"/>
        <v>0</v>
      </c>
      <c r="AU14" s="83">
        <f t="shared" si="21"/>
        <v>0</v>
      </c>
      <c r="AV14" s="83">
        <f t="shared" si="22"/>
        <v>0</v>
      </c>
      <c r="AW14" s="83">
        <f t="shared" si="23"/>
        <v>0</v>
      </c>
      <c r="AX14" s="83">
        <f t="shared" si="24"/>
        <v>0</v>
      </c>
      <c r="AY14" s="128">
        <f t="shared" si="25"/>
        <v>0</v>
      </c>
      <c r="AZ14" s="263"/>
      <c r="BA14" s="191"/>
      <c r="BB14" s="191"/>
      <c r="BC14" s="191"/>
    </row>
    <row r="15" spans="2:55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26"/>
        <v>5.7</v>
      </c>
      <c r="K15" s="83">
        <f t="shared" si="27"/>
        <v>2.1450779929938899</v>
      </c>
      <c r="L15" s="83">
        <f t="shared" si="28"/>
        <v>70</v>
      </c>
      <c r="M15" s="83">
        <f t="shared" si="29"/>
        <v>3.3333333333333335</v>
      </c>
      <c r="N15" s="83">
        <f t="shared" si="0"/>
        <v>0</v>
      </c>
      <c r="O15" s="84">
        <f t="shared" si="1"/>
        <v>282.55239972668659</v>
      </c>
      <c r="P15" s="105">
        <v>10</v>
      </c>
      <c r="Q15" s="83">
        <f t="shared" si="15"/>
        <v>4.68</v>
      </c>
      <c r="R15" s="83">
        <f t="shared" si="30"/>
        <v>46.8</v>
      </c>
      <c r="S15" s="83">
        <f t="shared" si="31"/>
        <v>26.675999999999995</v>
      </c>
      <c r="T15" s="83">
        <f t="shared" si="2"/>
        <v>8.388268495647786</v>
      </c>
      <c r="U15" s="83">
        <f t="shared" si="16"/>
        <v>70</v>
      </c>
      <c r="V15" s="83">
        <f t="shared" si="3"/>
        <v>3.3333333333333335</v>
      </c>
      <c r="W15" s="83">
        <v>0</v>
      </c>
      <c r="X15" s="83">
        <f t="shared" si="4"/>
        <v>329.95915651880875</v>
      </c>
      <c r="Y15" s="88">
        <f t="shared" si="5"/>
        <v>47.406756792122167</v>
      </c>
      <c r="AA15" s="121">
        <v>10</v>
      </c>
      <c r="AB15" s="83">
        <f t="shared" si="6"/>
        <v>0</v>
      </c>
      <c r="AC15" s="154">
        <f t="shared" si="7"/>
        <v>0</v>
      </c>
      <c r="AD15" s="154">
        <f t="shared" si="8"/>
        <v>0</v>
      </c>
      <c r="AE15" s="154">
        <f t="shared" si="9"/>
        <v>0</v>
      </c>
      <c r="AF15" s="83">
        <f t="shared" si="17"/>
        <v>0</v>
      </c>
      <c r="AG15" s="83">
        <f t="shared" si="18"/>
        <v>0</v>
      </c>
      <c r="AH15" s="83">
        <f t="shared" si="19"/>
        <v>0</v>
      </c>
      <c r="AI15" s="128">
        <f t="shared" si="32"/>
        <v>0</v>
      </c>
      <c r="AK15" s="121">
        <v>10</v>
      </c>
      <c r="AL15" s="83">
        <f t="shared" si="10"/>
        <v>0</v>
      </c>
      <c r="AM15" s="83">
        <f t="shared" si="11"/>
        <v>0</v>
      </c>
      <c r="AN15" s="83">
        <f t="shared" si="12"/>
        <v>0</v>
      </c>
      <c r="AO15" s="83">
        <f t="shared" si="13"/>
        <v>0</v>
      </c>
      <c r="AP15" s="83">
        <f t="shared" si="14"/>
        <v>0</v>
      </c>
      <c r="AQ15" s="227">
        <f t="shared" si="20"/>
        <v>0</v>
      </c>
      <c r="AR15" s="227">
        <f t="shared" si="20"/>
        <v>0</v>
      </c>
      <c r="AS15" s="227">
        <f t="shared" si="20"/>
        <v>0</v>
      </c>
      <c r="AT15" s="227">
        <f t="shared" si="20"/>
        <v>0</v>
      </c>
      <c r="AU15" s="83">
        <f t="shared" si="21"/>
        <v>0</v>
      </c>
      <c r="AV15" s="83">
        <f t="shared" si="22"/>
        <v>0</v>
      </c>
      <c r="AW15" s="83">
        <f t="shared" si="23"/>
        <v>0</v>
      </c>
      <c r="AX15" s="83">
        <f t="shared" si="24"/>
        <v>0</v>
      </c>
      <c r="AY15" s="128">
        <f t="shared" si="25"/>
        <v>0</v>
      </c>
      <c r="AZ15" s="263"/>
      <c r="BA15" s="191"/>
      <c r="BB15" s="191"/>
      <c r="BC15" s="191"/>
    </row>
    <row r="16" spans="2:55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26"/>
        <v>6.2700000000000005</v>
      </c>
      <c r="K16" s="83">
        <f t="shared" si="27"/>
        <v>2.3335529723496968</v>
      </c>
      <c r="L16" s="83">
        <f t="shared" si="28"/>
        <v>70</v>
      </c>
      <c r="M16" s="83">
        <f t="shared" si="29"/>
        <v>3.6666666666666665</v>
      </c>
      <c r="N16" s="83">
        <f t="shared" si="0"/>
        <v>0</v>
      </c>
      <c r="O16" s="84">
        <f t="shared" si="1"/>
        <v>285.09563253795352</v>
      </c>
      <c r="P16" s="105">
        <v>11</v>
      </c>
      <c r="Q16" s="83">
        <f t="shared" si="15"/>
        <v>4.68</v>
      </c>
      <c r="R16" s="83">
        <f t="shared" si="30"/>
        <v>51.48</v>
      </c>
      <c r="S16" s="83">
        <f t="shared" si="31"/>
        <v>29.343599999999995</v>
      </c>
      <c r="T16" s="83">
        <f t="shared" si="2"/>
        <v>9.1252947188023139</v>
      </c>
      <c r="U16" s="83">
        <f t="shared" si="16"/>
        <v>70</v>
      </c>
      <c r="V16" s="83">
        <f t="shared" si="3"/>
        <v>3.6666666666666665</v>
      </c>
      <c r="W16" s="83">
        <v>0</v>
      </c>
      <c r="X16" s="83">
        <f t="shared" si="4"/>
        <v>337.11110274635843</v>
      </c>
      <c r="Y16" s="88">
        <f t="shared" si="5"/>
        <v>52.015470208404906</v>
      </c>
      <c r="AA16" s="121">
        <v>11</v>
      </c>
      <c r="AB16" s="83">
        <f t="shared" si="6"/>
        <v>0</v>
      </c>
      <c r="AC16" s="154">
        <f t="shared" si="7"/>
        <v>0</v>
      </c>
      <c r="AD16" s="154">
        <f t="shared" si="8"/>
        <v>0</v>
      </c>
      <c r="AE16" s="154">
        <f t="shared" si="9"/>
        <v>0</v>
      </c>
      <c r="AF16" s="83">
        <f t="shared" si="17"/>
        <v>0</v>
      </c>
      <c r="AG16" s="83">
        <f t="shared" si="18"/>
        <v>0</v>
      </c>
      <c r="AH16" s="83">
        <f t="shared" si="19"/>
        <v>0</v>
      </c>
      <c r="AI16" s="128">
        <f t="shared" si="32"/>
        <v>0</v>
      </c>
      <c r="AK16" s="121">
        <v>11</v>
      </c>
      <c r="AL16" s="83">
        <f t="shared" si="10"/>
        <v>0</v>
      </c>
      <c r="AM16" s="83">
        <f t="shared" si="11"/>
        <v>0</v>
      </c>
      <c r="AN16" s="83">
        <f t="shared" si="12"/>
        <v>0</v>
      </c>
      <c r="AO16" s="83">
        <f t="shared" si="13"/>
        <v>0</v>
      </c>
      <c r="AP16" s="83">
        <f t="shared" si="14"/>
        <v>0</v>
      </c>
      <c r="AQ16" s="227">
        <f t="shared" si="20"/>
        <v>0</v>
      </c>
      <c r="AR16" s="227">
        <f t="shared" si="20"/>
        <v>0</v>
      </c>
      <c r="AS16" s="227">
        <f t="shared" si="20"/>
        <v>0</v>
      </c>
      <c r="AT16" s="227">
        <f t="shared" si="20"/>
        <v>0</v>
      </c>
      <c r="AU16" s="83">
        <f t="shared" si="21"/>
        <v>0</v>
      </c>
      <c r="AV16" s="83">
        <f t="shared" si="22"/>
        <v>0</v>
      </c>
      <c r="AW16" s="83">
        <f t="shared" si="23"/>
        <v>0</v>
      </c>
      <c r="AX16" s="83">
        <f t="shared" si="24"/>
        <v>0</v>
      </c>
      <c r="AY16" s="128">
        <f t="shared" si="25"/>
        <v>0</v>
      </c>
      <c r="AZ16" s="263"/>
      <c r="BA16" s="191"/>
      <c r="BB16" s="191"/>
      <c r="BC16" s="191"/>
    </row>
    <row r="17" spans="2:55" ht="30" x14ac:dyDescent="0.25">
      <c r="B17" s="315"/>
      <c r="C17" s="309" t="s">
        <v>131</v>
      </c>
      <c r="D17" s="304" t="s">
        <v>138</v>
      </c>
      <c r="E17" s="304"/>
      <c r="F17" s="149" t="s">
        <v>70</v>
      </c>
      <c r="I17" s="105">
        <v>12</v>
      </c>
      <c r="J17" s="83">
        <f t="shared" si="26"/>
        <v>6.8400000000000007</v>
      </c>
      <c r="K17" s="83">
        <f t="shared" si="27"/>
        <v>2.5200411724715086</v>
      </c>
      <c r="L17" s="83">
        <f t="shared" si="28"/>
        <v>70</v>
      </c>
      <c r="M17" s="83">
        <f t="shared" si="29"/>
        <v>4</v>
      </c>
      <c r="N17" s="83">
        <f t="shared" si="0"/>
        <v>0</v>
      </c>
      <c r="O17" s="84">
        <f t="shared" si="1"/>
        <v>287.63540504205457</v>
      </c>
      <c r="P17" s="105">
        <v>12</v>
      </c>
      <c r="Q17" s="83">
        <f t="shared" si="15"/>
        <v>4.68</v>
      </c>
      <c r="R17" s="83">
        <f t="shared" si="30"/>
        <v>56.16</v>
      </c>
      <c r="S17" s="83">
        <f t="shared" si="31"/>
        <v>32.011199999999995</v>
      </c>
      <c r="T17" s="83">
        <f t="shared" si="2"/>
        <v>9.8545516964045738</v>
      </c>
      <c r="U17" s="83">
        <f t="shared" si="16"/>
        <v>70</v>
      </c>
      <c r="V17" s="83">
        <f t="shared" si="3"/>
        <v>4</v>
      </c>
      <c r="W17" s="83">
        <v>0</v>
      </c>
      <c r="X17" s="83">
        <f t="shared" si="4"/>
        <v>344.24951753790464</v>
      </c>
      <c r="Y17" s="88">
        <f t="shared" si="5"/>
        <v>56.614112495850065</v>
      </c>
      <c r="AA17" s="121">
        <v>12</v>
      </c>
      <c r="AB17" s="83">
        <f t="shared" si="6"/>
        <v>0</v>
      </c>
      <c r="AC17" s="154">
        <f t="shared" si="7"/>
        <v>0</v>
      </c>
      <c r="AD17" s="154">
        <f t="shared" si="8"/>
        <v>0</v>
      </c>
      <c r="AE17" s="154">
        <f t="shared" si="9"/>
        <v>0</v>
      </c>
      <c r="AF17" s="83">
        <f t="shared" si="17"/>
        <v>0</v>
      </c>
      <c r="AG17" s="83">
        <f t="shared" si="18"/>
        <v>0</v>
      </c>
      <c r="AH17" s="83">
        <f t="shared" si="19"/>
        <v>0</v>
      </c>
      <c r="AI17" s="128">
        <f t="shared" si="32"/>
        <v>0</v>
      </c>
      <c r="AK17" s="121">
        <v>12</v>
      </c>
      <c r="AL17" s="83">
        <f t="shared" si="10"/>
        <v>0</v>
      </c>
      <c r="AM17" s="83">
        <f t="shared" si="11"/>
        <v>0</v>
      </c>
      <c r="AN17" s="83">
        <f t="shared" si="12"/>
        <v>0</v>
      </c>
      <c r="AO17" s="83">
        <f t="shared" si="13"/>
        <v>0</v>
      </c>
      <c r="AP17" s="83">
        <f t="shared" si="14"/>
        <v>0</v>
      </c>
      <c r="AQ17" s="227">
        <f t="shared" si="20"/>
        <v>0</v>
      </c>
      <c r="AR17" s="227">
        <f t="shared" si="20"/>
        <v>0</v>
      </c>
      <c r="AS17" s="227">
        <f t="shared" si="20"/>
        <v>0</v>
      </c>
      <c r="AT17" s="227">
        <f t="shared" si="20"/>
        <v>0</v>
      </c>
      <c r="AU17" s="83">
        <f t="shared" si="21"/>
        <v>0</v>
      </c>
      <c r="AV17" s="83">
        <f t="shared" si="22"/>
        <v>0</v>
      </c>
      <c r="AW17" s="83">
        <f t="shared" si="23"/>
        <v>0</v>
      </c>
      <c r="AX17" s="83">
        <f t="shared" si="24"/>
        <v>0</v>
      </c>
      <c r="AY17" s="128">
        <f t="shared" si="25"/>
        <v>0</v>
      </c>
      <c r="AZ17" s="263"/>
      <c r="BA17" s="191"/>
      <c r="BB17" s="191"/>
      <c r="BC17" s="191"/>
    </row>
    <row r="18" spans="2:55" x14ac:dyDescent="0.25">
      <c r="B18" s="315"/>
      <c r="C18" s="309"/>
      <c r="D18" s="304" t="s">
        <v>143</v>
      </c>
      <c r="E18" s="304"/>
      <c r="F18" s="150">
        <v>150</v>
      </c>
      <c r="I18" s="105">
        <v>13</v>
      </c>
      <c r="J18" s="83">
        <f t="shared" si="26"/>
        <v>7.410000000000001</v>
      </c>
      <c r="K18" s="83">
        <f t="shared" si="27"/>
        <v>2.7047269815583848</v>
      </c>
      <c r="L18" s="83">
        <f t="shared" si="28"/>
        <v>70</v>
      </c>
      <c r="M18" s="83">
        <f t="shared" si="29"/>
        <v>4.333333333333333</v>
      </c>
      <c r="N18" s="83">
        <f t="shared" si="0"/>
        <v>0</v>
      </c>
      <c r="O18" s="84">
        <f t="shared" si="1"/>
        <v>290.17203838176971</v>
      </c>
      <c r="P18" s="105">
        <v>13</v>
      </c>
      <c r="Q18" s="83">
        <f t="shared" si="15"/>
        <v>4.68</v>
      </c>
      <c r="R18" s="83">
        <f t="shared" si="30"/>
        <v>60.839999999999996</v>
      </c>
      <c r="S18" s="83">
        <f t="shared" si="31"/>
        <v>34.678799999999995</v>
      </c>
      <c r="T18" s="83">
        <f t="shared" si="2"/>
        <v>10.576760473435781</v>
      </c>
      <c r="U18" s="83">
        <f t="shared" si="16"/>
        <v>70</v>
      </c>
      <c r="V18" s="83">
        <f t="shared" si="3"/>
        <v>4.333333333333333</v>
      </c>
      <c r="W18" s="83">
        <v>0</v>
      </c>
      <c r="X18" s="83">
        <f t="shared" si="4"/>
        <v>351.37565671345618</v>
      </c>
      <c r="Y18" s="88">
        <f t="shared" si="5"/>
        <v>61.203618331686471</v>
      </c>
      <c r="AA18" s="121">
        <v>13</v>
      </c>
      <c r="AB18" s="83">
        <f t="shared" si="6"/>
        <v>0</v>
      </c>
      <c r="AC18" s="154">
        <f t="shared" si="7"/>
        <v>0</v>
      </c>
      <c r="AD18" s="154">
        <f t="shared" si="8"/>
        <v>0</v>
      </c>
      <c r="AE18" s="154">
        <f t="shared" si="9"/>
        <v>0</v>
      </c>
      <c r="AF18" s="83">
        <f t="shared" si="17"/>
        <v>0</v>
      </c>
      <c r="AG18" s="83">
        <f t="shared" si="18"/>
        <v>0</v>
      </c>
      <c r="AH18" s="83">
        <f t="shared" si="19"/>
        <v>0</v>
      </c>
      <c r="AI18" s="128">
        <f t="shared" si="32"/>
        <v>0</v>
      </c>
      <c r="AK18" s="121">
        <v>13</v>
      </c>
      <c r="AL18" s="83">
        <f t="shared" si="10"/>
        <v>0</v>
      </c>
      <c r="AM18" s="83">
        <f t="shared" si="11"/>
        <v>0</v>
      </c>
      <c r="AN18" s="83">
        <f t="shared" si="12"/>
        <v>0</v>
      </c>
      <c r="AO18" s="83">
        <f t="shared" si="13"/>
        <v>0</v>
      </c>
      <c r="AP18" s="83">
        <f t="shared" si="14"/>
        <v>0</v>
      </c>
      <c r="AQ18" s="227">
        <f t="shared" si="20"/>
        <v>0</v>
      </c>
      <c r="AR18" s="227">
        <f t="shared" si="20"/>
        <v>0</v>
      </c>
      <c r="AS18" s="227">
        <f t="shared" si="20"/>
        <v>0</v>
      </c>
      <c r="AT18" s="227">
        <f t="shared" si="20"/>
        <v>0</v>
      </c>
      <c r="AU18" s="83">
        <f t="shared" si="21"/>
        <v>0</v>
      </c>
      <c r="AV18" s="83">
        <f t="shared" si="22"/>
        <v>0</v>
      </c>
      <c r="AW18" s="83">
        <f t="shared" si="23"/>
        <v>0</v>
      </c>
      <c r="AX18" s="83">
        <f t="shared" si="24"/>
        <v>0</v>
      </c>
      <c r="AY18" s="128">
        <f t="shared" si="25"/>
        <v>0</v>
      </c>
      <c r="AZ18" s="263"/>
      <c r="BA18" s="191"/>
      <c r="BB18" s="191"/>
      <c r="BC18" s="191"/>
    </row>
    <row r="19" spans="2:55" x14ac:dyDescent="0.25">
      <c r="B19" s="315"/>
      <c r="C19" s="309"/>
      <c r="D19" s="307" t="s">
        <v>162</v>
      </c>
      <c r="E19" s="307"/>
      <c r="F19" s="86">
        <f>IF(ISBLANK(F$17),,VLOOKUP(F$17,C131:D195,2,FALSE))</f>
        <v>0.56999999999999995</v>
      </c>
      <c r="I19" s="105">
        <v>14</v>
      </c>
      <c r="J19" s="83">
        <f t="shared" si="26"/>
        <v>7.9800000000000013</v>
      </c>
      <c r="K19" s="83">
        <f t="shared" si="27"/>
        <v>2.887764808942427</v>
      </c>
      <c r="L19" s="83">
        <f t="shared" si="28"/>
        <v>70</v>
      </c>
      <c r="M19" s="83">
        <f t="shared" si="29"/>
        <v>4.666666666666667</v>
      </c>
      <c r="N19" s="83">
        <f t="shared" si="0"/>
        <v>0</v>
      </c>
      <c r="O19" s="84">
        <f t="shared" si="1"/>
        <v>292.70580148668586</v>
      </c>
      <c r="P19" s="105">
        <v>14</v>
      </c>
      <c r="Q19" s="83">
        <f t="shared" si="15"/>
        <v>4.68</v>
      </c>
      <c r="R19" s="83">
        <f t="shared" si="30"/>
        <v>65.52</v>
      </c>
      <c r="S19" s="83">
        <f t="shared" si="31"/>
        <v>37.346399999999996</v>
      </c>
      <c r="T19" s="83">
        <f t="shared" si="2"/>
        <v>11.292524863342392</v>
      </c>
      <c r="U19" s="83">
        <f t="shared" si="16"/>
        <v>70</v>
      </c>
      <c r="V19" s="83">
        <f t="shared" si="3"/>
        <v>4.666666666666667</v>
      </c>
      <c r="W19" s="83">
        <v>0</v>
      </c>
      <c r="X19" s="83">
        <f t="shared" si="4"/>
        <v>358.49057191476578</v>
      </c>
      <c r="Y19" s="88">
        <f t="shared" si="5"/>
        <v>65.784770428079923</v>
      </c>
      <c r="AA19" s="121">
        <v>14</v>
      </c>
      <c r="AB19" s="83">
        <f t="shared" si="6"/>
        <v>0</v>
      </c>
      <c r="AC19" s="154">
        <f t="shared" si="7"/>
        <v>0</v>
      </c>
      <c r="AD19" s="154">
        <f t="shared" si="8"/>
        <v>0</v>
      </c>
      <c r="AE19" s="154">
        <f t="shared" si="9"/>
        <v>0</v>
      </c>
      <c r="AF19" s="83">
        <f t="shared" si="17"/>
        <v>0</v>
      </c>
      <c r="AG19" s="83">
        <f t="shared" si="18"/>
        <v>0</v>
      </c>
      <c r="AH19" s="83">
        <f t="shared" si="19"/>
        <v>0</v>
      </c>
      <c r="AI19" s="128">
        <f t="shared" si="32"/>
        <v>0</v>
      </c>
      <c r="AK19" s="121">
        <v>14</v>
      </c>
      <c r="AL19" s="83">
        <f t="shared" si="10"/>
        <v>0</v>
      </c>
      <c r="AM19" s="83">
        <f t="shared" si="11"/>
        <v>0</v>
      </c>
      <c r="AN19" s="83">
        <f t="shared" si="12"/>
        <v>0</v>
      </c>
      <c r="AO19" s="83">
        <f t="shared" si="13"/>
        <v>0</v>
      </c>
      <c r="AP19" s="83">
        <f t="shared" si="14"/>
        <v>0</v>
      </c>
      <c r="AQ19" s="227">
        <f t="shared" si="20"/>
        <v>0</v>
      </c>
      <c r="AR19" s="227">
        <f t="shared" si="20"/>
        <v>0</v>
      </c>
      <c r="AS19" s="227">
        <f t="shared" si="20"/>
        <v>0</v>
      </c>
      <c r="AT19" s="227">
        <f t="shared" si="20"/>
        <v>0</v>
      </c>
      <c r="AU19" s="83">
        <f t="shared" si="21"/>
        <v>0</v>
      </c>
      <c r="AV19" s="83">
        <f t="shared" si="22"/>
        <v>0</v>
      </c>
      <c r="AW19" s="83">
        <f t="shared" si="23"/>
        <v>0</v>
      </c>
      <c r="AX19" s="83">
        <f t="shared" si="24"/>
        <v>0</v>
      </c>
      <c r="AY19" s="128">
        <f t="shared" si="25"/>
        <v>0</v>
      </c>
      <c r="AZ19" s="263"/>
      <c r="BA19" s="191"/>
      <c r="BB19" s="191"/>
      <c r="BC19" s="191"/>
    </row>
    <row r="20" spans="2:55" x14ac:dyDescent="0.25">
      <c r="B20" s="315"/>
      <c r="C20" s="309"/>
      <c r="D20" s="307" t="s">
        <v>147</v>
      </c>
      <c r="E20" s="307"/>
      <c r="F20" s="151">
        <v>1.56</v>
      </c>
      <c r="I20" s="105">
        <v>15</v>
      </c>
      <c r="J20" s="83">
        <f t="shared" si="26"/>
        <v>8.5500000000000007</v>
      </c>
      <c r="K20" s="83">
        <f t="shared" si="27"/>
        <v>3.0692857555424364</v>
      </c>
      <c r="L20" s="83">
        <f t="shared" si="28"/>
        <v>70</v>
      </c>
      <c r="M20" s="83">
        <f t="shared" si="29"/>
        <v>5</v>
      </c>
      <c r="N20" s="83">
        <f t="shared" si="0"/>
        <v>0</v>
      </c>
      <c r="O20" s="84">
        <f t="shared" si="1"/>
        <v>295.2369226909031</v>
      </c>
      <c r="P20" s="105">
        <v>15</v>
      </c>
      <c r="Q20" s="83">
        <f t="shared" si="15"/>
        <v>4.68</v>
      </c>
      <c r="R20" s="83">
        <f t="shared" si="30"/>
        <v>70.199999999999989</v>
      </c>
      <c r="S20" s="83">
        <f t="shared" si="31"/>
        <v>40.013999999999989</v>
      </c>
      <c r="T20" s="83">
        <f t="shared" si="2"/>
        <v>12.002357532661732</v>
      </c>
      <c r="U20" s="83">
        <f t="shared" si="16"/>
        <v>70</v>
      </c>
      <c r="V20" s="83">
        <f t="shared" si="3"/>
        <v>5</v>
      </c>
      <c r="W20" s="83">
        <v>0</v>
      </c>
      <c r="X20" s="83">
        <f t="shared" si="4"/>
        <v>365.59515603605251</v>
      </c>
      <c r="Y20" s="88">
        <f t="shared" si="5"/>
        <v>70.358233345149415</v>
      </c>
      <c r="AA20" s="121">
        <v>15</v>
      </c>
      <c r="AB20" s="83">
        <f t="shared" si="6"/>
        <v>0</v>
      </c>
      <c r="AC20" s="154">
        <f t="shared" si="7"/>
        <v>0</v>
      </c>
      <c r="AD20" s="154">
        <f t="shared" si="8"/>
        <v>0</v>
      </c>
      <c r="AE20" s="154">
        <f t="shared" si="9"/>
        <v>0</v>
      </c>
      <c r="AF20" s="83">
        <f t="shared" si="17"/>
        <v>0</v>
      </c>
      <c r="AG20" s="83">
        <f t="shared" si="18"/>
        <v>0</v>
      </c>
      <c r="AH20" s="83">
        <f t="shared" si="19"/>
        <v>0</v>
      </c>
      <c r="AI20" s="128">
        <f t="shared" si="32"/>
        <v>0</v>
      </c>
      <c r="AK20" s="121">
        <v>15</v>
      </c>
      <c r="AL20" s="83">
        <f t="shared" si="10"/>
        <v>0</v>
      </c>
      <c r="AM20" s="83">
        <f t="shared" si="11"/>
        <v>0</v>
      </c>
      <c r="AN20" s="83">
        <f t="shared" si="12"/>
        <v>0</v>
      </c>
      <c r="AO20" s="83">
        <f t="shared" si="13"/>
        <v>0</v>
      </c>
      <c r="AP20" s="83">
        <f t="shared" si="14"/>
        <v>0</v>
      </c>
      <c r="AQ20" s="227">
        <f t="shared" si="20"/>
        <v>0</v>
      </c>
      <c r="AR20" s="227">
        <f t="shared" si="20"/>
        <v>0</v>
      </c>
      <c r="AS20" s="227">
        <f t="shared" si="20"/>
        <v>0</v>
      </c>
      <c r="AT20" s="227">
        <f t="shared" si="20"/>
        <v>0</v>
      </c>
      <c r="AU20" s="83">
        <f t="shared" si="21"/>
        <v>0</v>
      </c>
      <c r="AV20" s="83">
        <f t="shared" si="22"/>
        <v>0</v>
      </c>
      <c r="AW20" s="83">
        <f t="shared" si="23"/>
        <v>0</v>
      </c>
      <c r="AX20" s="83">
        <f t="shared" si="24"/>
        <v>0</v>
      </c>
      <c r="AY20" s="128">
        <f t="shared" si="25"/>
        <v>0</v>
      </c>
      <c r="AZ20" s="263"/>
      <c r="BA20" s="191"/>
      <c r="BB20" s="191"/>
      <c r="BC20" s="191"/>
    </row>
    <row r="21" spans="2:55" x14ac:dyDescent="0.25">
      <c r="B21" s="306"/>
      <c r="C21" s="310"/>
      <c r="D21" s="308" t="s">
        <v>150</v>
      </c>
      <c r="E21" s="308"/>
      <c r="F21" s="156">
        <v>0.3</v>
      </c>
      <c r="I21" s="105">
        <v>16</v>
      </c>
      <c r="J21" s="83">
        <f t="shared" si="26"/>
        <v>9.120000000000001</v>
      </c>
      <c r="K21" s="83">
        <f t="shared" si="27"/>
        <v>3.2494024532234786</v>
      </c>
      <c r="L21" s="83">
        <f t="shared" si="28"/>
        <v>70</v>
      </c>
      <c r="M21" s="83">
        <f t="shared" si="29"/>
        <v>5.333333333333333</v>
      </c>
      <c r="N21" s="83">
        <f t="shared" si="0"/>
        <v>0</v>
      </c>
      <c r="O21" s="84">
        <f t="shared" si="1"/>
        <v>297.76559816158641</v>
      </c>
      <c r="P21" s="105">
        <v>16</v>
      </c>
      <c r="Q21" s="83">
        <f t="shared" si="15"/>
        <v>4.68</v>
      </c>
      <c r="R21" s="83">
        <f t="shared" si="30"/>
        <v>74.88</v>
      </c>
      <c r="S21" s="83">
        <f t="shared" si="31"/>
        <v>42.681599999999996</v>
      </c>
      <c r="T21" s="83">
        <f t="shared" si="2"/>
        <v>12.70669892520443</v>
      </c>
      <c r="U21" s="83">
        <f t="shared" si="16"/>
        <v>70</v>
      </c>
      <c r="V21" s="83">
        <f t="shared" si="3"/>
        <v>5.333333333333333</v>
      </c>
      <c r="W21" s="83">
        <v>0</v>
      </c>
      <c r="X21" s="83">
        <f t="shared" si="4"/>
        <v>372.69017618361994</v>
      </c>
      <c r="Y21" s="88">
        <f t="shared" si="5"/>
        <v>74.924578022033529</v>
      </c>
      <c r="AA21" s="121">
        <v>16</v>
      </c>
      <c r="AB21" s="83">
        <f t="shared" si="6"/>
        <v>0</v>
      </c>
      <c r="AC21" s="154">
        <f t="shared" si="7"/>
        <v>0</v>
      </c>
      <c r="AD21" s="154">
        <f t="shared" si="8"/>
        <v>0</v>
      </c>
      <c r="AE21" s="154">
        <f t="shared" si="9"/>
        <v>0</v>
      </c>
      <c r="AF21" s="83">
        <f t="shared" si="17"/>
        <v>0</v>
      </c>
      <c r="AG21" s="83">
        <f t="shared" si="18"/>
        <v>0</v>
      </c>
      <c r="AH21" s="83">
        <f t="shared" si="19"/>
        <v>0</v>
      </c>
      <c r="AI21" s="128">
        <f t="shared" si="32"/>
        <v>0</v>
      </c>
      <c r="AK21" s="121">
        <v>16</v>
      </c>
      <c r="AL21" s="83">
        <f t="shared" si="10"/>
        <v>0</v>
      </c>
      <c r="AM21" s="83">
        <f t="shared" si="11"/>
        <v>0</v>
      </c>
      <c r="AN21" s="83">
        <f t="shared" si="12"/>
        <v>0</v>
      </c>
      <c r="AO21" s="83">
        <f t="shared" si="13"/>
        <v>0</v>
      </c>
      <c r="AP21" s="83">
        <f t="shared" si="14"/>
        <v>0</v>
      </c>
      <c r="AQ21" s="227">
        <f t="shared" si="20"/>
        <v>0</v>
      </c>
      <c r="AR21" s="227">
        <f t="shared" si="20"/>
        <v>0</v>
      </c>
      <c r="AS21" s="227">
        <f t="shared" si="20"/>
        <v>0</v>
      </c>
      <c r="AT21" s="227">
        <f t="shared" si="20"/>
        <v>0</v>
      </c>
      <c r="AU21" s="83">
        <f t="shared" si="21"/>
        <v>0</v>
      </c>
      <c r="AV21" s="83">
        <f t="shared" si="22"/>
        <v>0</v>
      </c>
      <c r="AW21" s="83">
        <f t="shared" si="23"/>
        <v>0</v>
      </c>
      <c r="AX21" s="83">
        <f t="shared" si="24"/>
        <v>0</v>
      </c>
      <c r="AY21" s="128">
        <f t="shared" si="25"/>
        <v>0</v>
      </c>
      <c r="AZ21" s="263"/>
      <c r="BA21" s="191"/>
      <c r="BB21" s="191"/>
      <c r="BC21" s="191"/>
    </row>
    <row r="22" spans="2:55" x14ac:dyDescent="0.25">
      <c r="E22" s="6"/>
      <c r="I22" s="105">
        <v>17</v>
      </c>
      <c r="J22" s="83">
        <f t="shared" si="26"/>
        <v>9.6900000000000013</v>
      </c>
      <c r="K22" s="83">
        <f t="shared" si="27"/>
        <v>3.4282126591207973</v>
      </c>
      <c r="L22" s="83">
        <f t="shared" si="28"/>
        <v>70</v>
      </c>
      <c r="M22" s="83">
        <f t="shared" si="29"/>
        <v>5.666666666666667</v>
      </c>
      <c r="N22" s="83">
        <f t="shared" si="0"/>
        <v>0</v>
      </c>
      <c r="O22" s="84">
        <f t="shared" si="1"/>
        <v>300.29199815907987</v>
      </c>
      <c r="P22" s="105">
        <v>17</v>
      </c>
      <c r="Q22" s="83">
        <f t="shared" si="15"/>
        <v>4.68</v>
      </c>
      <c r="R22" s="83">
        <f t="shared" si="30"/>
        <v>79.56</v>
      </c>
      <c r="S22" s="83">
        <f t="shared" si="31"/>
        <v>45.349199999999996</v>
      </c>
      <c r="T22" s="83">
        <f t="shared" si="2"/>
        <v>13.405931317559235</v>
      </c>
      <c r="U22" s="83">
        <f t="shared" si="16"/>
        <v>70</v>
      </c>
      <c r="V22" s="83">
        <f t="shared" si="3"/>
        <v>5.666666666666667</v>
      </c>
      <c r="W22" s="83">
        <v>0</v>
      </c>
      <c r="X22" s="83">
        <f t="shared" si="4"/>
        <v>379.7762981558601</v>
      </c>
      <c r="Y22" s="88">
        <f t="shared" si="5"/>
        <v>79.484299996780237</v>
      </c>
      <c r="AA22" s="121">
        <v>17</v>
      </c>
      <c r="AB22" s="83">
        <f t="shared" si="6"/>
        <v>0</v>
      </c>
      <c r="AC22" s="154">
        <f t="shared" si="7"/>
        <v>0</v>
      </c>
      <c r="AD22" s="154">
        <f t="shared" si="8"/>
        <v>0</v>
      </c>
      <c r="AE22" s="154">
        <f t="shared" si="9"/>
        <v>0</v>
      </c>
      <c r="AF22" s="83">
        <f t="shared" si="17"/>
        <v>0</v>
      </c>
      <c r="AG22" s="83">
        <f t="shared" si="18"/>
        <v>0</v>
      </c>
      <c r="AH22" s="83">
        <f t="shared" si="19"/>
        <v>0</v>
      </c>
      <c r="AI22" s="128">
        <f t="shared" si="32"/>
        <v>0</v>
      </c>
      <c r="AK22" s="121">
        <v>17</v>
      </c>
      <c r="AL22" s="83">
        <f t="shared" si="10"/>
        <v>0</v>
      </c>
      <c r="AM22" s="83">
        <f t="shared" si="11"/>
        <v>0</v>
      </c>
      <c r="AN22" s="83">
        <f t="shared" si="12"/>
        <v>0</v>
      </c>
      <c r="AO22" s="83">
        <f t="shared" si="13"/>
        <v>0</v>
      </c>
      <c r="AP22" s="83">
        <f t="shared" si="14"/>
        <v>0</v>
      </c>
      <c r="AQ22" s="227">
        <f t="shared" si="20"/>
        <v>0</v>
      </c>
      <c r="AR22" s="227">
        <f t="shared" si="20"/>
        <v>0</v>
      </c>
      <c r="AS22" s="227">
        <f t="shared" si="20"/>
        <v>0</v>
      </c>
      <c r="AT22" s="227">
        <f t="shared" si="20"/>
        <v>0</v>
      </c>
      <c r="AU22" s="83">
        <f t="shared" si="21"/>
        <v>0</v>
      </c>
      <c r="AV22" s="83">
        <f t="shared" si="22"/>
        <v>0</v>
      </c>
      <c r="AW22" s="83">
        <f t="shared" si="23"/>
        <v>0</v>
      </c>
      <c r="AX22" s="83">
        <f t="shared" si="24"/>
        <v>0</v>
      </c>
      <c r="AY22" s="128">
        <f t="shared" si="25"/>
        <v>0</v>
      </c>
      <c r="AZ22" s="263"/>
      <c r="BA22" s="191"/>
      <c r="BB22" s="191"/>
      <c r="BC22" s="191"/>
    </row>
    <row r="23" spans="2:55" x14ac:dyDescent="0.25">
      <c r="B23" s="327" t="s">
        <v>149</v>
      </c>
      <c r="C23" s="328"/>
      <c r="D23" s="328"/>
      <c r="E23" s="328"/>
      <c r="F23" s="328"/>
      <c r="G23" s="329"/>
      <c r="I23" s="105">
        <v>18</v>
      </c>
      <c r="J23" s="83">
        <f t="shared" si="26"/>
        <v>10.260000000000002</v>
      </c>
      <c r="K23" s="83">
        <f t="shared" si="27"/>
        <v>3.605801979839383</v>
      </c>
      <c r="L23" s="83">
        <f t="shared" si="28"/>
        <v>70</v>
      </c>
      <c r="M23" s="83">
        <f t="shared" si="29"/>
        <v>6</v>
      </c>
      <c r="N23" s="83">
        <f t="shared" si="0"/>
        <v>0</v>
      </c>
      <c r="O23" s="84">
        <f t="shared" si="1"/>
        <v>302.81627178155361</v>
      </c>
      <c r="P23" s="105">
        <v>18</v>
      </c>
      <c r="Q23" s="83">
        <f t="shared" si="15"/>
        <v>4.68</v>
      </c>
      <c r="R23" s="83">
        <f t="shared" si="30"/>
        <v>84.240000000000009</v>
      </c>
      <c r="S23" s="83">
        <f t="shared" si="31"/>
        <v>48.016800000000003</v>
      </c>
      <c r="T23" s="83">
        <f t="shared" si="2"/>
        <v>14.10038947200055</v>
      </c>
      <c r="U23" s="83">
        <f t="shared" si="16"/>
        <v>70</v>
      </c>
      <c r="V23" s="83">
        <f t="shared" si="3"/>
        <v>6</v>
      </c>
      <c r="W23" s="83">
        <v>0</v>
      </c>
      <c r="X23" s="83">
        <f t="shared" si="4"/>
        <v>386.85410499706762</v>
      </c>
      <c r="Y23" s="88">
        <f t="shared" si="5"/>
        <v>84.037833215514013</v>
      </c>
      <c r="AA23" s="121">
        <v>18</v>
      </c>
      <c r="AB23" s="83">
        <f t="shared" si="6"/>
        <v>0</v>
      </c>
      <c r="AC23" s="154">
        <f t="shared" si="7"/>
        <v>0</v>
      </c>
      <c r="AD23" s="154">
        <f t="shared" si="8"/>
        <v>0</v>
      </c>
      <c r="AE23" s="154">
        <f t="shared" si="9"/>
        <v>0</v>
      </c>
      <c r="AF23" s="83">
        <f t="shared" si="17"/>
        <v>0</v>
      </c>
      <c r="AG23" s="83">
        <f t="shared" si="18"/>
        <v>0</v>
      </c>
      <c r="AH23" s="83">
        <f t="shared" si="19"/>
        <v>0</v>
      </c>
      <c r="AI23" s="128">
        <f t="shared" si="32"/>
        <v>0</v>
      </c>
      <c r="AK23" s="121">
        <v>18</v>
      </c>
      <c r="AL23" s="83">
        <f t="shared" si="10"/>
        <v>0</v>
      </c>
      <c r="AM23" s="83">
        <f t="shared" si="11"/>
        <v>0</v>
      </c>
      <c r="AN23" s="83">
        <f t="shared" si="12"/>
        <v>0</v>
      </c>
      <c r="AO23" s="83">
        <f t="shared" si="13"/>
        <v>0</v>
      </c>
      <c r="AP23" s="83">
        <f t="shared" si="14"/>
        <v>0</v>
      </c>
      <c r="AQ23" s="227">
        <f t="shared" si="20"/>
        <v>0</v>
      </c>
      <c r="AR23" s="227">
        <f t="shared" si="20"/>
        <v>0</v>
      </c>
      <c r="AS23" s="227">
        <f t="shared" si="20"/>
        <v>0</v>
      </c>
      <c r="AT23" s="227">
        <f t="shared" si="20"/>
        <v>0</v>
      </c>
      <c r="AU23" s="83">
        <f t="shared" si="21"/>
        <v>0</v>
      </c>
      <c r="AV23" s="83">
        <f t="shared" si="22"/>
        <v>0</v>
      </c>
      <c r="AW23" s="83">
        <f t="shared" si="23"/>
        <v>0</v>
      </c>
      <c r="AX23" s="83">
        <f t="shared" si="24"/>
        <v>0</v>
      </c>
      <c r="AY23" s="128">
        <f t="shared" si="25"/>
        <v>0</v>
      </c>
      <c r="AZ23" s="263"/>
      <c r="BA23" s="191"/>
      <c r="BB23" s="191"/>
      <c r="BC23" s="191"/>
    </row>
    <row r="24" spans="2:55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26"/>
        <v>10.830000000000002</v>
      </c>
      <c r="K24" s="83">
        <f t="shared" si="27"/>
        <v>3.7822459729202591</v>
      </c>
      <c r="L24" s="83">
        <f t="shared" si="28"/>
        <v>70</v>
      </c>
      <c r="M24" s="83">
        <f t="shared" si="29"/>
        <v>6.333333333333333</v>
      </c>
      <c r="N24" s="83">
        <f t="shared" si="0"/>
        <v>0</v>
      </c>
      <c r="O24" s="84">
        <f t="shared" si="1"/>
        <v>305.3385506250583</v>
      </c>
      <c r="P24" s="105">
        <v>19</v>
      </c>
      <c r="Q24" s="83">
        <f t="shared" si="15"/>
        <v>4.68</v>
      </c>
      <c r="R24" s="83">
        <f t="shared" si="30"/>
        <v>88.920000000000016</v>
      </c>
      <c r="S24" s="83">
        <f t="shared" si="31"/>
        <v>50.684400000000004</v>
      </c>
      <c r="T24" s="83">
        <f t="shared" si="2"/>
        <v>14.790368854214469</v>
      </c>
      <c r="U24" s="83">
        <f t="shared" si="16"/>
        <v>70</v>
      </c>
      <c r="V24" s="83">
        <f t="shared" si="3"/>
        <v>6.333333333333333</v>
      </c>
      <c r="W24" s="83">
        <v>0</v>
      </c>
      <c r="X24" s="83">
        <f t="shared" si="4"/>
        <v>393.92411130997908</v>
      </c>
      <c r="Y24" s="88">
        <f t="shared" si="5"/>
        <v>88.585560684920779</v>
      </c>
      <c r="AA24" s="121">
        <v>19</v>
      </c>
      <c r="AB24" s="83">
        <f t="shared" si="6"/>
        <v>0</v>
      </c>
      <c r="AC24" s="154">
        <f t="shared" si="7"/>
        <v>0</v>
      </c>
      <c r="AD24" s="154">
        <f t="shared" si="8"/>
        <v>0</v>
      </c>
      <c r="AE24" s="154">
        <f t="shared" si="9"/>
        <v>0</v>
      </c>
      <c r="AF24" s="83">
        <f t="shared" si="17"/>
        <v>0</v>
      </c>
      <c r="AG24" s="83">
        <f t="shared" si="18"/>
        <v>0</v>
      </c>
      <c r="AH24" s="83">
        <f t="shared" si="19"/>
        <v>0</v>
      </c>
      <c r="AI24" s="128">
        <f t="shared" si="32"/>
        <v>0</v>
      </c>
      <c r="AK24" s="121">
        <v>19</v>
      </c>
      <c r="AL24" s="83">
        <f t="shared" si="10"/>
        <v>0</v>
      </c>
      <c r="AM24" s="83">
        <f t="shared" si="11"/>
        <v>0</v>
      </c>
      <c r="AN24" s="83">
        <f t="shared" si="12"/>
        <v>0</v>
      </c>
      <c r="AO24" s="83">
        <f t="shared" si="13"/>
        <v>0</v>
      </c>
      <c r="AP24" s="83">
        <f t="shared" si="14"/>
        <v>0</v>
      </c>
      <c r="AQ24" s="227">
        <f t="shared" si="20"/>
        <v>0</v>
      </c>
      <c r="AR24" s="227">
        <f t="shared" si="20"/>
        <v>0</v>
      </c>
      <c r="AS24" s="227">
        <f t="shared" si="20"/>
        <v>0</v>
      </c>
      <c r="AT24" s="227">
        <f t="shared" si="20"/>
        <v>0</v>
      </c>
      <c r="AU24" s="83">
        <f t="shared" si="21"/>
        <v>0</v>
      </c>
      <c r="AV24" s="83">
        <f t="shared" si="22"/>
        <v>0</v>
      </c>
      <c r="AW24" s="83">
        <f t="shared" si="23"/>
        <v>0</v>
      </c>
      <c r="AX24" s="83">
        <f t="shared" si="24"/>
        <v>0</v>
      </c>
      <c r="AY24" s="128">
        <f t="shared" si="25"/>
        <v>0</v>
      </c>
      <c r="AZ24" s="263"/>
      <c r="BA24" s="230"/>
      <c r="BB24" s="230"/>
      <c r="BC24" s="230"/>
    </row>
    <row r="25" spans="2:55" x14ac:dyDescent="0.25">
      <c r="B25" s="95">
        <v>0</v>
      </c>
      <c r="C25" s="200">
        <v>42</v>
      </c>
      <c r="D25" s="196">
        <v>126</v>
      </c>
      <c r="E25" s="201">
        <f t="shared" ref="E25:E52" si="33">$F$20</f>
        <v>1.56</v>
      </c>
      <c r="F25" s="96">
        <f t="shared" ref="F25:F52" si="34">D25*E25</f>
        <v>196.56</v>
      </c>
      <c r="G25" s="100">
        <f>F25/(C25-B25)</f>
        <v>4.68</v>
      </c>
      <c r="I25" s="105">
        <v>20</v>
      </c>
      <c r="J25" s="83">
        <f t="shared" si="26"/>
        <v>11.400000000000002</v>
      </c>
      <c r="K25" s="83">
        <f t="shared" si="27"/>
        <v>3.9576117932716941</v>
      </c>
      <c r="L25" s="83">
        <f t="shared" si="28"/>
        <v>70</v>
      </c>
      <c r="M25" s="83">
        <f t="shared" si="29"/>
        <v>6.666666666666667</v>
      </c>
      <c r="N25" s="83">
        <f t="shared" si="0"/>
        <v>0</v>
      </c>
      <c r="O25" s="84">
        <f t="shared" si="1"/>
        <v>307.85895165105927</v>
      </c>
      <c r="P25" s="105">
        <v>20</v>
      </c>
      <c r="Q25" s="83">
        <f t="shared" si="15"/>
        <v>4.68</v>
      </c>
      <c r="R25" s="83">
        <f t="shared" si="30"/>
        <v>93.600000000000023</v>
      </c>
      <c r="S25" s="83">
        <f t="shared" si="31"/>
        <v>53.352000000000011</v>
      </c>
      <c r="T25" s="83">
        <f t="shared" si="2"/>
        <v>15.47613207162285</v>
      </c>
      <c r="U25" s="83">
        <f t="shared" si="16"/>
        <v>70</v>
      </c>
      <c r="V25" s="83">
        <f t="shared" si="3"/>
        <v>6.666666666666667</v>
      </c>
      <c r="W25" s="83">
        <v>0</v>
      </c>
      <c r="X25" s="83">
        <f t="shared" si="4"/>
        <v>400.98677446918765</v>
      </c>
      <c r="Y25" s="88">
        <f t="shared" si="5"/>
        <v>93.127822818128379</v>
      </c>
      <c r="AA25" s="121">
        <v>20</v>
      </c>
      <c r="AB25" s="83">
        <f t="shared" si="6"/>
        <v>0</v>
      </c>
      <c r="AC25" s="154">
        <f t="shared" si="7"/>
        <v>0</v>
      </c>
      <c r="AD25" s="154">
        <f t="shared" si="8"/>
        <v>0</v>
      </c>
      <c r="AE25" s="154">
        <f t="shared" si="9"/>
        <v>0</v>
      </c>
      <c r="AF25" s="83">
        <f t="shared" si="17"/>
        <v>0</v>
      </c>
      <c r="AG25" s="83">
        <f t="shared" si="18"/>
        <v>0</v>
      </c>
      <c r="AH25" s="83">
        <f t="shared" si="19"/>
        <v>0</v>
      </c>
      <c r="AI25" s="128">
        <f t="shared" si="32"/>
        <v>0</v>
      </c>
      <c r="AK25" s="121">
        <v>20</v>
      </c>
      <c r="AL25" s="83">
        <f t="shared" si="10"/>
        <v>0</v>
      </c>
      <c r="AM25" s="83">
        <f t="shared" si="11"/>
        <v>0</v>
      </c>
      <c r="AN25" s="83">
        <f t="shared" si="12"/>
        <v>0</v>
      </c>
      <c r="AO25" s="83">
        <f t="shared" si="13"/>
        <v>0</v>
      </c>
      <c r="AP25" s="83">
        <f t="shared" si="14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>
        <f t="shared" si="21"/>
        <v>0</v>
      </c>
      <c r="AV25" s="83">
        <f t="shared" si="22"/>
        <v>0</v>
      </c>
      <c r="AW25" s="83">
        <f t="shared" si="23"/>
        <v>0</v>
      </c>
      <c r="AX25" s="83">
        <f t="shared" si="24"/>
        <v>0</v>
      </c>
      <c r="AY25" s="128">
        <f t="shared" si="25"/>
        <v>0</v>
      </c>
      <c r="AZ25" s="263"/>
      <c r="BA25" s="230"/>
      <c r="BB25" s="230"/>
      <c r="BC25" s="230"/>
    </row>
    <row r="26" spans="2:55" x14ac:dyDescent="0.25">
      <c r="B26" s="90">
        <f t="shared" ref="B26:B52" si="35">C25</f>
        <v>42</v>
      </c>
      <c r="C26" s="91">
        <f>B26+1</f>
        <v>43</v>
      </c>
      <c r="D26" s="197">
        <v>96</v>
      </c>
      <c r="E26" s="202">
        <f t="shared" si="33"/>
        <v>1.56</v>
      </c>
      <c r="F26" s="92">
        <f t="shared" si="34"/>
        <v>149.76</v>
      </c>
      <c r="G26" s="203">
        <f>(F26-F25)/(C26-B26)</f>
        <v>-46.800000000000011</v>
      </c>
      <c r="I26" s="105">
        <v>21</v>
      </c>
      <c r="J26" s="83">
        <f t="shared" si="26"/>
        <v>11.970000000000002</v>
      </c>
      <c r="K26" s="83">
        <f t="shared" si="27"/>
        <v>4.1319595009564569</v>
      </c>
      <c r="L26" s="83">
        <f t="shared" si="28"/>
        <v>70</v>
      </c>
      <c r="M26" s="83">
        <f t="shared" si="29"/>
        <v>7</v>
      </c>
      <c r="N26" s="83">
        <f t="shared" si="0"/>
        <v>0</v>
      </c>
      <c r="O26" s="84">
        <f t="shared" si="1"/>
        <v>310.37757946416582</v>
      </c>
      <c r="P26" s="105">
        <v>21</v>
      </c>
      <c r="Q26" s="83">
        <f t="shared" si="15"/>
        <v>4.68</v>
      </c>
      <c r="R26" s="83">
        <f t="shared" si="30"/>
        <v>98.28000000000003</v>
      </c>
      <c r="S26" s="83">
        <f t="shared" si="31"/>
        <v>56.019600000000011</v>
      </c>
      <c r="T26" s="83">
        <f t="shared" si="2"/>
        <v>16.15791398744928</v>
      </c>
      <c r="U26" s="83">
        <f t="shared" si="16"/>
        <v>70</v>
      </c>
      <c r="V26" s="83">
        <f t="shared" si="3"/>
        <v>7</v>
      </c>
      <c r="W26" s="83">
        <v>0</v>
      </c>
      <c r="X26" s="83">
        <f t="shared" si="4"/>
        <v>408.04250352814091</v>
      </c>
      <c r="Y26" s="88">
        <f t="shared" si="5"/>
        <v>97.664924063975093</v>
      </c>
      <c r="AA26" s="121">
        <v>21</v>
      </c>
      <c r="AB26" s="83">
        <f t="shared" si="6"/>
        <v>0</v>
      </c>
      <c r="AC26" s="154">
        <f t="shared" si="7"/>
        <v>0</v>
      </c>
      <c r="AD26" s="154">
        <f t="shared" si="8"/>
        <v>0</v>
      </c>
      <c r="AE26" s="154">
        <f t="shared" si="9"/>
        <v>0</v>
      </c>
      <c r="AF26" s="83">
        <f t="shared" si="17"/>
        <v>0</v>
      </c>
      <c r="AG26" s="83">
        <f t="shared" si="18"/>
        <v>0</v>
      </c>
      <c r="AH26" s="83">
        <f t="shared" si="19"/>
        <v>0</v>
      </c>
      <c r="AI26" s="128">
        <f t="shared" si="32"/>
        <v>0</v>
      </c>
      <c r="AK26" s="121">
        <v>21</v>
      </c>
      <c r="AL26" s="83">
        <f t="shared" si="10"/>
        <v>0</v>
      </c>
      <c r="AM26" s="83">
        <f t="shared" si="11"/>
        <v>0</v>
      </c>
      <c r="AN26" s="83">
        <f t="shared" si="12"/>
        <v>0</v>
      </c>
      <c r="AO26" s="83">
        <f t="shared" si="13"/>
        <v>0</v>
      </c>
      <c r="AP26" s="83">
        <f t="shared" si="14"/>
        <v>0</v>
      </c>
      <c r="AQ26" s="227">
        <f t="shared" ref="AQ26:AT34" si="36">IF($AK26&lt;=$F$18,$AL26*AM26,)</f>
        <v>0</v>
      </c>
      <c r="AR26" s="227">
        <f t="shared" si="36"/>
        <v>0</v>
      </c>
      <c r="AS26" s="227">
        <f t="shared" si="36"/>
        <v>0</v>
      </c>
      <c r="AT26" s="227">
        <f t="shared" si="36"/>
        <v>0</v>
      </c>
      <c r="AU26" s="83">
        <f t="shared" si="21"/>
        <v>0</v>
      </c>
      <c r="AV26" s="83">
        <f t="shared" si="22"/>
        <v>0</v>
      </c>
      <c r="AW26" s="83">
        <f t="shared" si="23"/>
        <v>0</v>
      </c>
      <c r="AX26" s="83">
        <f t="shared" si="24"/>
        <v>0</v>
      </c>
      <c r="AY26" s="128">
        <f t="shared" si="25"/>
        <v>0</v>
      </c>
      <c r="AZ26" s="263"/>
      <c r="BA26" s="230"/>
      <c r="BB26" s="230"/>
      <c r="BC26" s="231"/>
    </row>
    <row r="27" spans="2:55" x14ac:dyDescent="0.25">
      <c r="B27" s="90">
        <f t="shared" si="35"/>
        <v>43</v>
      </c>
      <c r="C27" s="217">
        <f>C25+8</f>
        <v>50</v>
      </c>
      <c r="D27" s="197">
        <v>151</v>
      </c>
      <c r="E27" s="202">
        <f t="shared" si="33"/>
        <v>1.56</v>
      </c>
      <c r="F27" s="92">
        <f t="shared" si="34"/>
        <v>235.56</v>
      </c>
      <c r="G27" s="101">
        <f t="shared" ref="G27:G52" si="37">(F27-F26)/(C27-B27)</f>
        <v>12.257142857142858</v>
      </c>
      <c r="I27" s="105">
        <v>22</v>
      </c>
      <c r="J27" s="83">
        <f t="shared" si="26"/>
        <v>12.540000000000003</v>
      </c>
      <c r="K27" s="83">
        <f t="shared" si="27"/>
        <v>4.3053431128187816</v>
      </c>
      <c r="L27" s="83">
        <f t="shared" si="28"/>
        <v>70</v>
      </c>
      <c r="M27" s="83">
        <f t="shared" si="29"/>
        <v>7.333333333333333</v>
      </c>
      <c r="N27" s="83">
        <f t="shared" si="0"/>
        <v>0</v>
      </c>
      <c r="O27" s="84">
        <f t="shared" si="1"/>
        <v>312.89452814371492</v>
      </c>
      <c r="P27" s="105">
        <v>22</v>
      </c>
      <c r="Q27" s="83">
        <f t="shared" si="15"/>
        <v>4.68</v>
      </c>
      <c r="R27" s="83">
        <f t="shared" si="30"/>
        <v>102.96000000000004</v>
      </c>
      <c r="S27" s="83">
        <f t="shared" si="31"/>
        <v>58.687200000000018</v>
      </c>
      <c r="T27" s="83">
        <f t="shared" si="2"/>
        <v>16.835925833077553</v>
      </c>
      <c r="U27" s="83">
        <f t="shared" si="16"/>
        <v>70</v>
      </c>
      <c r="V27" s="83">
        <f t="shared" si="3"/>
        <v>7.333333333333333</v>
      </c>
      <c r="W27" s="83">
        <v>0</v>
      </c>
      <c r="X27" s="83">
        <f t="shared" si="4"/>
        <v>415.09166638149901</v>
      </c>
      <c r="Y27" s="88">
        <f t="shared" si="5"/>
        <v>102.19713823778409</v>
      </c>
      <c r="AA27" s="121">
        <v>22</v>
      </c>
      <c r="AB27" s="83">
        <f t="shared" si="6"/>
        <v>0</v>
      </c>
      <c r="AC27" s="154">
        <f t="shared" si="7"/>
        <v>0</v>
      </c>
      <c r="AD27" s="154">
        <f t="shared" si="8"/>
        <v>0</v>
      </c>
      <c r="AE27" s="154">
        <f t="shared" si="9"/>
        <v>0</v>
      </c>
      <c r="AF27" s="83">
        <f t="shared" si="17"/>
        <v>0</v>
      </c>
      <c r="AG27" s="83">
        <f t="shared" si="18"/>
        <v>0</v>
      </c>
      <c r="AH27" s="83">
        <f t="shared" si="19"/>
        <v>0</v>
      </c>
      <c r="AI27" s="128">
        <f t="shared" si="32"/>
        <v>0</v>
      </c>
      <c r="AK27" s="121">
        <v>22</v>
      </c>
      <c r="AL27" s="83">
        <f t="shared" si="10"/>
        <v>0</v>
      </c>
      <c r="AM27" s="83">
        <f t="shared" si="11"/>
        <v>0</v>
      </c>
      <c r="AN27" s="83">
        <f t="shared" si="12"/>
        <v>0</v>
      </c>
      <c r="AO27" s="83">
        <f t="shared" si="13"/>
        <v>0</v>
      </c>
      <c r="AP27" s="83">
        <f t="shared" si="14"/>
        <v>0</v>
      </c>
      <c r="AQ27" s="227">
        <f t="shared" si="36"/>
        <v>0</v>
      </c>
      <c r="AR27" s="227">
        <f t="shared" si="36"/>
        <v>0</v>
      </c>
      <c r="AS27" s="227">
        <f t="shared" si="36"/>
        <v>0</v>
      </c>
      <c r="AT27" s="227">
        <f t="shared" si="36"/>
        <v>0</v>
      </c>
      <c r="AU27" s="83">
        <f t="shared" si="21"/>
        <v>0</v>
      </c>
      <c r="AV27" s="83">
        <f t="shared" si="22"/>
        <v>0</v>
      </c>
      <c r="AW27" s="83">
        <f t="shared" si="23"/>
        <v>0</v>
      </c>
      <c r="AX27" s="83">
        <f t="shared" si="24"/>
        <v>0</v>
      </c>
      <c r="AY27" s="128">
        <f t="shared" si="25"/>
        <v>0</v>
      </c>
      <c r="AZ27" s="263"/>
      <c r="BA27" s="191"/>
      <c r="BB27" s="191"/>
      <c r="BC27" s="191"/>
    </row>
    <row r="28" spans="2:55" x14ac:dyDescent="0.25">
      <c r="B28" s="90">
        <f t="shared" si="35"/>
        <v>50</v>
      </c>
      <c r="C28" s="217">
        <f>C26+8</f>
        <v>51</v>
      </c>
      <c r="D28" s="197">
        <v>116</v>
      </c>
      <c r="E28" s="202">
        <f t="shared" si="33"/>
        <v>1.56</v>
      </c>
      <c r="F28" s="92">
        <f t="shared" si="34"/>
        <v>180.96</v>
      </c>
      <c r="G28" s="101">
        <f t="shared" si="37"/>
        <v>-54.599999999999994</v>
      </c>
      <c r="I28" s="105">
        <v>23</v>
      </c>
      <c r="J28" s="83">
        <f t="shared" si="26"/>
        <v>13.110000000000003</v>
      </c>
      <c r="K28" s="83">
        <f t="shared" si="27"/>
        <v>4.4778114575015309</v>
      </c>
      <c r="L28" s="83">
        <f t="shared" si="28"/>
        <v>70</v>
      </c>
      <c r="M28" s="83">
        <f t="shared" si="29"/>
        <v>7.666666666666667</v>
      </c>
      <c r="N28" s="83">
        <f t="shared" si="0"/>
        <v>0</v>
      </c>
      <c r="O28" s="84">
        <f t="shared" si="1"/>
        <v>315.40988273292629</v>
      </c>
      <c r="P28" s="105">
        <v>23</v>
      </c>
      <c r="Q28" s="83">
        <f t="shared" si="15"/>
        <v>4.68</v>
      </c>
      <c r="R28" s="83">
        <f t="shared" si="30"/>
        <v>107.64000000000004</v>
      </c>
      <c r="S28" s="83">
        <f t="shared" si="31"/>
        <v>61.354800000000019</v>
      </c>
      <c r="T28" s="83">
        <f t="shared" si="2"/>
        <v>17.510358551572629</v>
      </c>
      <c r="U28" s="83">
        <f t="shared" si="16"/>
        <v>70</v>
      </c>
      <c r="V28" s="83">
        <f t="shared" si="3"/>
        <v>7.666666666666667</v>
      </c>
      <c r="W28" s="83">
        <v>0</v>
      </c>
      <c r="X28" s="83">
        <f t="shared" si="4"/>
        <v>422.13459558843351</v>
      </c>
      <c r="Y28" s="88">
        <f t="shared" si="5"/>
        <v>106.72471285550722</v>
      </c>
      <c r="AA28" s="121">
        <v>23</v>
      </c>
      <c r="AB28" s="83">
        <f t="shared" si="6"/>
        <v>0</v>
      </c>
      <c r="AC28" s="154">
        <f t="shared" si="7"/>
        <v>0</v>
      </c>
      <c r="AD28" s="154">
        <f t="shared" si="8"/>
        <v>0</v>
      </c>
      <c r="AE28" s="154">
        <f t="shared" si="9"/>
        <v>0</v>
      </c>
      <c r="AF28" s="83">
        <f t="shared" si="17"/>
        <v>0</v>
      </c>
      <c r="AG28" s="83">
        <f t="shared" si="18"/>
        <v>0</v>
      </c>
      <c r="AH28" s="83">
        <f t="shared" si="19"/>
        <v>0</v>
      </c>
      <c r="AI28" s="128">
        <f t="shared" si="32"/>
        <v>0</v>
      </c>
      <c r="AK28" s="121">
        <v>23</v>
      </c>
      <c r="AL28" s="83">
        <f t="shared" si="10"/>
        <v>0</v>
      </c>
      <c r="AM28" s="83">
        <f t="shared" si="11"/>
        <v>0</v>
      </c>
      <c r="AN28" s="83">
        <f t="shared" si="12"/>
        <v>0</v>
      </c>
      <c r="AO28" s="83">
        <f t="shared" si="13"/>
        <v>0</v>
      </c>
      <c r="AP28" s="83">
        <f t="shared" si="14"/>
        <v>0</v>
      </c>
      <c r="AQ28" s="227">
        <f t="shared" si="36"/>
        <v>0</v>
      </c>
      <c r="AR28" s="227">
        <f t="shared" si="36"/>
        <v>0</v>
      </c>
      <c r="AS28" s="227">
        <f t="shared" si="36"/>
        <v>0</v>
      </c>
      <c r="AT28" s="227">
        <f t="shared" si="36"/>
        <v>0</v>
      </c>
      <c r="AU28" s="83">
        <f t="shared" si="21"/>
        <v>0</v>
      </c>
      <c r="AV28" s="83">
        <f t="shared" si="22"/>
        <v>0</v>
      </c>
      <c r="AW28" s="83">
        <f t="shared" si="23"/>
        <v>0</v>
      </c>
      <c r="AX28" s="83">
        <f t="shared" si="24"/>
        <v>0</v>
      </c>
      <c r="AY28" s="128">
        <f t="shared" si="25"/>
        <v>0</v>
      </c>
      <c r="AZ28" s="263"/>
      <c r="BA28" s="191"/>
      <c r="BB28" s="191"/>
      <c r="BC28" s="191"/>
    </row>
    <row r="29" spans="2:55" x14ac:dyDescent="0.25">
      <c r="B29" s="90">
        <f t="shared" si="35"/>
        <v>51</v>
      </c>
      <c r="C29" s="217">
        <f t="shared" ref="C29:C32" si="38">C27+8</f>
        <v>58</v>
      </c>
      <c r="D29" s="197">
        <v>179</v>
      </c>
      <c r="E29" s="202">
        <f t="shared" si="33"/>
        <v>1.56</v>
      </c>
      <c r="F29" s="92">
        <f t="shared" si="34"/>
        <v>279.24</v>
      </c>
      <c r="G29" s="101">
        <f t="shared" si="37"/>
        <v>14.040000000000001</v>
      </c>
      <c r="I29" s="105">
        <v>24</v>
      </c>
      <c r="J29" s="83">
        <f t="shared" si="26"/>
        <v>13.680000000000003</v>
      </c>
      <c r="K29" s="83">
        <f t="shared" si="27"/>
        <v>4.6494088775688995</v>
      </c>
      <c r="L29" s="83">
        <f t="shared" si="28"/>
        <v>70</v>
      </c>
      <c r="M29" s="83">
        <f t="shared" si="29"/>
        <v>8</v>
      </c>
      <c r="N29" s="83">
        <f t="shared" si="0"/>
        <v>0</v>
      </c>
      <c r="O29" s="84">
        <f t="shared" si="1"/>
        <v>317.92372046176581</v>
      </c>
      <c r="P29" s="105">
        <v>24</v>
      </c>
      <c r="Q29" s="83">
        <f t="shared" si="15"/>
        <v>4.68</v>
      </c>
      <c r="R29" s="83">
        <f t="shared" si="30"/>
        <v>112.32000000000005</v>
      </c>
      <c r="S29" s="83">
        <f t="shared" si="31"/>
        <v>64.022400000000019</v>
      </c>
      <c r="T29" s="83">
        <f t="shared" si="2"/>
        <v>18.181385543312242</v>
      </c>
      <c r="U29" s="83">
        <f t="shared" si="16"/>
        <v>70</v>
      </c>
      <c r="V29" s="83">
        <f t="shared" si="3"/>
        <v>8</v>
      </c>
      <c r="W29" s="83">
        <v>0</v>
      </c>
      <c r="X29" s="83">
        <f t="shared" si="4"/>
        <v>429.17159315460214</v>
      </c>
      <c r="Y29" s="88">
        <f t="shared" si="5"/>
        <v>111.24787269283632</v>
      </c>
      <c r="AA29" s="121">
        <v>24</v>
      </c>
      <c r="AB29" s="83">
        <f t="shared" si="6"/>
        <v>0</v>
      </c>
      <c r="AC29" s="154">
        <f t="shared" si="7"/>
        <v>0</v>
      </c>
      <c r="AD29" s="154">
        <f t="shared" si="8"/>
        <v>0</v>
      </c>
      <c r="AE29" s="154">
        <f t="shared" si="9"/>
        <v>0</v>
      </c>
      <c r="AF29" s="83">
        <f t="shared" si="17"/>
        <v>0</v>
      </c>
      <c r="AG29" s="83">
        <f t="shared" si="18"/>
        <v>0</v>
      </c>
      <c r="AH29" s="83">
        <f t="shared" si="19"/>
        <v>0</v>
      </c>
      <c r="AI29" s="128">
        <f t="shared" si="32"/>
        <v>0</v>
      </c>
      <c r="AK29" s="121">
        <v>24</v>
      </c>
      <c r="AL29" s="83">
        <f t="shared" si="10"/>
        <v>0</v>
      </c>
      <c r="AM29" s="83">
        <f t="shared" si="11"/>
        <v>0</v>
      </c>
      <c r="AN29" s="83">
        <f t="shared" si="12"/>
        <v>0</v>
      </c>
      <c r="AO29" s="83">
        <f t="shared" si="13"/>
        <v>0</v>
      </c>
      <c r="AP29" s="83">
        <f t="shared" si="14"/>
        <v>0</v>
      </c>
      <c r="AQ29" s="227">
        <f t="shared" si="36"/>
        <v>0</v>
      </c>
      <c r="AR29" s="227">
        <f t="shared" si="36"/>
        <v>0</v>
      </c>
      <c r="AS29" s="227">
        <f t="shared" si="36"/>
        <v>0</v>
      </c>
      <c r="AT29" s="227">
        <f t="shared" si="36"/>
        <v>0</v>
      </c>
      <c r="AU29" s="83">
        <f t="shared" si="21"/>
        <v>0</v>
      </c>
      <c r="AV29" s="83">
        <f t="shared" si="22"/>
        <v>0</v>
      </c>
      <c r="AW29" s="83">
        <f t="shared" si="23"/>
        <v>0</v>
      </c>
      <c r="AX29" s="83">
        <f t="shared" si="24"/>
        <v>0</v>
      </c>
      <c r="AY29" s="128">
        <f t="shared" si="25"/>
        <v>0</v>
      </c>
      <c r="AZ29" s="263"/>
      <c r="BA29" s="191"/>
      <c r="BB29" s="191"/>
      <c r="BC29" s="191"/>
    </row>
    <row r="30" spans="2:55" x14ac:dyDescent="0.25">
      <c r="B30" s="90">
        <f t="shared" si="35"/>
        <v>58</v>
      </c>
      <c r="C30" s="217">
        <f t="shared" si="38"/>
        <v>59</v>
      </c>
      <c r="D30" s="197">
        <v>135</v>
      </c>
      <c r="E30" s="202">
        <f t="shared" si="33"/>
        <v>1.56</v>
      </c>
      <c r="F30" s="92">
        <f t="shared" si="34"/>
        <v>210.6</v>
      </c>
      <c r="G30" s="101">
        <f t="shared" si="37"/>
        <v>-68.640000000000015</v>
      </c>
      <c r="I30" s="105">
        <v>25</v>
      </c>
      <c r="J30" s="83">
        <f t="shared" si="26"/>
        <v>14.250000000000004</v>
      </c>
      <c r="K30" s="83">
        <f t="shared" si="27"/>
        <v>4.8201758113112367</v>
      </c>
      <c r="L30" s="83">
        <f t="shared" si="28"/>
        <v>70</v>
      </c>
      <c r="M30" s="83">
        <f t="shared" si="29"/>
        <v>8.3333333333333339</v>
      </c>
      <c r="N30" s="83">
        <f t="shared" si="0"/>
        <v>0</v>
      </c>
      <c r="O30" s="84">
        <f t="shared" si="1"/>
        <v>320.43611176025593</v>
      </c>
      <c r="P30" s="105">
        <v>25</v>
      </c>
      <c r="Q30" s="83">
        <f t="shared" si="15"/>
        <v>4.68</v>
      </c>
      <c r="R30" s="83">
        <f t="shared" si="30"/>
        <v>117.00000000000006</v>
      </c>
      <c r="S30" s="83">
        <f t="shared" si="31"/>
        <v>66.690000000000026</v>
      </c>
      <c r="T30" s="83">
        <f t="shared" si="2"/>
        <v>18.849164941118637</v>
      </c>
      <c r="U30" s="83">
        <f t="shared" si="16"/>
        <v>70</v>
      </c>
      <c r="V30" s="83">
        <f t="shared" si="3"/>
        <v>8.3333333333333339</v>
      </c>
      <c r="W30" s="83">
        <v>0</v>
      </c>
      <c r="X30" s="83">
        <f t="shared" si="4"/>
        <v>436.20293449467061</v>
      </c>
      <c r="Y30" s="88">
        <f t="shared" si="5"/>
        <v>115.76682273441469</v>
      </c>
      <c r="AA30" s="121">
        <v>25</v>
      </c>
      <c r="AB30" s="83">
        <f t="shared" si="6"/>
        <v>0</v>
      </c>
      <c r="AC30" s="154">
        <f t="shared" si="7"/>
        <v>0</v>
      </c>
      <c r="AD30" s="154">
        <f t="shared" si="8"/>
        <v>0</v>
      </c>
      <c r="AE30" s="154">
        <f t="shared" si="9"/>
        <v>0</v>
      </c>
      <c r="AF30" s="83">
        <f t="shared" si="17"/>
        <v>0</v>
      </c>
      <c r="AG30" s="83">
        <f t="shared" si="18"/>
        <v>0</v>
      </c>
      <c r="AH30" s="83">
        <f t="shared" si="19"/>
        <v>0</v>
      </c>
      <c r="AI30" s="128">
        <f t="shared" si="32"/>
        <v>0</v>
      </c>
      <c r="AK30" s="121">
        <v>25</v>
      </c>
      <c r="AL30" s="83">
        <f t="shared" si="10"/>
        <v>0</v>
      </c>
      <c r="AM30" s="83">
        <f t="shared" si="11"/>
        <v>0</v>
      </c>
      <c r="AN30" s="83">
        <f t="shared" si="12"/>
        <v>0</v>
      </c>
      <c r="AO30" s="83">
        <f t="shared" si="13"/>
        <v>0</v>
      </c>
      <c r="AP30" s="83">
        <f t="shared" si="14"/>
        <v>0</v>
      </c>
      <c r="AQ30" s="227">
        <f t="shared" si="36"/>
        <v>0</v>
      </c>
      <c r="AR30" s="227">
        <f t="shared" si="36"/>
        <v>0</v>
      </c>
      <c r="AS30" s="227">
        <f t="shared" si="36"/>
        <v>0</v>
      </c>
      <c r="AT30" s="227">
        <f t="shared" si="36"/>
        <v>0</v>
      </c>
      <c r="AU30" s="83">
        <f t="shared" si="21"/>
        <v>0</v>
      </c>
      <c r="AV30" s="83">
        <f t="shared" si="22"/>
        <v>0</v>
      </c>
      <c r="AW30" s="83">
        <f t="shared" si="23"/>
        <v>0</v>
      </c>
      <c r="AX30" s="83">
        <f t="shared" si="24"/>
        <v>0</v>
      </c>
      <c r="AY30" s="128">
        <f t="shared" si="25"/>
        <v>0</v>
      </c>
      <c r="AZ30" s="263"/>
      <c r="BA30" s="191"/>
      <c r="BB30" s="191"/>
      <c r="BC30" s="191"/>
    </row>
    <row r="31" spans="2:55" x14ac:dyDescent="0.25">
      <c r="B31" s="90">
        <f t="shared" si="35"/>
        <v>59</v>
      </c>
      <c r="C31" s="217">
        <f t="shared" si="38"/>
        <v>66</v>
      </c>
      <c r="D31" s="197">
        <v>190</v>
      </c>
      <c r="E31" s="202">
        <f t="shared" si="33"/>
        <v>1.56</v>
      </c>
      <c r="F31" s="92">
        <f t="shared" si="34"/>
        <v>296.40000000000003</v>
      </c>
      <c r="G31" s="101">
        <f t="shared" si="37"/>
        <v>12.257142857142863</v>
      </c>
      <c r="I31" s="105">
        <v>26</v>
      </c>
      <c r="J31" s="83">
        <f t="shared" si="26"/>
        <v>14.820000000000004</v>
      </c>
      <c r="K31" s="83">
        <f t="shared" si="27"/>
        <v>4.9901492788407484</v>
      </c>
      <c r="L31" s="83">
        <f t="shared" si="28"/>
        <v>70</v>
      </c>
      <c r="M31" s="83">
        <f t="shared" si="29"/>
        <v>8.6666666666666661</v>
      </c>
      <c r="N31" s="83">
        <f t="shared" si="0"/>
        <v>0</v>
      </c>
      <c r="O31" s="84">
        <f t="shared" si="1"/>
        <v>322.94712110509209</v>
      </c>
      <c r="P31" s="105">
        <v>26</v>
      </c>
      <c r="Q31" s="83">
        <f t="shared" si="15"/>
        <v>4.68</v>
      </c>
      <c r="R31" s="83">
        <f t="shared" si="30"/>
        <v>121.68000000000006</v>
      </c>
      <c r="S31" s="83">
        <f t="shared" si="31"/>
        <v>69.357600000000033</v>
      </c>
      <c r="T31" s="83">
        <f t="shared" si="2"/>
        <v>19.513841511122433</v>
      </c>
      <c r="U31" s="83">
        <f t="shared" si="16"/>
        <v>70</v>
      </c>
      <c r="V31" s="83">
        <f t="shared" si="3"/>
        <v>8.6666666666666661</v>
      </c>
      <c r="W31" s="83">
        <v>0</v>
      </c>
      <c r="X31" s="83">
        <f t="shared" si="4"/>
        <v>443.22887174298268</v>
      </c>
      <c r="Y31" s="88">
        <f t="shared" si="5"/>
        <v>120.28175063789058</v>
      </c>
      <c r="AA31" s="121">
        <v>26</v>
      </c>
      <c r="AB31" s="83">
        <f t="shared" si="6"/>
        <v>0</v>
      </c>
      <c r="AC31" s="154">
        <f t="shared" si="7"/>
        <v>0</v>
      </c>
      <c r="AD31" s="154">
        <f t="shared" si="8"/>
        <v>0</v>
      </c>
      <c r="AE31" s="154">
        <f t="shared" si="9"/>
        <v>0</v>
      </c>
      <c r="AF31" s="83">
        <f t="shared" si="17"/>
        <v>0</v>
      </c>
      <c r="AG31" s="83">
        <f t="shared" si="18"/>
        <v>0</v>
      </c>
      <c r="AH31" s="83">
        <f t="shared" si="19"/>
        <v>0</v>
      </c>
      <c r="AI31" s="128">
        <f t="shared" si="32"/>
        <v>0</v>
      </c>
      <c r="AK31" s="121">
        <v>26</v>
      </c>
      <c r="AL31" s="83">
        <f t="shared" si="10"/>
        <v>0</v>
      </c>
      <c r="AM31" s="83">
        <f t="shared" si="11"/>
        <v>0</v>
      </c>
      <c r="AN31" s="83">
        <f t="shared" si="12"/>
        <v>0</v>
      </c>
      <c r="AO31" s="83">
        <f t="shared" si="13"/>
        <v>0</v>
      </c>
      <c r="AP31" s="83">
        <f t="shared" si="14"/>
        <v>0</v>
      </c>
      <c r="AQ31" s="227">
        <f t="shared" si="36"/>
        <v>0</v>
      </c>
      <c r="AR31" s="227">
        <f t="shared" si="36"/>
        <v>0</v>
      </c>
      <c r="AS31" s="227">
        <f t="shared" si="36"/>
        <v>0</v>
      </c>
      <c r="AT31" s="227">
        <f t="shared" si="36"/>
        <v>0</v>
      </c>
      <c r="AU31" s="83">
        <f t="shared" si="21"/>
        <v>0</v>
      </c>
      <c r="AV31" s="83">
        <f t="shared" si="22"/>
        <v>0</v>
      </c>
      <c r="AW31" s="83">
        <f t="shared" si="23"/>
        <v>0</v>
      </c>
      <c r="AX31" s="83">
        <f t="shared" si="24"/>
        <v>0</v>
      </c>
      <c r="AY31" s="128">
        <f t="shared" si="25"/>
        <v>0</v>
      </c>
      <c r="AZ31" s="263"/>
      <c r="BA31" s="191"/>
      <c r="BB31" s="191"/>
      <c r="BC31" s="191"/>
    </row>
    <row r="32" spans="2:55" x14ac:dyDescent="0.25">
      <c r="B32" s="90">
        <f t="shared" si="35"/>
        <v>66</v>
      </c>
      <c r="C32" s="217">
        <f t="shared" si="38"/>
        <v>67</v>
      </c>
      <c r="D32" s="197">
        <v>152</v>
      </c>
      <c r="E32" s="202">
        <f t="shared" si="33"/>
        <v>1.56</v>
      </c>
      <c r="F32" s="92">
        <f t="shared" si="34"/>
        <v>237.12</v>
      </c>
      <c r="G32" s="101">
        <f t="shared" si="37"/>
        <v>-59.28000000000003</v>
      </c>
      <c r="I32" s="105">
        <v>27</v>
      </c>
      <c r="J32" s="83">
        <f t="shared" si="26"/>
        <v>15.390000000000004</v>
      </c>
      <c r="K32" s="83">
        <f t="shared" si="27"/>
        <v>5.1593632912998046</v>
      </c>
      <c r="L32" s="83">
        <f t="shared" si="28"/>
        <v>70</v>
      </c>
      <c r="M32" s="83">
        <f t="shared" si="29"/>
        <v>9</v>
      </c>
      <c r="N32" s="83">
        <f t="shared" si="0"/>
        <v>0</v>
      </c>
      <c r="O32" s="84">
        <f t="shared" si="1"/>
        <v>325.45680773234716</v>
      </c>
      <c r="P32" s="105">
        <v>27</v>
      </c>
      <c r="Q32" s="83">
        <f t="shared" si="15"/>
        <v>4.68</v>
      </c>
      <c r="R32" s="83">
        <f t="shared" si="30"/>
        <v>126.36000000000007</v>
      </c>
      <c r="S32" s="83">
        <f t="shared" si="31"/>
        <v>72.025200000000041</v>
      </c>
      <c r="T32" s="83">
        <f t="shared" si="2"/>
        <v>20.175548252960471</v>
      </c>
      <c r="U32" s="83">
        <f t="shared" si="16"/>
        <v>70</v>
      </c>
      <c r="V32" s="83">
        <f t="shared" si="3"/>
        <v>9</v>
      </c>
      <c r="W32" s="83">
        <v>0</v>
      </c>
      <c r="X32" s="83">
        <f t="shared" si="4"/>
        <v>450.24963654057291</v>
      </c>
      <c r="Y32" s="88">
        <f t="shared" si="5"/>
        <v>124.79282880822575</v>
      </c>
      <c r="AA32" s="121">
        <v>27</v>
      </c>
      <c r="AB32" s="83">
        <f t="shared" si="6"/>
        <v>0</v>
      </c>
      <c r="AC32" s="154">
        <f t="shared" si="7"/>
        <v>0</v>
      </c>
      <c r="AD32" s="154">
        <f t="shared" si="8"/>
        <v>0</v>
      </c>
      <c r="AE32" s="154">
        <f t="shared" si="9"/>
        <v>0</v>
      </c>
      <c r="AF32" s="83">
        <f t="shared" si="17"/>
        <v>0</v>
      </c>
      <c r="AG32" s="83">
        <f t="shared" si="18"/>
        <v>0</v>
      </c>
      <c r="AH32" s="83">
        <f t="shared" si="19"/>
        <v>0</v>
      </c>
      <c r="AI32" s="128">
        <f t="shared" si="32"/>
        <v>0</v>
      </c>
      <c r="AK32" s="121">
        <v>27</v>
      </c>
      <c r="AL32" s="83">
        <f t="shared" si="10"/>
        <v>0</v>
      </c>
      <c r="AM32" s="83">
        <f t="shared" si="11"/>
        <v>0</v>
      </c>
      <c r="AN32" s="83">
        <f t="shared" si="12"/>
        <v>0</v>
      </c>
      <c r="AO32" s="83">
        <f t="shared" si="13"/>
        <v>0</v>
      </c>
      <c r="AP32" s="83">
        <f t="shared" si="14"/>
        <v>0</v>
      </c>
      <c r="AQ32" s="227">
        <f t="shared" si="36"/>
        <v>0</v>
      </c>
      <c r="AR32" s="227">
        <f t="shared" si="36"/>
        <v>0</v>
      </c>
      <c r="AS32" s="227">
        <f t="shared" si="36"/>
        <v>0</v>
      </c>
      <c r="AT32" s="227">
        <f t="shared" si="36"/>
        <v>0</v>
      </c>
      <c r="AU32" s="83">
        <f t="shared" si="21"/>
        <v>0</v>
      </c>
      <c r="AV32" s="83">
        <f t="shared" si="22"/>
        <v>0</v>
      </c>
      <c r="AW32" s="83">
        <f t="shared" si="23"/>
        <v>0</v>
      </c>
      <c r="AX32" s="83">
        <f t="shared" si="24"/>
        <v>0</v>
      </c>
      <c r="AY32" s="128">
        <f t="shared" si="25"/>
        <v>0</v>
      </c>
      <c r="AZ32" s="263"/>
      <c r="BA32" s="191"/>
      <c r="BB32" s="191"/>
      <c r="BC32" s="191"/>
    </row>
    <row r="33" spans="2:55" x14ac:dyDescent="0.25">
      <c r="B33" s="90">
        <f t="shared" si="35"/>
        <v>67</v>
      </c>
      <c r="C33" s="217">
        <f>C31+9</f>
        <v>75</v>
      </c>
      <c r="D33" s="197">
        <v>208</v>
      </c>
      <c r="E33" s="202">
        <f t="shared" si="33"/>
        <v>1.56</v>
      </c>
      <c r="F33" s="92">
        <f t="shared" si="34"/>
        <v>324.48</v>
      </c>
      <c r="G33" s="101">
        <f t="shared" si="37"/>
        <v>10.920000000000002</v>
      </c>
      <c r="I33" s="105">
        <v>28</v>
      </c>
      <c r="J33" s="83">
        <f t="shared" si="26"/>
        <v>15.960000000000004</v>
      </c>
      <c r="K33" s="83">
        <f t="shared" si="27"/>
        <v>5.3278491977415401</v>
      </c>
      <c r="L33" s="83">
        <f t="shared" si="28"/>
        <v>70</v>
      </c>
      <c r="M33" s="83">
        <f t="shared" si="29"/>
        <v>9.3333333333333339</v>
      </c>
      <c r="N33" s="83">
        <f t="shared" si="0"/>
        <v>0</v>
      </c>
      <c r="O33" s="84">
        <f t="shared" si="1"/>
        <v>327.96522624162202</v>
      </c>
      <c r="P33" s="105">
        <v>28</v>
      </c>
      <c r="Q33" s="83">
        <f t="shared" si="15"/>
        <v>4.68</v>
      </c>
      <c r="R33" s="83">
        <f t="shared" si="30"/>
        <v>131.04000000000008</v>
      </c>
      <c r="S33" s="83">
        <f t="shared" si="31"/>
        <v>74.692800000000034</v>
      </c>
      <c r="T33" s="83">
        <f t="shared" si="2"/>
        <v>20.83440775624284</v>
      </c>
      <c r="U33" s="83">
        <f t="shared" si="16"/>
        <v>70</v>
      </c>
      <c r="V33" s="83">
        <f t="shared" si="3"/>
        <v>9.3333333333333339</v>
      </c>
      <c r="W33" s="83">
        <v>0</v>
      </c>
      <c r="X33" s="83">
        <f t="shared" si="4"/>
        <v>457.26544239767856</v>
      </c>
      <c r="Y33" s="88">
        <f t="shared" si="5"/>
        <v>129.30021615605654</v>
      </c>
      <c r="AA33" s="121">
        <v>28</v>
      </c>
      <c r="AB33" s="83">
        <f t="shared" si="6"/>
        <v>0</v>
      </c>
      <c r="AC33" s="154">
        <f t="shared" si="7"/>
        <v>0</v>
      </c>
      <c r="AD33" s="154">
        <f t="shared" si="8"/>
        <v>0</v>
      </c>
      <c r="AE33" s="154">
        <f t="shared" si="9"/>
        <v>0</v>
      </c>
      <c r="AF33" s="83">
        <f t="shared" si="17"/>
        <v>0</v>
      </c>
      <c r="AG33" s="83">
        <f t="shared" si="18"/>
        <v>0</v>
      </c>
      <c r="AH33" s="83">
        <f t="shared" si="19"/>
        <v>0</v>
      </c>
      <c r="AI33" s="128">
        <f t="shared" si="32"/>
        <v>0</v>
      </c>
      <c r="AK33" s="121">
        <v>28</v>
      </c>
      <c r="AL33" s="83">
        <f t="shared" si="10"/>
        <v>0</v>
      </c>
      <c r="AM33" s="83">
        <f t="shared" si="11"/>
        <v>0</v>
      </c>
      <c r="AN33" s="83">
        <f t="shared" si="12"/>
        <v>0</v>
      </c>
      <c r="AO33" s="83">
        <f t="shared" si="13"/>
        <v>0</v>
      </c>
      <c r="AP33" s="83">
        <f t="shared" si="14"/>
        <v>0</v>
      </c>
      <c r="AQ33" s="227">
        <f t="shared" si="36"/>
        <v>0</v>
      </c>
      <c r="AR33" s="227">
        <f t="shared" si="36"/>
        <v>0</v>
      </c>
      <c r="AS33" s="227">
        <f t="shared" si="36"/>
        <v>0</v>
      </c>
      <c r="AT33" s="227">
        <f t="shared" si="36"/>
        <v>0</v>
      </c>
      <c r="AU33" s="83">
        <f t="shared" si="21"/>
        <v>0</v>
      </c>
      <c r="AV33" s="83">
        <f t="shared" si="22"/>
        <v>0</v>
      </c>
      <c r="AW33" s="83">
        <f t="shared" si="23"/>
        <v>0</v>
      </c>
      <c r="AX33" s="83">
        <f t="shared" si="24"/>
        <v>0</v>
      </c>
      <c r="AY33" s="128">
        <f t="shared" si="25"/>
        <v>0</v>
      </c>
      <c r="AZ33" s="263"/>
      <c r="BA33" s="191"/>
      <c r="BB33" s="191"/>
      <c r="BC33" s="191"/>
    </row>
    <row r="34" spans="2:55" ht="15.75" thickBot="1" x14ac:dyDescent="0.3">
      <c r="B34" s="90">
        <f t="shared" si="35"/>
        <v>75</v>
      </c>
      <c r="C34" s="217">
        <f t="shared" ref="C34:C38" si="39">C32+9</f>
        <v>76</v>
      </c>
      <c r="D34" s="197">
        <v>171</v>
      </c>
      <c r="E34" s="202">
        <f t="shared" si="33"/>
        <v>1.56</v>
      </c>
      <c r="F34" s="92">
        <f t="shared" si="34"/>
        <v>266.76</v>
      </c>
      <c r="G34" s="101">
        <f t="shared" si="37"/>
        <v>-57.720000000000027</v>
      </c>
      <c r="I34" s="105">
        <v>29</v>
      </c>
      <c r="J34" s="83">
        <f t="shared" si="26"/>
        <v>16.530000000000005</v>
      </c>
      <c r="K34" s="83">
        <f t="shared" si="27"/>
        <v>5.4956359810635664</v>
      </c>
      <c r="L34" s="83">
        <f t="shared" si="28"/>
        <v>70</v>
      </c>
      <c r="M34" s="83">
        <f t="shared" si="29"/>
        <v>9.6666666666666661</v>
      </c>
      <c r="N34" s="83">
        <f t="shared" si="0"/>
        <v>0</v>
      </c>
      <c r="O34" s="84">
        <f t="shared" si="1"/>
        <v>330.47242711146356</v>
      </c>
      <c r="P34" s="105">
        <v>29</v>
      </c>
      <c r="Q34" s="85">
        <f t="shared" si="15"/>
        <v>4.68</v>
      </c>
      <c r="R34" s="83">
        <f t="shared" si="30"/>
        <v>135.72000000000008</v>
      </c>
      <c r="S34" s="83">
        <f t="shared" si="31"/>
        <v>77.360400000000041</v>
      </c>
      <c r="T34" s="83">
        <f t="shared" si="2"/>
        <v>21.490533357793495</v>
      </c>
      <c r="U34" s="83">
        <f t="shared" si="16"/>
        <v>70</v>
      </c>
      <c r="V34" s="83">
        <f t="shared" si="3"/>
        <v>9.6666666666666661</v>
      </c>
      <c r="W34" s="83">
        <v>0</v>
      </c>
      <c r="X34" s="83">
        <f t="shared" si="4"/>
        <v>464.27648670926823</v>
      </c>
      <c r="Y34" s="88">
        <f t="shared" si="5"/>
        <v>133.80405959780467</v>
      </c>
      <c r="AA34" s="121">
        <v>29</v>
      </c>
      <c r="AB34" s="204">
        <f t="shared" si="6"/>
        <v>0</v>
      </c>
      <c r="AC34" s="155">
        <f t="shared" si="7"/>
        <v>0</v>
      </c>
      <c r="AD34" s="155">
        <f t="shared" si="8"/>
        <v>0</v>
      </c>
      <c r="AE34" s="155">
        <f t="shared" si="9"/>
        <v>0</v>
      </c>
      <c r="AF34" s="85">
        <f t="shared" si="17"/>
        <v>0</v>
      </c>
      <c r="AG34" s="85">
        <f t="shared" si="18"/>
        <v>0</v>
      </c>
      <c r="AH34" s="83">
        <f t="shared" si="19"/>
        <v>0</v>
      </c>
      <c r="AI34" s="128">
        <f t="shared" si="32"/>
        <v>0</v>
      </c>
      <c r="AK34" s="121">
        <v>29</v>
      </c>
      <c r="AL34" s="204">
        <f t="shared" si="10"/>
        <v>0</v>
      </c>
      <c r="AM34" s="85">
        <f t="shared" si="11"/>
        <v>0</v>
      </c>
      <c r="AN34" s="85">
        <f t="shared" si="12"/>
        <v>0</v>
      </c>
      <c r="AO34" s="85">
        <f t="shared" si="13"/>
        <v>0</v>
      </c>
      <c r="AP34" s="85">
        <f t="shared" si="14"/>
        <v>0</v>
      </c>
      <c r="AQ34" s="227">
        <f t="shared" si="36"/>
        <v>0</v>
      </c>
      <c r="AR34" s="227">
        <f t="shared" si="36"/>
        <v>0</v>
      </c>
      <c r="AS34" s="227">
        <f t="shared" si="36"/>
        <v>0</v>
      </c>
      <c r="AT34" s="227">
        <f t="shared" si="36"/>
        <v>0</v>
      </c>
      <c r="AU34" s="83">
        <f t="shared" si="21"/>
        <v>0</v>
      </c>
      <c r="AV34" s="83">
        <f t="shared" si="22"/>
        <v>0</v>
      </c>
      <c r="AW34" s="83">
        <f t="shared" si="23"/>
        <v>0</v>
      </c>
      <c r="AX34" s="83">
        <f t="shared" si="24"/>
        <v>0</v>
      </c>
      <c r="AY34" s="128">
        <f t="shared" si="25"/>
        <v>0</v>
      </c>
      <c r="AZ34" s="263"/>
      <c r="BA34" s="191"/>
      <c r="BB34" s="191"/>
      <c r="BC34" s="191"/>
    </row>
    <row r="35" spans="2:55" ht="15.75" thickBot="1" x14ac:dyDescent="0.3">
      <c r="B35" s="90">
        <f t="shared" si="35"/>
        <v>76</v>
      </c>
      <c r="C35" s="217">
        <f t="shared" si="39"/>
        <v>84</v>
      </c>
      <c r="D35" s="197">
        <v>224</v>
      </c>
      <c r="E35" s="202">
        <f t="shared" si="33"/>
        <v>1.56</v>
      </c>
      <c r="F35" s="92">
        <f t="shared" si="34"/>
        <v>349.44</v>
      </c>
      <c r="G35" s="101">
        <f t="shared" si="37"/>
        <v>10.335000000000001</v>
      </c>
      <c r="I35" s="140">
        <v>30</v>
      </c>
      <c r="J35" s="103">
        <f t="shared" si="26"/>
        <v>17.100000000000005</v>
      </c>
      <c r="K35" s="103">
        <f t="shared" si="27"/>
        <v>5.6627505119764514</v>
      </c>
      <c r="L35" s="103">
        <f t="shared" si="28"/>
        <v>70</v>
      </c>
      <c r="M35" s="103">
        <f t="shared" si="29"/>
        <v>10</v>
      </c>
      <c r="N35" s="104">
        <f t="shared" si="0"/>
        <v>0</v>
      </c>
      <c r="O35" s="119">
        <f t="shared" si="1"/>
        <v>332.97845714169233</v>
      </c>
      <c r="P35" s="140">
        <v>30</v>
      </c>
      <c r="Q35" s="103">
        <f t="shared" si="15"/>
        <v>4.68</v>
      </c>
      <c r="R35" s="104">
        <f t="shared" si="30"/>
        <v>140.40000000000009</v>
      </c>
      <c r="S35" s="103">
        <f t="shared" si="31"/>
        <v>80.028000000000048</v>
      </c>
      <c r="T35" s="104">
        <f t="shared" si="2"/>
        <v>22.144030134787165</v>
      </c>
      <c r="U35" s="104">
        <f t="shared" si="16"/>
        <v>70</v>
      </c>
      <c r="V35" s="103">
        <f t="shared" si="3"/>
        <v>10</v>
      </c>
      <c r="W35" s="104">
        <v>0</v>
      </c>
      <c r="X35" s="119">
        <f t="shared" si="4"/>
        <v>471.28295248475439</v>
      </c>
      <c r="Y35" s="115">
        <f t="shared" si="5"/>
        <v>138.30449534306206</v>
      </c>
      <c r="AA35" s="124">
        <v>30</v>
      </c>
      <c r="AB35" s="204">
        <f t="shared" si="6"/>
        <v>0</v>
      </c>
      <c r="AC35" s="155">
        <f t="shared" si="7"/>
        <v>0</v>
      </c>
      <c r="AD35" s="155">
        <f t="shared" si="8"/>
        <v>0</v>
      </c>
      <c r="AE35" s="155">
        <f t="shared" si="9"/>
        <v>0</v>
      </c>
      <c r="AF35" s="205">
        <f t="shared" si="17"/>
        <v>0</v>
      </c>
      <c r="AG35" s="103">
        <f t="shared" si="18"/>
        <v>0</v>
      </c>
      <c r="AH35" s="123">
        <f t="shared" si="19"/>
        <v>0</v>
      </c>
      <c r="AI35" s="130">
        <f t="shared" si="32"/>
        <v>0</v>
      </c>
      <c r="AK35" s="124">
        <v>30</v>
      </c>
      <c r="AL35" s="204">
        <f t="shared" ref="AL35:AL98" si="40">IF(AK35&lt;=$F$18,IFERROR(VLOOKUP($AA35,$B$82:$G$94,2,FALSE),0),)</f>
        <v>0</v>
      </c>
      <c r="AM35" s="85">
        <f t="shared" ref="AM35:AM98" si="41">IF(AK35&lt;=$F$18,IFERROR(VLOOKUP($AA35,$B$82:$G$94,3,FALSE),0),)</f>
        <v>0</v>
      </c>
      <c r="AN35" s="85">
        <f t="shared" ref="AN35:AN98" si="42">IF(AK35&lt;=$F$18,IFERROR(VLOOKUP($AA35,$B$82:$G$94,4,FALSE),0),)</f>
        <v>0</v>
      </c>
      <c r="AO35" s="85">
        <f t="shared" ref="AO35:AO98" si="43">IF(AK35&lt;=$F$18,IFERROR(VLOOKUP($AA35,$B$82:$G$94,5,FALSE),0),)</f>
        <v>0</v>
      </c>
      <c r="AP35" s="85">
        <f t="shared" ref="AP35:AP98" si="44">IF(AK35&lt;=$F$18,IFERROR(VLOOKUP($AA35,$B$82:$G$94,6,FALSE),0),)</f>
        <v>0</v>
      </c>
      <c r="AQ35" s="228">
        <f t="shared" ref="AQ35:AQ98" si="45">IF($AK35&lt;=$F$18,$AL35*AM35,)</f>
        <v>0</v>
      </c>
      <c r="AR35" s="228">
        <f t="shared" ref="AR35:AR98" si="46">IF($AK35&lt;=$F$18,$AL35*AN35,)</f>
        <v>0</v>
      </c>
      <c r="AS35" s="228">
        <f t="shared" ref="AS35:AS98" si="47">IF($AK35&lt;=$F$18,$AL35*AO35,)</f>
        <v>0</v>
      </c>
      <c r="AT35" s="228">
        <f t="shared" ref="AT35:AT98" si="48">IF($AK35&lt;=$F$18,$AL35*AP35,)</f>
        <v>0</v>
      </c>
      <c r="AU35" s="103">
        <f t="shared" ref="AU35:AU98" si="49">IF($AK35&lt;=$F$18,$C$104*$AL35*AM35,)</f>
        <v>0</v>
      </c>
      <c r="AV35" s="103">
        <f t="shared" ref="AV35:AV98" si="50">IF($AK35&lt;=$F$18,$C$106*$AL35*AN35,)</f>
        <v>0</v>
      </c>
      <c r="AW35" s="103">
        <f t="shared" ref="AW35:AW98" si="51">IF($AK35&lt;=$F$18,$C$105*$AL35*AO35,)</f>
        <v>0</v>
      </c>
      <c r="AX35" s="103">
        <f t="shared" ref="AX35:AX98" si="52">IF($AK35&lt;=$F$18,$C$108*$AL35*AP35,)</f>
        <v>0</v>
      </c>
      <c r="AY35" s="125">
        <f t="shared" ref="AY35:AY98" si="53">IF(AK35&lt;=$F$18,SUM(AU35:AX35)+AY34,)</f>
        <v>0</v>
      </c>
      <c r="AZ35" s="263"/>
      <c r="BA35" s="191"/>
      <c r="BB35" s="191"/>
      <c r="BC35" s="191"/>
    </row>
    <row r="36" spans="2:55" x14ac:dyDescent="0.25">
      <c r="B36" s="90">
        <f t="shared" si="35"/>
        <v>84</v>
      </c>
      <c r="C36" s="217">
        <f t="shared" si="39"/>
        <v>85</v>
      </c>
      <c r="D36" s="197">
        <v>188</v>
      </c>
      <c r="E36" s="202">
        <f t="shared" si="33"/>
        <v>1.56</v>
      </c>
      <c r="F36" s="92">
        <f t="shared" si="34"/>
        <v>293.28000000000003</v>
      </c>
      <c r="G36" s="101">
        <f t="shared" si="37"/>
        <v>-56.159999999999968</v>
      </c>
      <c r="I36" s="105">
        <v>31</v>
      </c>
      <c r="J36" s="83">
        <f t="shared" si="26"/>
        <v>17.670000000000005</v>
      </c>
      <c r="K36" s="83">
        <f t="shared" si="27"/>
        <v>5.8292177681585073</v>
      </c>
      <c r="L36" s="83">
        <f t="shared" si="28"/>
        <v>70</v>
      </c>
      <c r="M36" s="83">
        <f t="shared" si="29"/>
        <v>10</v>
      </c>
      <c r="N36" s="83">
        <f t="shared" si="0"/>
        <v>0</v>
      </c>
      <c r="O36" s="84">
        <f t="shared" si="1"/>
        <v>334.2611376128761</v>
      </c>
      <c r="P36" s="105">
        <v>31</v>
      </c>
      <c r="Q36" s="83">
        <f t="shared" si="15"/>
        <v>4.68</v>
      </c>
      <c r="R36" s="83">
        <f t="shared" si="30"/>
        <v>145.0800000000001</v>
      </c>
      <c r="S36" s="83">
        <f t="shared" si="31"/>
        <v>82.695600000000056</v>
      </c>
      <c r="T36" s="83">
        <f t="shared" si="2"/>
        <v>22.794995761747856</v>
      </c>
      <c r="U36" s="83">
        <f t="shared" si="16"/>
        <v>70</v>
      </c>
      <c r="V36" s="83">
        <f t="shared" si="3"/>
        <v>10</v>
      </c>
      <c r="W36" s="83">
        <v>0</v>
      </c>
      <c r="X36" s="83">
        <f t="shared" si="4"/>
        <v>477.06278761837763</v>
      </c>
      <c r="Y36" s="88">
        <f t="shared" si="5"/>
        <v>142.80165000550153</v>
      </c>
      <c r="AA36" s="121">
        <v>31</v>
      </c>
      <c r="AB36" s="83">
        <f t="shared" si="6"/>
        <v>0</v>
      </c>
      <c r="AC36" s="154">
        <f t="shared" si="7"/>
        <v>0</v>
      </c>
      <c r="AD36" s="154">
        <f t="shared" si="8"/>
        <v>0</v>
      </c>
      <c r="AE36" s="154">
        <f t="shared" si="9"/>
        <v>0</v>
      </c>
      <c r="AF36" s="83">
        <f t="shared" si="17"/>
        <v>0</v>
      </c>
      <c r="AG36" s="83">
        <f t="shared" si="18"/>
        <v>0</v>
      </c>
      <c r="AH36" s="83">
        <f t="shared" si="19"/>
        <v>0</v>
      </c>
      <c r="AI36" s="128">
        <f t="shared" si="32"/>
        <v>0</v>
      </c>
      <c r="AK36" s="121">
        <v>31</v>
      </c>
      <c r="AL36" s="83">
        <f t="shared" si="40"/>
        <v>0</v>
      </c>
      <c r="AM36" s="83">
        <f t="shared" si="41"/>
        <v>0</v>
      </c>
      <c r="AN36" s="83">
        <f t="shared" si="42"/>
        <v>0</v>
      </c>
      <c r="AO36" s="83">
        <f t="shared" si="43"/>
        <v>0</v>
      </c>
      <c r="AP36" s="83">
        <f t="shared" si="44"/>
        <v>0</v>
      </c>
      <c r="AQ36" s="227">
        <f t="shared" si="45"/>
        <v>0</v>
      </c>
      <c r="AR36" s="227">
        <f t="shared" si="46"/>
        <v>0</v>
      </c>
      <c r="AS36" s="227">
        <f t="shared" si="47"/>
        <v>0</v>
      </c>
      <c r="AT36" s="227">
        <f t="shared" si="48"/>
        <v>0</v>
      </c>
      <c r="AU36" s="83">
        <f t="shared" si="49"/>
        <v>0</v>
      </c>
      <c r="AV36" s="83">
        <f t="shared" si="50"/>
        <v>0</v>
      </c>
      <c r="AW36" s="83">
        <f t="shared" si="51"/>
        <v>0</v>
      </c>
      <c r="AX36" s="83">
        <f t="shared" si="52"/>
        <v>0</v>
      </c>
      <c r="AY36" s="128">
        <f t="shared" si="53"/>
        <v>0</v>
      </c>
      <c r="AZ36" s="230"/>
      <c r="BA36" s="191"/>
      <c r="BB36" s="191"/>
      <c r="BC36" s="191"/>
    </row>
    <row r="37" spans="2:55" x14ac:dyDescent="0.25">
      <c r="B37" s="90">
        <f t="shared" si="35"/>
        <v>85</v>
      </c>
      <c r="C37" s="217">
        <f t="shared" si="39"/>
        <v>93</v>
      </c>
      <c r="D37" s="197">
        <v>240</v>
      </c>
      <c r="E37" s="202">
        <f t="shared" si="33"/>
        <v>1.56</v>
      </c>
      <c r="F37" s="92">
        <f t="shared" si="34"/>
        <v>374.40000000000003</v>
      </c>
      <c r="G37" s="101">
        <f t="shared" si="37"/>
        <v>10.14</v>
      </c>
      <c r="I37" s="105">
        <v>32</v>
      </c>
      <c r="J37" s="83">
        <f t="shared" si="26"/>
        <v>18.240000000000006</v>
      </c>
      <c r="K37" s="83">
        <f t="shared" si="27"/>
        <v>5.9950610243381712</v>
      </c>
      <c r="L37" s="83">
        <f t="shared" si="28"/>
        <v>70</v>
      </c>
      <c r="M37" s="83">
        <f t="shared" si="29"/>
        <v>10</v>
      </c>
      <c r="N37" s="83">
        <f t="shared" si="0"/>
        <v>0</v>
      </c>
      <c r="O37" s="84">
        <f t="shared" si="1"/>
        <v>335.54273128405566</v>
      </c>
      <c r="P37" s="105">
        <v>32</v>
      </c>
      <c r="Q37" s="83">
        <f t="shared" si="15"/>
        <v>4.68</v>
      </c>
      <c r="R37" s="83">
        <f t="shared" si="30"/>
        <v>149.7600000000001</v>
      </c>
      <c r="S37" s="83">
        <f t="shared" si="31"/>
        <v>85.363200000000049</v>
      </c>
      <c r="T37" s="83">
        <f t="shared" si="2"/>
        <v>23.44352125386105</v>
      </c>
      <c r="U37" s="83">
        <f t="shared" si="16"/>
        <v>70</v>
      </c>
      <c r="V37" s="83">
        <f t="shared" si="3"/>
        <v>10</v>
      </c>
      <c r="W37" s="83">
        <v>0</v>
      </c>
      <c r="X37" s="83">
        <f t="shared" si="4"/>
        <v>482.83837285047474</v>
      </c>
      <c r="Y37" s="88">
        <f t="shared" si="5"/>
        <v>147.29564156641908</v>
      </c>
      <c r="AA37" s="121">
        <v>32</v>
      </c>
      <c r="AB37" s="83">
        <f t="shared" si="6"/>
        <v>0</v>
      </c>
      <c r="AC37" s="154">
        <f t="shared" si="7"/>
        <v>0</v>
      </c>
      <c r="AD37" s="154">
        <f t="shared" si="8"/>
        <v>0</v>
      </c>
      <c r="AE37" s="154">
        <f t="shared" si="9"/>
        <v>0</v>
      </c>
      <c r="AF37" s="83">
        <f t="shared" si="17"/>
        <v>0</v>
      </c>
      <c r="AG37" s="83">
        <f t="shared" si="18"/>
        <v>0</v>
      </c>
      <c r="AH37" s="83">
        <f t="shared" si="19"/>
        <v>0</v>
      </c>
      <c r="AI37" s="128">
        <f t="shared" si="32"/>
        <v>0</v>
      </c>
      <c r="AK37" s="121">
        <v>32</v>
      </c>
      <c r="AL37" s="83">
        <f t="shared" si="40"/>
        <v>0</v>
      </c>
      <c r="AM37" s="83">
        <f t="shared" si="41"/>
        <v>0</v>
      </c>
      <c r="AN37" s="83">
        <f t="shared" si="42"/>
        <v>0</v>
      </c>
      <c r="AO37" s="83">
        <f t="shared" si="43"/>
        <v>0</v>
      </c>
      <c r="AP37" s="83">
        <f t="shared" si="44"/>
        <v>0</v>
      </c>
      <c r="AQ37" s="227">
        <f t="shared" si="45"/>
        <v>0</v>
      </c>
      <c r="AR37" s="227">
        <f t="shared" si="46"/>
        <v>0</v>
      </c>
      <c r="AS37" s="227">
        <f t="shared" si="47"/>
        <v>0</v>
      </c>
      <c r="AT37" s="227">
        <f t="shared" si="48"/>
        <v>0</v>
      </c>
      <c r="AU37" s="83">
        <f t="shared" si="49"/>
        <v>0</v>
      </c>
      <c r="AV37" s="83">
        <f t="shared" si="50"/>
        <v>0</v>
      </c>
      <c r="AW37" s="83">
        <f t="shared" si="51"/>
        <v>0</v>
      </c>
      <c r="AX37" s="83">
        <f t="shared" si="52"/>
        <v>0</v>
      </c>
      <c r="AY37" s="128">
        <f t="shared" si="53"/>
        <v>0</v>
      </c>
      <c r="AZ37" s="230"/>
      <c r="BA37" s="191"/>
      <c r="BB37" s="191"/>
      <c r="BC37" s="191"/>
    </row>
    <row r="38" spans="2:55" x14ac:dyDescent="0.25">
      <c r="B38" s="90">
        <f t="shared" si="35"/>
        <v>93</v>
      </c>
      <c r="C38" s="217">
        <f t="shared" si="39"/>
        <v>94</v>
      </c>
      <c r="D38" s="197">
        <v>206</v>
      </c>
      <c r="E38" s="202">
        <f t="shared" si="33"/>
        <v>1.56</v>
      </c>
      <c r="F38" s="92">
        <f t="shared" si="34"/>
        <v>321.36</v>
      </c>
      <c r="G38" s="101">
        <f t="shared" si="37"/>
        <v>-53.04000000000002</v>
      </c>
      <c r="I38" s="105">
        <v>33</v>
      </c>
      <c r="J38" s="83">
        <f t="shared" si="26"/>
        <v>18.810000000000006</v>
      </c>
      <c r="K38" s="83">
        <f t="shared" si="27"/>
        <v>6.1603020179486103</v>
      </c>
      <c r="L38" s="83">
        <f t="shared" si="28"/>
        <v>70</v>
      </c>
      <c r="M38" s="83">
        <f t="shared" si="29"/>
        <v>10</v>
      </c>
      <c r="N38" s="83">
        <f t="shared" si="0"/>
        <v>0</v>
      </c>
      <c r="O38" s="84">
        <f t="shared" si="1"/>
        <v>336.82327601459383</v>
      </c>
      <c r="P38" s="105">
        <v>33</v>
      </c>
      <c r="Q38" s="83">
        <f t="shared" si="15"/>
        <v>4.68</v>
      </c>
      <c r="R38" s="83">
        <f t="shared" si="30"/>
        <v>154.44000000000011</v>
      </c>
      <c r="S38" s="83">
        <f t="shared" si="31"/>
        <v>88.030800000000056</v>
      </c>
      <c r="T38" s="83">
        <f t="shared" si="2"/>
        <v>24.089691614761282</v>
      </c>
      <c r="U38" s="83">
        <f t="shared" si="16"/>
        <v>70</v>
      </c>
      <c r="V38" s="83">
        <f t="shared" si="3"/>
        <v>10</v>
      </c>
      <c r="W38" s="83">
        <v>0</v>
      </c>
      <c r="X38" s="83">
        <f t="shared" si="4"/>
        <v>488.60985622904263</v>
      </c>
      <c r="Y38" s="88">
        <f t="shared" si="5"/>
        <v>151.7865802144488</v>
      </c>
      <c r="AA38" s="121">
        <v>33</v>
      </c>
      <c r="AB38" s="83">
        <f t="shared" si="6"/>
        <v>0</v>
      </c>
      <c r="AC38" s="154">
        <f t="shared" si="7"/>
        <v>0</v>
      </c>
      <c r="AD38" s="154">
        <f t="shared" si="8"/>
        <v>0</v>
      </c>
      <c r="AE38" s="154">
        <f t="shared" si="9"/>
        <v>0</v>
      </c>
      <c r="AF38" s="83">
        <f t="shared" si="17"/>
        <v>0</v>
      </c>
      <c r="AG38" s="83">
        <f t="shared" si="18"/>
        <v>0</v>
      </c>
      <c r="AH38" s="83">
        <f t="shared" si="19"/>
        <v>0</v>
      </c>
      <c r="AI38" s="128">
        <f t="shared" si="32"/>
        <v>0</v>
      </c>
      <c r="AK38" s="121">
        <v>33</v>
      </c>
      <c r="AL38" s="83">
        <f t="shared" si="40"/>
        <v>0</v>
      </c>
      <c r="AM38" s="83">
        <f t="shared" si="41"/>
        <v>0</v>
      </c>
      <c r="AN38" s="83">
        <f t="shared" si="42"/>
        <v>0</v>
      </c>
      <c r="AO38" s="83">
        <f t="shared" si="43"/>
        <v>0</v>
      </c>
      <c r="AP38" s="83">
        <f t="shared" si="44"/>
        <v>0</v>
      </c>
      <c r="AQ38" s="227">
        <f t="shared" si="45"/>
        <v>0</v>
      </c>
      <c r="AR38" s="227">
        <f t="shared" si="46"/>
        <v>0</v>
      </c>
      <c r="AS38" s="227">
        <f t="shared" si="47"/>
        <v>0</v>
      </c>
      <c r="AT38" s="227">
        <f t="shared" si="48"/>
        <v>0</v>
      </c>
      <c r="AU38" s="83">
        <f t="shared" si="49"/>
        <v>0</v>
      </c>
      <c r="AV38" s="83">
        <f t="shared" si="50"/>
        <v>0</v>
      </c>
      <c r="AW38" s="83">
        <f t="shared" si="51"/>
        <v>0</v>
      </c>
      <c r="AX38" s="83">
        <f t="shared" si="52"/>
        <v>0</v>
      </c>
      <c r="AY38" s="128">
        <f t="shared" si="53"/>
        <v>0</v>
      </c>
    </row>
    <row r="39" spans="2:55" x14ac:dyDescent="0.25">
      <c r="B39" s="90">
        <f t="shared" si="35"/>
        <v>94</v>
      </c>
      <c r="C39" s="217">
        <f>C37+10</f>
        <v>103</v>
      </c>
      <c r="D39" s="197">
        <v>262</v>
      </c>
      <c r="E39" s="202">
        <f t="shared" si="33"/>
        <v>1.56</v>
      </c>
      <c r="F39" s="92">
        <f t="shared" si="34"/>
        <v>408.72</v>
      </c>
      <c r="G39" s="101">
        <f t="shared" si="37"/>
        <v>9.7066666666666688</v>
      </c>
      <c r="I39" s="105">
        <v>34</v>
      </c>
      <c r="J39" s="83">
        <f t="shared" si="26"/>
        <v>19.380000000000006</v>
      </c>
      <c r="K39" s="83">
        <f t="shared" si="27"/>
        <v>6.3249610941388408</v>
      </c>
      <c r="L39" s="83">
        <f t="shared" si="28"/>
        <v>70</v>
      </c>
      <c r="M39" s="83">
        <f t="shared" si="29"/>
        <v>10</v>
      </c>
      <c r="N39" s="83">
        <f t="shared" si="0"/>
        <v>0</v>
      </c>
      <c r="O39" s="84">
        <f t="shared" si="1"/>
        <v>338.10280723895852</v>
      </c>
      <c r="P39" s="105">
        <v>34</v>
      </c>
      <c r="Q39" s="83">
        <f t="shared" si="15"/>
        <v>4.68</v>
      </c>
      <c r="R39" s="83">
        <f t="shared" si="30"/>
        <v>159.12000000000012</v>
      </c>
      <c r="S39" s="83">
        <f t="shared" si="31"/>
        <v>90.698400000000063</v>
      </c>
      <c r="T39" s="83">
        <f t="shared" si="2"/>
        <v>24.733586403594195</v>
      </c>
      <c r="U39" s="83">
        <f t="shared" si="16"/>
        <v>70</v>
      </c>
      <c r="V39" s="83">
        <f t="shared" si="3"/>
        <v>10</v>
      </c>
      <c r="W39" s="83">
        <v>0</v>
      </c>
      <c r="X39" s="83">
        <f t="shared" si="4"/>
        <v>494.37737631959334</v>
      </c>
      <c r="Y39" s="88">
        <f t="shared" si="5"/>
        <v>156.27456908063482</v>
      </c>
      <c r="AA39" s="121">
        <v>34</v>
      </c>
      <c r="AB39" s="83">
        <f t="shared" si="6"/>
        <v>0</v>
      </c>
      <c r="AC39" s="154">
        <f t="shared" si="7"/>
        <v>0</v>
      </c>
      <c r="AD39" s="154">
        <f t="shared" si="8"/>
        <v>0</v>
      </c>
      <c r="AE39" s="154">
        <f t="shared" si="9"/>
        <v>0</v>
      </c>
      <c r="AF39" s="83">
        <f t="shared" si="17"/>
        <v>0</v>
      </c>
      <c r="AG39" s="83">
        <f t="shared" si="18"/>
        <v>0</v>
      </c>
      <c r="AH39" s="83">
        <f t="shared" si="19"/>
        <v>0</v>
      </c>
      <c r="AI39" s="128">
        <f t="shared" si="32"/>
        <v>0</v>
      </c>
      <c r="AK39" s="121">
        <v>34</v>
      </c>
      <c r="AL39" s="83">
        <f t="shared" si="40"/>
        <v>0</v>
      </c>
      <c r="AM39" s="83">
        <f t="shared" si="41"/>
        <v>0</v>
      </c>
      <c r="AN39" s="83">
        <f t="shared" si="42"/>
        <v>0</v>
      </c>
      <c r="AO39" s="83">
        <f t="shared" si="43"/>
        <v>0</v>
      </c>
      <c r="AP39" s="83">
        <f t="shared" si="44"/>
        <v>0</v>
      </c>
      <c r="AQ39" s="227">
        <f t="shared" si="45"/>
        <v>0</v>
      </c>
      <c r="AR39" s="227">
        <f t="shared" si="46"/>
        <v>0</v>
      </c>
      <c r="AS39" s="227">
        <f t="shared" si="47"/>
        <v>0</v>
      </c>
      <c r="AT39" s="227">
        <f t="shared" si="48"/>
        <v>0</v>
      </c>
      <c r="AU39" s="83">
        <f t="shared" si="49"/>
        <v>0</v>
      </c>
      <c r="AV39" s="83">
        <f t="shared" si="50"/>
        <v>0</v>
      </c>
      <c r="AW39" s="83">
        <f t="shared" si="51"/>
        <v>0</v>
      </c>
      <c r="AX39" s="83">
        <f t="shared" si="52"/>
        <v>0</v>
      </c>
      <c r="AY39" s="128">
        <f t="shared" si="53"/>
        <v>0</v>
      </c>
    </row>
    <row r="40" spans="2:55" x14ac:dyDescent="0.25">
      <c r="B40" s="90">
        <f t="shared" si="35"/>
        <v>103</v>
      </c>
      <c r="C40" s="217">
        <f t="shared" ref="C40:C44" si="54">C38+10</f>
        <v>104</v>
      </c>
      <c r="D40" s="197">
        <v>224</v>
      </c>
      <c r="E40" s="202">
        <f t="shared" si="33"/>
        <v>1.56</v>
      </c>
      <c r="F40" s="92">
        <f t="shared" si="34"/>
        <v>349.44</v>
      </c>
      <c r="G40" s="101">
        <f t="shared" si="37"/>
        <v>-59.28000000000003</v>
      </c>
      <c r="I40" s="105">
        <v>35</v>
      </c>
      <c r="J40" s="83">
        <f t="shared" si="26"/>
        <v>19.950000000000006</v>
      </c>
      <c r="K40" s="83">
        <f t="shared" si="27"/>
        <v>6.4890573332452925</v>
      </c>
      <c r="L40" s="83">
        <f t="shared" si="28"/>
        <v>70</v>
      </c>
      <c r="M40" s="83">
        <f t="shared" si="29"/>
        <v>10</v>
      </c>
      <c r="N40" s="83">
        <f t="shared" si="0"/>
        <v>0</v>
      </c>
      <c r="O40" s="84">
        <f t="shared" si="1"/>
        <v>339.38135818873559</v>
      </c>
      <c r="P40" s="105">
        <v>35</v>
      </c>
      <c r="Q40" s="83">
        <f t="shared" si="15"/>
        <v>4.68</v>
      </c>
      <c r="R40" s="83">
        <f t="shared" si="30"/>
        <v>163.80000000000013</v>
      </c>
      <c r="S40" s="83">
        <f t="shared" si="31"/>
        <v>93.366000000000057</v>
      </c>
      <c r="T40" s="83">
        <f t="shared" si="2"/>
        <v>25.375280233490702</v>
      </c>
      <c r="U40" s="83">
        <f t="shared" si="16"/>
        <v>70</v>
      </c>
      <c r="V40" s="83">
        <f t="shared" si="3"/>
        <v>10</v>
      </c>
      <c r="W40" s="83">
        <v>0</v>
      </c>
      <c r="X40" s="83">
        <f t="shared" si="4"/>
        <v>500.14106307332969</v>
      </c>
      <c r="Y40" s="88">
        <f t="shared" si="5"/>
        <v>160.7597048845941</v>
      </c>
      <c r="AA40" s="121">
        <v>35</v>
      </c>
      <c r="AB40" s="83">
        <f t="shared" si="6"/>
        <v>0</v>
      </c>
      <c r="AC40" s="154">
        <f t="shared" si="7"/>
        <v>0</v>
      </c>
      <c r="AD40" s="154">
        <f t="shared" si="8"/>
        <v>0</v>
      </c>
      <c r="AE40" s="154">
        <f t="shared" si="9"/>
        <v>0</v>
      </c>
      <c r="AF40" s="83">
        <f t="shared" si="17"/>
        <v>0</v>
      </c>
      <c r="AG40" s="83">
        <f t="shared" si="18"/>
        <v>0</v>
      </c>
      <c r="AH40" s="83">
        <f t="shared" si="19"/>
        <v>0</v>
      </c>
      <c r="AI40" s="128">
        <f t="shared" si="32"/>
        <v>0</v>
      </c>
      <c r="AK40" s="121">
        <v>35</v>
      </c>
      <c r="AL40" s="83">
        <f t="shared" si="40"/>
        <v>0</v>
      </c>
      <c r="AM40" s="83">
        <f t="shared" si="41"/>
        <v>0</v>
      </c>
      <c r="AN40" s="83">
        <f t="shared" si="42"/>
        <v>0</v>
      </c>
      <c r="AO40" s="83">
        <f t="shared" si="43"/>
        <v>0</v>
      </c>
      <c r="AP40" s="83">
        <f t="shared" si="44"/>
        <v>0</v>
      </c>
      <c r="AQ40" s="227">
        <f t="shared" si="45"/>
        <v>0</v>
      </c>
      <c r="AR40" s="227">
        <f t="shared" si="46"/>
        <v>0</v>
      </c>
      <c r="AS40" s="227">
        <f t="shared" si="47"/>
        <v>0</v>
      </c>
      <c r="AT40" s="227">
        <f t="shared" si="48"/>
        <v>0</v>
      </c>
      <c r="AU40" s="83">
        <f t="shared" si="49"/>
        <v>0</v>
      </c>
      <c r="AV40" s="83">
        <f t="shared" si="50"/>
        <v>0</v>
      </c>
      <c r="AW40" s="83">
        <f t="shared" si="51"/>
        <v>0</v>
      </c>
      <c r="AX40" s="83">
        <f t="shared" si="52"/>
        <v>0</v>
      </c>
      <c r="AY40" s="128">
        <f t="shared" si="53"/>
        <v>0</v>
      </c>
    </row>
    <row r="41" spans="2:55" x14ac:dyDescent="0.25">
      <c r="B41" s="90">
        <f t="shared" si="35"/>
        <v>104</v>
      </c>
      <c r="C41" s="217">
        <f t="shared" si="54"/>
        <v>113</v>
      </c>
      <c r="D41" s="197">
        <v>284</v>
      </c>
      <c r="E41" s="202">
        <f t="shared" si="33"/>
        <v>1.56</v>
      </c>
      <c r="F41" s="92">
        <f t="shared" si="34"/>
        <v>443.04</v>
      </c>
      <c r="G41" s="101">
        <f t="shared" si="37"/>
        <v>10.400000000000002</v>
      </c>
      <c r="I41" s="105">
        <v>36</v>
      </c>
      <c r="J41" s="83">
        <f t="shared" si="26"/>
        <v>20.520000000000007</v>
      </c>
      <c r="K41" s="83">
        <f t="shared" si="27"/>
        <v>6.652608663285756</v>
      </c>
      <c r="L41" s="83">
        <f t="shared" si="28"/>
        <v>70</v>
      </c>
      <c r="M41" s="83">
        <f t="shared" si="29"/>
        <v>10</v>
      </c>
      <c r="N41" s="83">
        <f t="shared" si="0"/>
        <v>0</v>
      </c>
      <c r="O41" s="84">
        <f t="shared" si="1"/>
        <v>340.65896008855606</v>
      </c>
      <c r="P41" s="105">
        <v>36</v>
      </c>
      <c r="Q41" s="83">
        <f t="shared" si="15"/>
        <v>4.68</v>
      </c>
      <c r="R41" s="83">
        <f t="shared" si="30"/>
        <v>168.48000000000013</v>
      </c>
      <c r="S41" s="83">
        <f t="shared" si="31"/>
        <v>96.033600000000064</v>
      </c>
      <c r="T41" s="83">
        <f t="shared" si="2"/>
        <v>26.014843211471227</v>
      </c>
      <c r="U41" s="83">
        <f t="shared" si="16"/>
        <v>70</v>
      </c>
      <c r="V41" s="83">
        <f t="shared" si="3"/>
        <v>10</v>
      </c>
      <c r="W41" s="83">
        <v>0</v>
      </c>
      <c r="X41" s="83">
        <f t="shared" si="4"/>
        <v>505.90103859331253</v>
      </c>
      <c r="Y41" s="88">
        <f t="shared" si="5"/>
        <v>165.24207850475648</v>
      </c>
      <c r="AA41" s="121">
        <v>36</v>
      </c>
      <c r="AB41" s="83">
        <f t="shared" si="6"/>
        <v>0</v>
      </c>
      <c r="AC41" s="154">
        <f t="shared" si="7"/>
        <v>0</v>
      </c>
      <c r="AD41" s="154">
        <f t="shared" si="8"/>
        <v>0</v>
      </c>
      <c r="AE41" s="154">
        <f t="shared" si="9"/>
        <v>0</v>
      </c>
      <c r="AF41" s="83">
        <f t="shared" si="17"/>
        <v>0</v>
      </c>
      <c r="AG41" s="83">
        <f t="shared" si="18"/>
        <v>0</v>
      </c>
      <c r="AH41" s="83">
        <f t="shared" si="19"/>
        <v>0</v>
      </c>
      <c r="AI41" s="128">
        <f t="shared" si="32"/>
        <v>0</v>
      </c>
      <c r="AK41" s="121">
        <v>36</v>
      </c>
      <c r="AL41" s="83">
        <f t="shared" si="40"/>
        <v>0</v>
      </c>
      <c r="AM41" s="83">
        <f t="shared" si="41"/>
        <v>0</v>
      </c>
      <c r="AN41" s="83">
        <f t="shared" si="42"/>
        <v>0</v>
      </c>
      <c r="AO41" s="83">
        <f t="shared" si="43"/>
        <v>0</v>
      </c>
      <c r="AP41" s="83">
        <f t="shared" si="44"/>
        <v>0</v>
      </c>
      <c r="AQ41" s="227">
        <f t="shared" si="45"/>
        <v>0</v>
      </c>
      <c r="AR41" s="227">
        <f t="shared" si="46"/>
        <v>0</v>
      </c>
      <c r="AS41" s="227">
        <f t="shared" si="47"/>
        <v>0</v>
      </c>
      <c r="AT41" s="227">
        <f t="shared" si="48"/>
        <v>0</v>
      </c>
      <c r="AU41" s="83">
        <f t="shared" si="49"/>
        <v>0</v>
      </c>
      <c r="AV41" s="83">
        <f t="shared" si="50"/>
        <v>0</v>
      </c>
      <c r="AW41" s="83">
        <f t="shared" si="51"/>
        <v>0</v>
      </c>
      <c r="AX41" s="83">
        <f t="shared" si="52"/>
        <v>0</v>
      </c>
      <c r="AY41" s="128">
        <f t="shared" si="53"/>
        <v>0</v>
      </c>
    </row>
    <row r="42" spans="2:55" x14ac:dyDescent="0.25">
      <c r="B42" s="90">
        <f t="shared" si="35"/>
        <v>113</v>
      </c>
      <c r="C42" s="217">
        <f t="shared" si="54"/>
        <v>114</v>
      </c>
      <c r="D42" s="197">
        <v>242</v>
      </c>
      <c r="E42" s="202">
        <f t="shared" si="33"/>
        <v>1.56</v>
      </c>
      <c r="F42" s="92">
        <f t="shared" si="34"/>
        <v>377.52000000000004</v>
      </c>
      <c r="G42" s="101">
        <f t="shared" si="37"/>
        <v>-65.519999999999982</v>
      </c>
      <c r="I42" s="105">
        <v>37</v>
      </c>
      <c r="J42" s="83">
        <f t="shared" si="26"/>
        <v>21.090000000000007</v>
      </c>
      <c r="K42" s="83">
        <f t="shared" si="27"/>
        <v>6.8156319596025767</v>
      </c>
      <c r="L42" s="83">
        <f t="shared" si="28"/>
        <v>70</v>
      </c>
      <c r="M42" s="83">
        <f t="shared" si="29"/>
        <v>10</v>
      </c>
      <c r="N42" s="83">
        <f t="shared" si="0"/>
        <v>0</v>
      </c>
      <c r="O42" s="84">
        <f t="shared" si="1"/>
        <v>341.9356423296411</v>
      </c>
      <c r="P42" s="105">
        <v>37</v>
      </c>
      <c r="Q42" s="83">
        <f t="shared" si="15"/>
        <v>4.68</v>
      </c>
      <c r="R42" s="83">
        <f t="shared" si="30"/>
        <v>173.16000000000014</v>
      </c>
      <c r="S42" s="83">
        <f t="shared" si="31"/>
        <v>98.701200000000071</v>
      </c>
      <c r="T42" s="83">
        <f t="shared" si="2"/>
        <v>26.652341328097968</v>
      </c>
      <c r="U42" s="83">
        <f t="shared" si="16"/>
        <v>70</v>
      </c>
      <c r="V42" s="83">
        <f t="shared" si="3"/>
        <v>10</v>
      </c>
      <c r="W42" s="83">
        <v>0</v>
      </c>
      <c r="X42" s="83">
        <f t="shared" si="4"/>
        <v>511.65741781310408</v>
      </c>
      <c r="Y42" s="88">
        <f t="shared" si="5"/>
        <v>169.72177548346298</v>
      </c>
      <c r="AA42" s="121">
        <v>37</v>
      </c>
      <c r="AB42" s="83">
        <f t="shared" si="6"/>
        <v>0</v>
      </c>
      <c r="AC42" s="154">
        <f t="shared" si="7"/>
        <v>0</v>
      </c>
      <c r="AD42" s="154">
        <f t="shared" si="8"/>
        <v>0</v>
      </c>
      <c r="AE42" s="154">
        <f t="shared" si="9"/>
        <v>0</v>
      </c>
      <c r="AF42" s="83">
        <f t="shared" si="17"/>
        <v>0</v>
      </c>
      <c r="AG42" s="83">
        <f t="shared" si="18"/>
        <v>0</v>
      </c>
      <c r="AH42" s="83">
        <f t="shared" si="19"/>
        <v>0</v>
      </c>
      <c r="AI42" s="128">
        <f t="shared" si="32"/>
        <v>0</v>
      </c>
      <c r="AK42" s="121">
        <v>37</v>
      </c>
      <c r="AL42" s="83">
        <f t="shared" si="40"/>
        <v>0</v>
      </c>
      <c r="AM42" s="83">
        <f t="shared" si="41"/>
        <v>0</v>
      </c>
      <c r="AN42" s="83">
        <f t="shared" si="42"/>
        <v>0</v>
      </c>
      <c r="AO42" s="83">
        <f t="shared" si="43"/>
        <v>0</v>
      </c>
      <c r="AP42" s="83">
        <f t="shared" si="44"/>
        <v>0</v>
      </c>
      <c r="AQ42" s="227">
        <f t="shared" si="45"/>
        <v>0</v>
      </c>
      <c r="AR42" s="227">
        <f t="shared" si="46"/>
        <v>0</v>
      </c>
      <c r="AS42" s="227">
        <f t="shared" si="47"/>
        <v>0</v>
      </c>
      <c r="AT42" s="227">
        <f t="shared" si="48"/>
        <v>0</v>
      </c>
      <c r="AU42" s="83">
        <f t="shared" si="49"/>
        <v>0</v>
      </c>
      <c r="AV42" s="83">
        <f t="shared" si="50"/>
        <v>0</v>
      </c>
      <c r="AW42" s="83">
        <f t="shared" si="51"/>
        <v>0</v>
      </c>
      <c r="AX42" s="83">
        <f t="shared" si="52"/>
        <v>0</v>
      </c>
      <c r="AY42" s="128">
        <f t="shared" si="53"/>
        <v>0</v>
      </c>
    </row>
    <row r="43" spans="2:55" x14ac:dyDescent="0.25">
      <c r="B43" s="90">
        <f t="shared" si="35"/>
        <v>114</v>
      </c>
      <c r="C43" s="217">
        <f t="shared" si="54"/>
        <v>123</v>
      </c>
      <c r="D43" s="197">
        <v>306</v>
      </c>
      <c r="E43" s="202">
        <f t="shared" si="33"/>
        <v>1.56</v>
      </c>
      <c r="F43" s="92">
        <f t="shared" si="34"/>
        <v>477.36</v>
      </c>
      <c r="G43" s="101">
        <f t="shared" si="37"/>
        <v>11.09333333333333</v>
      </c>
      <c r="I43" s="105">
        <v>38</v>
      </c>
      <c r="J43" s="83">
        <f t="shared" si="26"/>
        <v>21.660000000000007</v>
      </c>
      <c r="K43" s="83">
        <f t="shared" si="27"/>
        <v>6.9781431334306872</v>
      </c>
      <c r="L43" s="83">
        <f t="shared" si="28"/>
        <v>70</v>
      </c>
      <c r="M43" s="83">
        <f t="shared" si="29"/>
        <v>10</v>
      </c>
      <c r="N43" s="83">
        <f t="shared" si="0"/>
        <v>0</v>
      </c>
      <c r="O43" s="84">
        <f t="shared" si="1"/>
        <v>343.21143262405849</v>
      </c>
      <c r="P43" s="105">
        <v>38</v>
      </c>
      <c r="Q43" s="83">
        <f t="shared" si="15"/>
        <v>4.68</v>
      </c>
      <c r="R43" s="83">
        <f t="shared" si="30"/>
        <v>177.84000000000015</v>
      </c>
      <c r="S43" s="83">
        <f t="shared" si="31"/>
        <v>101.36880000000008</v>
      </c>
      <c r="T43" s="83">
        <f t="shared" si="2"/>
        <v>27.287836803817452</v>
      </c>
      <c r="U43" s="83">
        <f t="shared" si="16"/>
        <v>70</v>
      </c>
      <c r="V43" s="83">
        <f t="shared" si="3"/>
        <v>10</v>
      </c>
      <c r="W43" s="83">
        <v>0</v>
      </c>
      <c r="X43" s="83">
        <f t="shared" si="4"/>
        <v>517.41030909998221</v>
      </c>
      <c r="Y43" s="88">
        <f t="shared" si="5"/>
        <v>174.19887647592373</v>
      </c>
      <c r="AA43" s="121">
        <v>38</v>
      </c>
      <c r="AB43" s="83">
        <f t="shared" si="6"/>
        <v>0</v>
      </c>
      <c r="AC43" s="154">
        <f t="shared" si="7"/>
        <v>0</v>
      </c>
      <c r="AD43" s="154">
        <f t="shared" si="8"/>
        <v>0</v>
      </c>
      <c r="AE43" s="154">
        <f t="shared" si="9"/>
        <v>0</v>
      </c>
      <c r="AF43" s="83">
        <f t="shared" si="17"/>
        <v>0</v>
      </c>
      <c r="AG43" s="83">
        <f t="shared" si="18"/>
        <v>0</v>
      </c>
      <c r="AH43" s="83">
        <f t="shared" si="19"/>
        <v>0</v>
      </c>
      <c r="AI43" s="128">
        <f t="shared" si="32"/>
        <v>0</v>
      </c>
      <c r="AK43" s="121">
        <v>38</v>
      </c>
      <c r="AL43" s="83">
        <f t="shared" si="40"/>
        <v>0</v>
      </c>
      <c r="AM43" s="83">
        <f t="shared" si="41"/>
        <v>0</v>
      </c>
      <c r="AN43" s="83">
        <f t="shared" si="42"/>
        <v>0</v>
      </c>
      <c r="AO43" s="83">
        <f t="shared" si="43"/>
        <v>0</v>
      </c>
      <c r="AP43" s="83">
        <f t="shared" si="44"/>
        <v>0</v>
      </c>
      <c r="AQ43" s="227">
        <f t="shared" si="45"/>
        <v>0</v>
      </c>
      <c r="AR43" s="227">
        <f t="shared" si="46"/>
        <v>0</v>
      </c>
      <c r="AS43" s="227">
        <f t="shared" si="47"/>
        <v>0</v>
      </c>
      <c r="AT43" s="227">
        <f t="shared" si="48"/>
        <v>0</v>
      </c>
      <c r="AU43" s="83">
        <f t="shared" si="49"/>
        <v>0</v>
      </c>
      <c r="AV43" s="83">
        <f t="shared" si="50"/>
        <v>0</v>
      </c>
      <c r="AW43" s="83">
        <f t="shared" si="51"/>
        <v>0</v>
      </c>
      <c r="AX43" s="83">
        <f t="shared" si="52"/>
        <v>0</v>
      </c>
      <c r="AY43" s="128">
        <f t="shared" si="53"/>
        <v>0</v>
      </c>
    </row>
    <row r="44" spans="2:55" x14ac:dyDescent="0.25">
      <c r="B44" s="90">
        <f t="shared" si="35"/>
        <v>123</v>
      </c>
      <c r="C44" s="217">
        <f t="shared" si="54"/>
        <v>124</v>
      </c>
      <c r="D44" s="197">
        <v>261</v>
      </c>
      <c r="E44" s="202">
        <f t="shared" si="33"/>
        <v>1.56</v>
      </c>
      <c r="F44" s="92">
        <f t="shared" si="34"/>
        <v>407.16</v>
      </c>
      <c r="G44" s="101">
        <f t="shared" si="37"/>
        <v>-70.199999999999989</v>
      </c>
      <c r="I44" s="105">
        <v>39</v>
      </c>
      <c r="J44" s="83">
        <f t="shared" si="26"/>
        <v>22.230000000000008</v>
      </c>
      <c r="K44" s="83">
        <f t="shared" si="27"/>
        <v>7.1401572108804405</v>
      </c>
      <c r="L44" s="83">
        <f t="shared" si="28"/>
        <v>70</v>
      </c>
      <c r="M44" s="83">
        <f t="shared" si="29"/>
        <v>10</v>
      </c>
      <c r="N44" s="83">
        <f t="shared" si="0"/>
        <v>0</v>
      </c>
      <c r="O44" s="84">
        <f t="shared" si="1"/>
        <v>344.4863571422834</v>
      </c>
      <c r="P44" s="105">
        <v>39</v>
      </c>
      <c r="Q44" s="83">
        <f t="shared" si="15"/>
        <v>4.68</v>
      </c>
      <c r="R44" s="83">
        <f t="shared" si="30"/>
        <v>182.52000000000015</v>
      </c>
      <c r="S44" s="83">
        <f t="shared" si="31"/>
        <v>104.03640000000007</v>
      </c>
      <c r="T44" s="83">
        <f t="shared" si="2"/>
        <v>27.921388397820998</v>
      </c>
      <c r="U44" s="83">
        <f t="shared" si="16"/>
        <v>70</v>
      </c>
      <c r="V44" s="83">
        <f t="shared" si="3"/>
        <v>10</v>
      </c>
      <c r="W44" s="83">
        <v>0</v>
      </c>
      <c r="X44" s="83">
        <f t="shared" si="4"/>
        <v>523.15981479287166</v>
      </c>
      <c r="Y44" s="88">
        <f t="shared" si="5"/>
        <v>178.67345765058826</v>
      </c>
      <c r="AA44" s="121">
        <v>39</v>
      </c>
      <c r="AB44" s="83">
        <f t="shared" si="6"/>
        <v>0</v>
      </c>
      <c r="AC44" s="154">
        <f t="shared" si="7"/>
        <v>0</v>
      </c>
      <c r="AD44" s="154">
        <f t="shared" si="8"/>
        <v>0</v>
      </c>
      <c r="AE44" s="154">
        <f t="shared" si="9"/>
        <v>0</v>
      </c>
      <c r="AF44" s="83">
        <f t="shared" si="17"/>
        <v>0</v>
      </c>
      <c r="AG44" s="83">
        <f t="shared" si="18"/>
        <v>0</v>
      </c>
      <c r="AH44" s="83">
        <f t="shared" si="19"/>
        <v>0</v>
      </c>
      <c r="AI44" s="128">
        <f t="shared" si="32"/>
        <v>0</v>
      </c>
      <c r="AK44" s="121">
        <v>39</v>
      </c>
      <c r="AL44" s="83">
        <f t="shared" si="40"/>
        <v>0</v>
      </c>
      <c r="AM44" s="83">
        <f t="shared" si="41"/>
        <v>0</v>
      </c>
      <c r="AN44" s="83">
        <f t="shared" si="42"/>
        <v>0</v>
      </c>
      <c r="AO44" s="83">
        <f t="shared" si="43"/>
        <v>0</v>
      </c>
      <c r="AP44" s="83">
        <f t="shared" si="44"/>
        <v>0</v>
      </c>
      <c r="AQ44" s="227">
        <f t="shared" si="45"/>
        <v>0</v>
      </c>
      <c r="AR44" s="227">
        <f t="shared" si="46"/>
        <v>0</v>
      </c>
      <c r="AS44" s="227">
        <f t="shared" si="47"/>
        <v>0</v>
      </c>
      <c r="AT44" s="227">
        <f t="shared" si="48"/>
        <v>0</v>
      </c>
      <c r="AU44" s="83">
        <f t="shared" si="49"/>
        <v>0</v>
      </c>
      <c r="AV44" s="83">
        <f t="shared" si="50"/>
        <v>0</v>
      </c>
      <c r="AW44" s="83">
        <f t="shared" si="51"/>
        <v>0</v>
      </c>
      <c r="AX44" s="83">
        <f t="shared" si="52"/>
        <v>0</v>
      </c>
      <c r="AY44" s="128">
        <f t="shared" si="53"/>
        <v>0</v>
      </c>
    </row>
    <row r="45" spans="2:55" x14ac:dyDescent="0.25">
      <c r="B45" s="90">
        <f t="shared" si="35"/>
        <v>124</v>
      </c>
      <c r="C45" s="217">
        <f>C43+12</f>
        <v>135</v>
      </c>
      <c r="D45" s="197">
        <v>329</v>
      </c>
      <c r="E45" s="202">
        <f t="shared" si="33"/>
        <v>1.56</v>
      </c>
      <c r="F45" s="92">
        <f t="shared" si="34"/>
        <v>513.24</v>
      </c>
      <c r="G45" s="101">
        <f t="shared" si="37"/>
        <v>9.6436363636363627</v>
      </c>
      <c r="I45" s="105">
        <v>40</v>
      </c>
      <c r="J45" s="83">
        <f t="shared" si="26"/>
        <v>22.800000000000008</v>
      </c>
      <c r="K45" s="83">
        <f t="shared" si="27"/>
        <v>7.3016884035916814</v>
      </c>
      <c r="L45" s="83">
        <f t="shared" si="28"/>
        <v>70</v>
      </c>
      <c r="M45" s="83">
        <f t="shared" si="29"/>
        <v>10</v>
      </c>
      <c r="N45" s="83">
        <f t="shared" si="0"/>
        <v>0</v>
      </c>
      <c r="O45" s="84">
        <f t="shared" si="1"/>
        <v>345.76044063625551</v>
      </c>
      <c r="P45" s="105">
        <v>40</v>
      </c>
      <c r="Q45" s="83">
        <f t="shared" si="15"/>
        <v>4.68</v>
      </c>
      <c r="R45" s="83">
        <f t="shared" si="30"/>
        <v>187.20000000000016</v>
      </c>
      <c r="S45" s="83">
        <f t="shared" si="31"/>
        <v>106.70400000000008</v>
      </c>
      <c r="T45" s="83">
        <f t="shared" si="2"/>
        <v>28.553051684335355</v>
      </c>
      <c r="U45" s="83">
        <f t="shared" si="16"/>
        <v>70</v>
      </c>
      <c r="V45" s="83">
        <f t="shared" si="3"/>
        <v>10</v>
      </c>
      <c r="W45" s="83">
        <v>0</v>
      </c>
      <c r="X45" s="83">
        <f t="shared" si="4"/>
        <v>528.90603168355085</v>
      </c>
      <c r="Y45" s="88">
        <f t="shared" si="5"/>
        <v>183.14559104729534</v>
      </c>
      <c r="AA45" s="121">
        <v>40</v>
      </c>
      <c r="AB45" s="83">
        <f t="shared" si="6"/>
        <v>0</v>
      </c>
      <c r="AC45" s="154">
        <f t="shared" si="7"/>
        <v>0</v>
      </c>
      <c r="AD45" s="154">
        <f t="shared" si="8"/>
        <v>0</v>
      </c>
      <c r="AE45" s="154">
        <f t="shared" si="9"/>
        <v>0</v>
      </c>
      <c r="AF45" s="83">
        <f t="shared" si="17"/>
        <v>0</v>
      </c>
      <c r="AG45" s="83">
        <f t="shared" si="18"/>
        <v>0</v>
      </c>
      <c r="AH45" s="83">
        <f t="shared" si="19"/>
        <v>0</v>
      </c>
      <c r="AI45" s="128">
        <f t="shared" si="32"/>
        <v>0</v>
      </c>
      <c r="AK45" s="121">
        <v>40</v>
      </c>
      <c r="AL45" s="83">
        <f t="shared" si="40"/>
        <v>0</v>
      </c>
      <c r="AM45" s="83">
        <f t="shared" si="41"/>
        <v>0</v>
      </c>
      <c r="AN45" s="83">
        <f t="shared" si="42"/>
        <v>0</v>
      </c>
      <c r="AO45" s="83">
        <f t="shared" si="43"/>
        <v>0</v>
      </c>
      <c r="AP45" s="83">
        <f t="shared" si="44"/>
        <v>0</v>
      </c>
      <c r="AQ45" s="227">
        <f t="shared" si="45"/>
        <v>0</v>
      </c>
      <c r="AR45" s="227">
        <f t="shared" si="46"/>
        <v>0</v>
      </c>
      <c r="AS45" s="227">
        <f t="shared" si="47"/>
        <v>0</v>
      </c>
      <c r="AT45" s="227">
        <f t="shared" si="48"/>
        <v>0</v>
      </c>
      <c r="AU45" s="83">
        <f t="shared" si="49"/>
        <v>0</v>
      </c>
      <c r="AV45" s="83">
        <f t="shared" si="50"/>
        <v>0</v>
      </c>
      <c r="AW45" s="83">
        <f t="shared" si="51"/>
        <v>0</v>
      </c>
      <c r="AX45" s="83">
        <f t="shared" si="52"/>
        <v>0</v>
      </c>
      <c r="AY45" s="128">
        <f t="shared" si="53"/>
        <v>0</v>
      </c>
    </row>
    <row r="46" spans="2:55" x14ac:dyDescent="0.25">
      <c r="B46" s="90">
        <f t="shared" si="35"/>
        <v>135</v>
      </c>
      <c r="C46" s="217">
        <f t="shared" ref="C46:C50" si="55">C44+12</f>
        <v>136</v>
      </c>
      <c r="D46" s="197">
        <v>281</v>
      </c>
      <c r="E46" s="202">
        <f t="shared" si="33"/>
        <v>1.56</v>
      </c>
      <c r="F46" s="92">
        <f t="shared" si="34"/>
        <v>438.36</v>
      </c>
      <c r="G46" s="101">
        <f t="shared" si="37"/>
        <v>-74.88</v>
      </c>
      <c r="I46" s="105">
        <v>41</v>
      </c>
      <c r="J46" s="83">
        <f t="shared" si="26"/>
        <v>23.370000000000008</v>
      </c>
      <c r="K46" s="83">
        <f t="shared" si="27"/>
        <v>7.4627501721235312</v>
      </c>
      <c r="L46" s="83">
        <f t="shared" si="28"/>
        <v>70</v>
      </c>
      <c r="M46" s="83">
        <f t="shared" si="29"/>
        <v>10</v>
      </c>
      <c r="N46" s="83">
        <f t="shared" si="0"/>
        <v>0</v>
      </c>
      <c r="O46" s="84">
        <f t="shared" si="1"/>
        <v>347.03370654978181</v>
      </c>
      <c r="P46" s="105">
        <v>41</v>
      </c>
      <c r="Q46" s="83">
        <f t="shared" si="15"/>
        <v>4.68</v>
      </c>
      <c r="R46" s="83">
        <f t="shared" si="30"/>
        <v>191.88000000000017</v>
      </c>
      <c r="S46" s="83">
        <f t="shared" si="31"/>
        <v>109.37160000000009</v>
      </c>
      <c r="T46" s="83">
        <f t="shared" si="2"/>
        <v>29.182879300506745</v>
      </c>
      <c r="U46" s="83">
        <f t="shared" si="16"/>
        <v>70</v>
      </c>
      <c r="V46" s="83">
        <f t="shared" si="3"/>
        <v>10</v>
      </c>
      <c r="W46" s="83">
        <v>0</v>
      </c>
      <c r="X46" s="83">
        <f t="shared" si="4"/>
        <v>534.64905144838269</v>
      </c>
      <c r="Y46" s="88">
        <f t="shared" si="5"/>
        <v>187.61534489860088</v>
      </c>
      <c r="AA46" s="121">
        <v>41</v>
      </c>
      <c r="AB46" s="83">
        <f t="shared" si="6"/>
        <v>0</v>
      </c>
      <c r="AC46" s="154">
        <f t="shared" si="7"/>
        <v>0</v>
      </c>
      <c r="AD46" s="154">
        <f t="shared" si="8"/>
        <v>0</v>
      </c>
      <c r="AE46" s="154">
        <f t="shared" si="9"/>
        <v>0</v>
      </c>
      <c r="AF46" s="83">
        <f t="shared" si="17"/>
        <v>0</v>
      </c>
      <c r="AG46" s="83">
        <f t="shared" si="18"/>
        <v>0</v>
      </c>
      <c r="AH46" s="83">
        <f t="shared" si="19"/>
        <v>0</v>
      </c>
      <c r="AI46" s="128">
        <f t="shared" si="32"/>
        <v>0</v>
      </c>
      <c r="AK46" s="121">
        <v>41</v>
      </c>
      <c r="AL46" s="83">
        <f t="shared" si="40"/>
        <v>0</v>
      </c>
      <c r="AM46" s="83">
        <f t="shared" si="41"/>
        <v>0</v>
      </c>
      <c r="AN46" s="83">
        <f t="shared" si="42"/>
        <v>0</v>
      </c>
      <c r="AO46" s="83">
        <f t="shared" si="43"/>
        <v>0</v>
      </c>
      <c r="AP46" s="83">
        <f t="shared" si="44"/>
        <v>0</v>
      </c>
      <c r="AQ46" s="227">
        <f t="shared" si="45"/>
        <v>0</v>
      </c>
      <c r="AR46" s="227">
        <f t="shared" si="46"/>
        <v>0</v>
      </c>
      <c r="AS46" s="227">
        <f t="shared" si="47"/>
        <v>0</v>
      </c>
      <c r="AT46" s="227">
        <f t="shared" si="48"/>
        <v>0</v>
      </c>
      <c r="AU46" s="83">
        <f t="shared" si="49"/>
        <v>0</v>
      </c>
      <c r="AV46" s="83">
        <f t="shared" si="50"/>
        <v>0</v>
      </c>
      <c r="AW46" s="83">
        <f t="shared" si="51"/>
        <v>0</v>
      </c>
      <c r="AX46" s="83">
        <f t="shared" si="52"/>
        <v>0</v>
      </c>
      <c r="AY46" s="128">
        <f t="shared" si="53"/>
        <v>0</v>
      </c>
    </row>
    <row r="47" spans="2:55" x14ac:dyDescent="0.25">
      <c r="B47" s="90">
        <f t="shared" si="35"/>
        <v>136</v>
      </c>
      <c r="C47" s="217">
        <f t="shared" si="55"/>
        <v>147</v>
      </c>
      <c r="D47" s="197">
        <v>351</v>
      </c>
      <c r="E47" s="202">
        <f t="shared" si="33"/>
        <v>1.56</v>
      </c>
      <c r="F47" s="92">
        <f t="shared" si="34"/>
        <v>547.56000000000006</v>
      </c>
      <c r="G47" s="101">
        <f t="shared" si="37"/>
        <v>9.9272727272727312</v>
      </c>
      <c r="I47" s="105">
        <v>42</v>
      </c>
      <c r="J47" s="83">
        <f t="shared" si="26"/>
        <v>23.940000000000008</v>
      </c>
      <c r="K47" s="83">
        <f t="shared" si="27"/>
        <v>7.623355282985683</v>
      </c>
      <c r="L47" s="83">
        <f t="shared" si="28"/>
        <v>70</v>
      </c>
      <c r="M47" s="83">
        <f t="shared" si="29"/>
        <v>10</v>
      </c>
      <c r="N47" s="83">
        <f t="shared" si="0"/>
        <v>0</v>
      </c>
      <c r="O47" s="84">
        <f t="shared" si="1"/>
        <v>348.30617711786675</v>
      </c>
      <c r="P47" s="105">
        <v>42</v>
      </c>
      <c r="Q47" s="83">
        <f t="shared" si="15"/>
        <v>4.68</v>
      </c>
      <c r="R47" s="83">
        <f t="shared" si="30"/>
        <v>196.56000000000017</v>
      </c>
      <c r="S47" s="83">
        <f t="shared" si="31"/>
        <v>112.03920000000009</v>
      </c>
      <c r="T47" s="83">
        <f t="shared" si="2"/>
        <v>29.810921169420226</v>
      </c>
      <c r="U47" s="83">
        <f t="shared" si="16"/>
        <v>70</v>
      </c>
      <c r="V47" s="83">
        <f t="shared" si="3"/>
        <v>10</v>
      </c>
      <c r="W47" s="83">
        <v>0</v>
      </c>
      <c r="X47" s="83">
        <f t="shared" si="4"/>
        <v>540.3889610367404</v>
      </c>
      <c r="Y47" s="88">
        <f t="shared" si="5"/>
        <v>192.08278391887364</v>
      </c>
      <c r="AA47" s="121">
        <v>42</v>
      </c>
      <c r="AB47" s="83">
        <f t="shared" si="6"/>
        <v>30</v>
      </c>
      <c r="AC47" s="154">
        <f t="shared" si="7"/>
        <v>0</v>
      </c>
      <c r="AD47" s="154">
        <f t="shared" si="8"/>
        <v>0</v>
      </c>
      <c r="AE47" s="154">
        <f t="shared" si="9"/>
        <v>0</v>
      </c>
      <c r="AF47" s="83">
        <f t="shared" si="17"/>
        <v>0</v>
      </c>
      <c r="AG47" s="83">
        <f t="shared" si="18"/>
        <v>0</v>
      </c>
      <c r="AH47" s="83">
        <f t="shared" si="19"/>
        <v>0</v>
      </c>
      <c r="AI47" s="128">
        <f t="shared" si="32"/>
        <v>0</v>
      </c>
      <c r="AK47" s="121">
        <v>42</v>
      </c>
      <c r="AL47" s="83">
        <f t="shared" si="40"/>
        <v>30</v>
      </c>
      <c r="AM47" s="83">
        <f t="shared" si="41"/>
        <v>0</v>
      </c>
      <c r="AN47" s="83">
        <f t="shared" si="42"/>
        <v>0</v>
      </c>
      <c r="AO47" s="83">
        <f t="shared" si="43"/>
        <v>0</v>
      </c>
      <c r="AP47" s="83">
        <f t="shared" si="44"/>
        <v>1</v>
      </c>
      <c r="AQ47" s="227">
        <f t="shared" si="45"/>
        <v>0</v>
      </c>
      <c r="AR47" s="227">
        <f t="shared" si="46"/>
        <v>0</v>
      </c>
      <c r="AS47" s="227">
        <f t="shared" si="47"/>
        <v>0</v>
      </c>
      <c r="AT47" s="227">
        <f t="shared" si="48"/>
        <v>30</v>
      </c>
      <c r="AU47" s="83">
        <f t="shared" si="49"/>
        <v>0</v>
      </c>
      <c r="AV47" s="83">
        <f t="shared" si="50"/>
        <v>0</v>
      </c>
      <c r="AW47" s="83">
        <f t="shared" si="51"/>
        <v>0</v>
      </c>
      <c r="AX47" s="83">
        <f t="shared" si="52"/>
        <v>7.5</v>
      </c>
      <c r="AY47" s="128">
        <f t="shared" si="53"/>
        <v>7.5</v>
      </c>
    </row>
    <row r="48" spans="2:55" x14ac:dyDescent="0.25">
      <c r="B48" s="90">
        <f t="shared" si="35"/>
        <v>147</v>
      </c>
      <c r="C48" s="217">
        <f t="shared" si="55"/>
        <v>148</v>
      </c>
      <c r="D48" s="197">
        <v>303</v>
      </c>
      <c r="E48" s="202">
        <f t="shared" si="33"/>
        <v>1.56</v>
      </c>
      <c r="F48" s="92">
        <f t="shared" si="34"/>
        <v>472.68</v>
      </c>
      <c r="G48" s="101">
        <f t="shared" si="37"/>
        <v>-74.880000000000052</v>
      </c>
      <c r="I48" s="105">
        <v>43</v>
      </c>
      <c r="J48" s="83">
        <f t="shared" si="26"/>
        <v>24.510000000000009</v>
      </c>
      <c r="K48" s="83">
        <f t="shared" si="27"/>
        <v>7.7835158600851422</v>
      </c>
      <c r="L48" s="83">
        <f t="shared" si="28"/>
        <v>70</v>
      </c>
      <c r="M48" s="83">
        <f t="shared" si="29"/>
        <v>10</v>
      </c>
      <c r="N48" s="83">
        <f t="shared" si="0"/>
        <v>0</v>
      </c>
      <c r="O48" s="84">
        <f t="shared" si="1"/>
        <v>349.57787345631499</v>
      </c>
      <c r="P48" s="105">
        <v>43</v>
      </c>
      <c r="Q48" s="83">
        <f t="shared" si="15"/>
        <v>-46.800000000000011</v>
      </c>
      <c r="R48" s="83">
        <f t="shared" si="30"/>
        <v>149.76000000000016</v>
      </c>
      <c r="S48" s="83">
        <f t="shared" si="31"/>
        <v>85.363200000000091</v>
      </c>
      <c r="T48" s="83">
        <f t="shared" si="2"/>
        <v>23.44352125386105</v>
      </c>
      <c r="U48" s="83">
        <f t="shared" si="16"/>
        <v>70</v>
      </c>
      <c r="V48" s="83">
        <f t="shared" si="3"/>
        <v>10</v>
      </c>
      <c r="W48" s="83">
        <v>0</v>
      </c>
      <c r="X48" s="83">
        <f t="shared" si="4"/>
        <v>482.83837285047485</v>
      </c>
      <c r="Y48" s="88">
        <f t="shared" si="5"/>
        <v>133.26049939415987</v>
      </c>
      <c r="AA48" s="121">
        <v>43</v>
      </c>
      <c r="AB48" s="83">
        <f t="shared" si="6"/>
        <v>0</v>
      </c>
      <c r="AC48" s="154">
        <f t="shared" si="7"/>
        <v>0</v>
      </c>
      <c r="AD48" s="154">
        <f t="shared" si="8"/>
        <v>0</v>
      </c>
      <c r="AE48" s="154">
        <f t="shared" si="9"/>
        <v>0</v>
      </c>
      <c r="AF48" s="83">
        <f t="shared" si="17"/>
        <v>0</v>
      </c>
      <c r="AG48" s="83">
        <f t="shared" si="18"/>
        <v>0</v>
      </c>
      <c r="AH48" s="83">
        <f t="shared" si="19"/>
        <v>0</v>
      </c>
      <c r="AI48" s="128">
        <f t="shared" si="32"/>
        <v>0</v>
      </c>
      <c r="AK48" s="121">
        <v>43</v>
      </c>
      <c r="AL48" s="83">
        <f t="shared" si="40"/>
        <v>0</v>
      </c>
      <c r="AM48" s="83">
        <f t="shared" si="41"/>
        <v>0</v>
      </c>
      <c r="AN48" s="83">
        <f t="shared" si="42"/>
        <v>0</v>
      </c>
      <c r="AO48" s="83">
        <f t="shared" si="43"/>
        <v>0</v>
      </c>
      <c r="AP48" s="83">
        <f t="shared" si="44"/>
        <v>0</v>
      </c>
      <c r="AQ48" s="227">
        <f t="shared" si="45"/>
        <v>0</v>
      </c>
      <c r="AR48" s="227">
        <f t="shared" si="46"/>
        <v>0</v>
      </c>
      <c r="AS48" s="227">
        <f t="shared" si="47"/>
        <v>0</v>
      </c>
      <c r="AT48" s="227">
        <f t="shared" si="48"/>
        <v>0</v>
      </c>
      <c r="AU48" s="83">
        <f t="shared" si="49"/>
        <v>0</v>
      </c>
      <c r="AV48" s="83">
        <f t="shared" si="50"/>
        <v>0</v>
      </c>
      <c r="AW48" s="83">
        <f t="shared" si="51"/>
        <v>0</v>
      </c>
      <c r="AX48" s="83">
        <f t="shared" si="52"/>
        <v>0</v>
      </c>
      <c r="AY48" s="128">
        <f t="shared" si="53"/>
        <v>7.5</v>
      </c>
    </row>
    <row r="49" spans="2:51" x14ac:dyDescent="0.25">
      <c r="B49" s="90">
        <f t="shared" si="35"/>
        <v>148</v>
      </c>
      <c r="C49" s="217">
        <f>C47+12</f>
        <v>159</v>
      </c>
      <c r="D49" s="197">
        <v>374</v>
      </c>
      <c r="E49" s="202">
        <f t="shared" si="33"/>
        <v>1.56</v>
      </c>
      <c r="F49" s="92">
        <f t="shared" si="34"/>
        <v>583.44000000000005</v>
      </c>
      <c r="G49" s="101">
        <f t="shared" si="37"/>
        <v>10.069090909090914</v>
      </c>
      <c r="I49" s="105">
        <v>44</v>
      </c>
      <c r="J49" s="83">
        <f t="shared" si="26"/>
        <v>25.080000000000009</v>
      </c>
      <c r="K49" s="83">
        <f t="shared" si="27"/>
        <v>7.943243431252343</v>
      </c>
      <c r="L49" s="83">
        <f t="shared" si="28"/>
        <v>70</v>
      </c>
      <c r="M49" s="83">
        <f t="shared" si="29"/>
        <v>10</v>
      </c>
      <c r="N49" s="83">
        <f t="shared" si="0"/>
        <v>0</v>
      </c>
      <c r="O49" s="84">
        <f t="shared" si="1"/>
        <v>350.84881564276452</v>
      </c>
      <c r="P49" s="105">
        <v>44</v>
      </c>
      <c r="Q49" s="83">
        <f t="shared" si="15"/>
        <v>12.257142857142858</v>
      </c>
      <c r="R49" s="83">
        <f t="shared" si="30"/>
        <v>162.01714285714303</v>
      </c>
      <c r="S49" s="83">
        <f t="shared" si="31"/>
        <v>92.349771428571515</v>
      </c>
      <c r="T49" s="83">
        <f t="shared" si="2"/>
        <v>25.131080409017539</v>
      </c>
      <c r="U49" s="83">
        <f t="shared" si="16"/>
        <v>70</v>
      </c>
      <c r="V49" s="83">
        <f t="shared" si="3"/>
        <v>10</v>
      </c>
      <c r="W49" s="83">
        <v>0</v>
      </c>
      <c r="X49" s="83">
        <f t="shared" si="4"/>
        <v>497.94581695046759</v>
      </c>
      <c r="Y49" s="88">
        <f t="shared" si="5"/>
        <v>147.09700130770307</v>
      </c>
      <c r="AA49" s="121">
        <v>44</v>
      </c>
      <c r="AB49" s="83">
        <f t="shared" si="6"/>
        <v>0</v>
      </c>
      <c r="AC49" s="154">
        <f t="shared" si="7"/>
        <v>0</v>
      </c>
      <c r="AD49" s="154">
        <f t="shared" si="8"/>
        <v>0</v>
      </c>
      <c r="AE49" s="154">
        <f t="shared" si="9"/>
        <v>0</v>
      </c>
      <c r="AF49" s="83">
        <f t="shared" si="17"/>
        <v>0</v>
      </c>
      <c r="AG49" s="83">
        <f t="shared" si="18"/>
        <v>0</v>
      </c>
      <c r="AH49" s="83">
        <f t="shared" si="19"/>
        <v>0</v>
      </c>
      <c r="AI49" s="128">
        <f t="shared" si="32"/>
        <v>0</v>
      </c>
      <c r="AK49" s="121">
        <v>44</v>
      </c>
      <c r="AL49" s="83">
        <f t="shared" si="40"/>
        <v>0</v>
      </c>
      <c r="AM49" s="83">
        <f t="shared" si="41"/>
        <v>0</v>
      </c>
      <c r="AN49" s="83">
        <f t="shared" si="42"/>
        <v>0</v>
      </c>
      <c r="AO49" s="83">
        <f t="shared" si="43"/>
        <v>0</v>
      </c>
      <c r="AP49" s="83">
        <f t="shared" si="44"/>
        <v>0</v>
      </c>
      <c r="AQ49" s="227">
        <f t="shared" si="45"/>
        <v>0</v>
      </c>
      <c r="AR49" s="227">
        <f t="shared" si="46"/>
        <v>0</v>
      </c>
      <c r="AS49" s="227">
        <f t="shared" si="47"/>
        <v>0</v>
      </c>
      <c r="AT49" s="227">
        <f t="shared" si="48"/>
        <v>0</v>
      </c>
      <c r="AU49" s="83">
        <f t="shared" si="49"/>
        <v>0</v>
      </c>
      <c r="AV49" s="83">
        <f t="shared" si="50"/>
        <v>0</v>
      </c>
      <c r="AW49" s="83">
        <f t="shared" si="51"/>
        <v>0</v>
      </c>
      <c r="AX49" s="83">
        <f t="shared" si="52"/>
        <v>0</v>
      </c>
      <c r="AY49" s="128">
        <f t="shared" si="53"/>
        <v>7.5</v>
      </c>
    </row>
    <row r="50" spans="2:51" x14ac:dyDescent="0.25">
      <c r="B50" s="90">
        <f t="shared" si="35"/>
        <v>159</v>
      </c>
      <c r="C50" s="217">
        <f t="shared" si="55"/>
        <v>160</v>
      </c>
      <c r="D50" s="197">
        <v>326</v>
      </c>
      <c r="E50" s="202">
        <f t="shared" si="33"/>
        <v>1.56</v>
      </c>
      <c r="F50" s="92">
        <f t="shared" si="34"/>
        <v>508.56</v>
      </c>
      <c r="G50" s="101">
        <f t="shared" si="37"/>
        <v>-74.880000000000052</v>
      </c>
      <c r="I50" s="105">
        <v>45</v>
      </c>
      <c r="J50" s="83">
        <f t="shared" si="26"/>
        <v>25.650000000000009</v>
      </c>
      <c r="K50" s="83">
        <f t="shared" si="27"/>
        <v>8.1025489704184697</v>
      </c>
      <c r="L50" s="83">
        <f t="shared" si="28"/>
        <v>70</v>
      </c>
      <c r="M50" s="83">
        <f t="shared" si="29"/>
        <v>10</v>
      </c>
      <c r="N50" s="83">
        <f t="shared" si="0"/>
        <v>0</v>
      </c>
      <c r="O50" s="84">
        <f t="shared" si="1"/>
        <v>352.11902279014549</v>
      </c>
      <c r="P50" s="105">
        <v>45</v>
      </c>
      <c r="Q50" s="83">
        <f t="shared" si="15"/>
        <v>12.257142857142858</v>
      </c>
      <c r="R50" s="83">
        <f t="shared" si="30"/>
        <v>174.2742857142859</v>
      </c>
      <c r="S50" s="83">
        <f t="shared" si="31"/>
        <v>99.336342857142952</v>
      </c>
      <c r="T50" s="83">
        <f t="shared" si="2"/>
        <v>26.80382916567347</v>
      </c>
      <c r="U50" s="83">
        <f t="shared" si="16"/>
        <v>70</v>
      </c>
      <c r="V50" s="83">
        <f t="shared" si="3"/>
        <v>10</v>
      </c>
      <c r="W50" s="83">
        <v>0</v>
      </c>
      <c r="X50" s="83">
        <f t="shared" si="4"/>
        <v>513.02746627307192</v>
      </c>
      <c r="Y50" s="88">
        <f t="shared" si="5"/>
        <v>160.90844348292643</v>
      </c>
      <c r="AA50" s="121">
        <v>45</v>
      </c>
      <c r="AB50" s="83">
        <f t="shared" si="6"/>
        <v>0</v>
      </c>
      <c r="AC50" s="154">
        <f t="shared" si="7"/>
        <v>0</v>
      </c>
      <c r="AD50" s="154">
        <f t="shared" si="8"/>
        <v>0</v>
      </c>
      <c r="AE50" s="154">
        <f t="shared" si="9"/>
        <v>0</v>
      </c>
      <c r="AF50" s="83">
        <f t="shared" si="17"/>
        <v>0</v>
      </c>
      <c r="AG50" s="83">
        <f t="shared" si="18"/>
        <v>0</v>
      </c>
      <c r="AH50" s="83">
        <f t="shared" si="19"/>
        <v>0</v>
      </c>
      <c r="AI50" s="128">
        <f t="shared" si="32"/>
        <v>0</v>
      </c>
      <c r="AK50" s="121">
        <v>45</v>
      </c>
      <c r="AL50" s="83">
        <f t="shared" si="40"/>
        <v>0</v>
      </c>
      <c r="AM50" s="83">
        <f t="shared" si="41"/>
        <v>0</v>
      </c>
      <c r="AN50" s="83">
        <f t="shared" si="42"/>
        <v>0</v>
      </c>
      <c r="AO50" s="83">
        <f t="shared" si="43"/>
        <v>0</v>
      </c>
      <c r="AP50" s="83">
        <f t="shared" si="44"/>
        <v>0</v>
      </c>
      <c r="AQ50" s="227">
        <f t="shared" si="45"/>
        <v>0</v>
      </c>
      <c r="AR50" s="227">
        <f t="shared" si="46"/>
        <v>0</v>
      </c>
      <c r="AS50" s="227">
        <f t="shared" si="47"/>
        <v>0</v>
      </c>
      <c r="AT50" s="227">
        <f t="shared" si="48"/>
        <v>0</v>
      </c>
      <c r="AU50" s="83">
        <f t="shared" si="49"/>
        <v>0</v>
      </c>
      <c r="AV50" s="83">
        <f t="shared" si="50"/>
        <v>0</v>
      </c>
      <c r="AW50" s="83">
        <f t="shared" si="51"/>
        <v>0</v>
      </c>
      <c r="AX50" s="83">
        <f t="shared" si="52"/>
        <v>0</v>
      </c>
      <c r="AY50" s="128">
        <f t="shared" si="53"/>
        <v>7.5</v>
      </c>
    </row>
    <row r="51" spans="2:51" x14ac:dyDescent="0.25">
      <c r="B51" s="90">
        <f t="shared" si="35"/>
        <v>160</v>
      </c>
      <c r="C51" s="217">
        <f>C49+12</f>
        <v>171</v>
      </c>
      <c r="D51" s="197">
        <v>399</v>
      </c>
      <c r="E51" s="202">
        <f t="shared" si="33"/>
        <v>1.56</v>
      </c>
      <c r="F51" s="92">
        <f t="shared" si="34"/>
        <v>622.44000000000005</v>
      </c>
      <c r="G51" s="101">
        <f t="shared" si="37"/>
        <v>10.352727272727277</v>
      </c>
      <c r="I51" s="105">
        <v>46</v>
      </c>
      <c r="J51" s="83">
        <f t="shared" si="26"/>
        <v>26.22000000000001</v>
      </c>
      <c r="K51" s="83">
        <f t="shared" si="27"/>
        <v>8.2614429359378772</v>
      </c>
      <c r="L51" s="83">
        <f t="shared" si="28"/>
        <v>70</v>
      </c>
      <c r="M51" s="83">
        <f t="shared" si="29"/>
        <v>10</v>
      </c>
      <c r="N51" s="83">
        <f t="shared" si="0"/>
        <v>0</v>
      </c>
      <c r="O51" s="84">
        <f t="shared" si="1"/>
        <v>353.38851311342518</v>
      </c>
      <c r="P51" s="105">
        <v>46</v>
      </c>
      <c r="Q51" s="83">
        <f t="shared" si="15"/>
        <v>12.257142857142858</v>
      </c>
      <c r="R51" s="83">
        <f t="shared" si="30"/>
        <v>186.53142857142876</v>
      </c>
      <c r="S51" s="83">
        <f t="shared" si="31"/>
        <v>106.32291428571439</v>
      </c>
      <c r="T51" s="83">
        <f t="shared" si="2"/>
        <v>28.462927657270843</v>
      </c>
      <c r="U51" s="83">
        <f t="shared" si="16"/>
        <v>70</v>
      </c>
      <c r="V51" s="83">
        <f t="shared" si="3"/>
        <v>10</v>
      </c>
      <c r="W51" s="83">
        <v>0</v>
      </c>
      <c r="X51" s="83">
        <f t="shared" si="4"/>
        <v>528.08534138403263</v>
      </c>
      <c r="Y51" s="88">
        <f t="shared" si="5"/>
        <v>174.69682827060745</v>
      </c>
      <c r="AA51" s="121">
        <v>46</v>
      </c>
      <c r="AB51" s="83">
        <f t="shared" si="6"/>
        <v>0</v>
      </c>
      <c r="AC51" s="154">
        <f t="shared" si="7"/>
        <v>0</v>
      </c>
      <c r="AD51" s="154">
        <f t="shared" si="8"/>
        <v>0</v>
      </c>
      <c r="AE51" s="154">
        <f t="shared" si="9"/>
        <v>0</v>
      </c>
      <c r="AF51" s="83">
        <f t="shared" si="17"/>
        <v>0</v>
      </c>
      <c r="AG51" s="83">
        <f t="shared" si="18"/>
        <v>0</v>
      </c>
      <c r="AH51" s="83">
        <f t="shared" si="19"/>
        <v>0</v>
      </c>
      <c r="AI51" s="128">
        <f t="shared" si="32"/>
        <v>0</v>
      </c>
      <c r="AK51" s="121">
        <v>46</v>
      </c>
      <c r="AL51" s="83">
        <f t="shared" si="40"/>
        <v>0</v>
      </c>
      <c r="AM51" s="83">
        <f t="shared" si="41"/>
        <v>0</v>
      </c>
      <c r="AN51" s="83">
        <f t="shared" si="42"/>
        <v>0</v>
      </c>
      <c r="AO51" s="83">
        <f t="shared" si="43"/>
        <v>0</v>
      </c>
      <c r="AP51" s="83">
        <f t="shared" si="44"/>
        <v>0</v>
      </c>
      <c r="AQ51" s="227">
        <f t="shared" si="45"/>
        <v>0</v>
      </c>
      <c r="AR51" s="227">
        <f t="shared" si="46"/>
        <v>0</v>
      </c>
      <c r="AS51" s="227">
        <f t="shared" si="47"/>
        <v>0</v>
      </c>
      <c r="AT51" s="227">
        <f t="shared" si="48"/>
        <v>0</v>
      </c>
      <c r="AU51" s="83">
        <f t="shared" si="49"/>
        <v>0</v>
      </c>
      <c r="AV51" s="83">
        <f t="shared" si="50"/>
        <v>0</v>
      </c>
      <c r="AW51" s="83">
        <f t="shared" si="51"/>
        <v>0</v>
      </c>
      <c r="AX51" s="83">
        <f t="shared" si="52"/>
        <v>0</v>
      </c>
      <c r="AY51" s="128">
        <f t="shared" si="53"/>
        <v>7.5</v>
      </c>
    </row>
    <row r="52" spans="2:51" x14ac:dyDescent="0.25">
      <c r="B52" s="90">
        <f t="shared" si="35"/>
        <v>171</v>
      </c>
      <c r="C52" s="217">
        <f>C50+12</f>
        <v>172</v>
      </c>
      <c r="D52" s="197">
        <v>399</v>
      </c>
      <c r="E52" s="202">
        <f t="shared" si="33"/>
        <v>1.56</v>
      </c>
      <c r="F52" s="92">
        <f t="shared" si="34"/>
        <v>622.44000000000005</v>
      </c>
      <c r="G52" s="101">
        <f t="shared" si="37"/>
        <v>0</v>
      </c>
      <c r="I52" s="105">
        <v>47</v>
      </c>
      <c r="J52" s="83">
        <f t="shared" si="26"/>
        <v>26.79000000000001</v>
      </c>
      <c r="K52" s="83">
        <f t="shared" si="27"/>
        <v>8.4199353054842181</v>
      </c>
      <c r="L52" s="83">
        <f t="shared" si="28"/>
        <v>70</v>
      </c>
      <c r="M52" s="83">
        <f t="shared" si="29"/>
        <v>10</v>
      </c>
      <c r="N52" s="83">
        <f t="shared" si="0"/>
        <v>0</v>
      </c>
      <c r="O52" s="84">
        <f t="shared" si="1"/>
        <v>354.65730399038506</v>
      </c>
      <c r="P52" s="105">
        <v>47</v>
      </c>
      <c r="Q52" s="83">
        <f t="shared" si="15"/>
        <v>12.257142857142858</v>
      </c>
      <c r="R52" s="83">
        <f t="shared" si="30"/>
        <v>198.78857142857163</v>
      </c>
      <c r="S52" s="83">
        <f t="shared" si="31"/>
        <v>113.30948571428581</v>
      </c>
      <c r="T52" s="83">
        <f t="shared" si="2"/>
        <v>30.109374926950821</v>
      </c>
      <c r="U52" s="83">
        <f t="shared" si="16"/>
        <v>70</v>
      </c>
      <c r="V52" s="83">
        <f t="shared" si="3"/>
        <v>10</v>
      </c>
      <c r="W52" s="83">
        <v>0</v>
      </c>
      <c r="X52" s="83">
        <f t="shared" si="4"/>
        <v>543.1211822834872</v>
      </c>
      <c r="Y52" s="88">
        <f t="shared" si="5"/>
        <v>188.46387829310214</v>
      </c>
      <c r="AA52" s="121">
        <v>47</v>
      </c>
      <c r="AB52" s="83">
        <f t="shared" si="6"/>
        <v>0</v>
      </c>
      <c r="AC52" s="154">
        <f t="shared" si="7"/>
        <v>0</v>
      </c>
      <c r="AD52" s="154">
        <f t="shared" si="8"/>
        <v>0</v>
      </c>
      <c r="AE52" s="154">
        <f t="shared" si="9"/>
        <v>0</v>
      </c>
      <c r="AF52" s="83">
        <f t="shared" si="17"/>
        <v>0</v>
      </c>
      <c r="AG52" s="83">
        <f t="shared" si="18"/>
        <v>0</v>
      </c>
      <c r="AH52" s="83">
        <f t="shared" si="19"/>
        <v>0</v>
      </c>
      <c r="AI52" s="128">
        <f t="shared" si="32"/>
        <v>0</v>
      </c>
      <c r="AK52" s="121">
        <v>47</v>
      </c>
      <c r="AL52" s="83">
        <f t="shared" si="40"/>
        <v>0</v>
      </c>
      <c r="AM52" s="83">
        <f t="shared" si="41"/>
        <v>0</v>
      </c>
      <c r="AN52" s="83">
        <f t="shared" si="42"/>
        <v>0</v>
      </c>
      <c r="AO52" s="83">
        <f t="shared" si="43"/>
        <v>0</v>
      </c>
      <c r="AP52" s="83">
        <f t="shared" si="44"/>
        <v>0</v>
      </c>
      <c r="AQ52" s="227">
        <f t="shared" si="45"/>
        <v>0</v>
      </c>
      <c r="AR52" s="227">
        <f t="shared" si="46"/>
        <v>0</v>
      </c>
      <c r="AS52" s="227">
        <f t="shared" si="47"/>
        <v>0</v>
      </c>
      <c r="AT52" s="227">
        <f t="shared" si="48"/>
        <v>0</v>
      </c>
      <c r="AU52" s="83">
        <f t="shared" si="49"/>
        <v>0</v>
      </c>
      <c r="AV52" s="83">
        <f t="shared" si="50"/>
        <v>0</v>
      </c>
      <c r="AW52" s="83">
        <f t="shared" si="51"/>
        <v>0</v>
      </c>
      <c r="AX52" s="83">
        <f t="shared" si="52"/>
        <v>0</v>
      </c>
      <c r="AY52" s="128">
        <f t="shared" si="53"/>
        <v>7.5</v>
      </c>
    </row>
    <row r="53" spans="2:51" x14ac:dyDescent="0.25">
      <c r="B53" s="90"/>
      <c r="C53" s="217"/>
      <c r="D53" s="197"/>
      <c r="E53" s="202"/>
      <c r="F53" s="92"/>
      <c r="G53" s="101"/>
      <c r="I53" s="105">
        <v>48</v>
      </c>
      <c r="J53" s="83">
        <f t="shared" si="26"/>
        <v>27.36000000000001</v>
      </c>
      <c r="K53" s="83">
        <f t="shared" si="27"/>
        <v>8.5780356078927902</v>
      </c>
      <c r="L53" s="83">
        <f t="shared" si="28"/>
        <v>70</v>
      </c>
      <c r="M53" s="83">
        <f t="shared" si="29"/>
        <v>10</v>
      </c>
      <c r="N53" s="83">
        <f t="shared" si="0"/>
        <v>0</v>
      </c>
      <c r="O53" s="84">
        <f t="shared" si="1"/>
        <v>355.92541201707991</v>
      </c>
      <c r="P53" s="105">
        <v>48</v>
      </c>
      <c r="Q53" s="83">
        <f t="shared" si="15"/>
        <v>12.257142857142858</v>
      </c>
      <c r="R53" s="83">
        <f t="shared" si="30"/>
        <v>211.0457142857145</v>
      </c>
      <c r="S53" s="83">
        <f t="shared" si="31"/>
        <v>120.29605714285725</v>
      </c>
      <c r="T53" s="83">
        <f t="shared" si="2"/>
        <v>31.74403985517657</v>
      </c>
      <c r="U53" s="83">
        <f t="shared" si="16"/>
        <v>70</v>
      </c>
      <c r="V53" s="83">
        <f t="shared" si="3"/>
        <v>10</v>
      </c>
      <c r="W53" s="83">
        <v>0</v>
      </c>
      <c r="X53" s="83">
        <f t="shared" si="4"/>
        <v>558.13650227157552</v>
      </c>
      <c r="Y53" s="88">
        <f t="shared" si="5"/>
        <v>202.21109025449562</v>
      </c>
      <c r="AA53" s="121">
        <v>48</v>
      </c>
      <c r="AB53" s="83">
        <f t="shared" si="6"/>
        <v>0</v>
      </c>
      <c r="AC53" s="154">
        <f t="shared" si="7"/>
        <v>0</v>
      </c>
      <c r="AD53" s="154">
        <f t="shared" si="8"/>
        <v>0</v>
      </c>
      <c r="AE53" s="154">
        <f t="shared" si="9"/>
        <v>0</v>
      </c>
      <c r="AF53" s="83">
        <f t="shared" si="17"/>
        <v>0</v>
      </c>
      <c r="AG53" s="83">
        <f t="shared" si="18"/>
        <v>0</v>
      </c>
      <c r="AH53" s="83">
        <f t="shared" si="19"/>
        <v>0</v>
      </c>
      <c r="AI53" s="128">
        <f t="shared" si="32"/>
        <v>0</v>
      </c>
      <c r="AK53" s="121">
        <v>48</v>
      </c>
      <c r="AL53" s="83">
        <f t="shared" si="40"/>
        <v>0</v>
      </c>
      <c r="AM53" s="83">
        <f t="shared" si="41"/>
        <v>0</v>
      </c>
      <c r="AN53" s="83">
        <f t="shared" si="42"/>
        <v>0</v>
      </c>
      <c r="AO53" s="83">
        <f t="shared" si="43"/>
        <v>0</v>
      </c>
      <c r="AP53" s="83">
        <f t="shared" si="44"/>
        <v>0</v>
      </c>
      <c r="AQ53" s="227">
        <f t="shared" si="45"/>
        <v>0</v>
      </c>
      <c r="AR53" s="227">
        <f t="shared" si="46"/>
        <v>0</v>
      </c>
      <c r="AS53" s="227">
        <f t="shared" si="47"/>
        <v>0</v>
      </c>
      <c r="AT53" s="227">
        <f t="shared" si="48"/>
        <v>0</v>
      </c>
      <c r="AU53" s="83">
        <f t="shared" si="49"/>
        <v>0</v>
      </c>
      <c r="AV53" s="83">
        <f t="shared" si="50"/>
        <v>0</v>
      </c>
      <c r="AW53" s="83">
        <f t="shared" si="51"/>
        <v>0</v>
      </c>
      <c r="AX53" s="83">
        <f t="shared" si="52"/>
        <v>0</v>
      </c>
      <c r="AY53" s="128">
        <f t="shared" si="53"/>
        <v>7.5</v>
      </c>
    </row>
    <row r="54" spans="2:51" x14ac:dyDescent="0.25">
      <c r="B54" s="90"/>
      <c r="C54" s="217"/>
      <c r="D54" s="197"/>
      <c r="E54" s="202"/>
      <c r="F54" s="92"/>
      <c r="G54" s="101"/>
      <c r="I54" s="105">
        <v>49</v>
      </c>
      <c r="J54" s="83">
        <f t="shared" si="26"/>
        <v>27.93000000000001</v>
      </c>
      <c r="K54" s="83">
        <f t="shared" si="27"/>
        <v>8.735752952274547</v>
      </c>
      <c r="L54" s="83">
        <f t="shared" si="28"/>
        <v>70</v>
      </c>
      <c r="M54" s="83">
        <f t="shared" si="29"/>
        <v>10</v>
      </c>
      <c r="N54" s="83">
        <f t="shared" si="0"/>
        <v>0</v>
      </c>
      <c r="O54" s="84">
        <f t="shared" si="1"/>
        <v>357.19285305854487</v>
      </c>
      <c r="P54" s="105">
        <v>49</v>
      </c>
      <c r="Q54" s="83">
        <f t="shared" si="15"/>
        <v>12.257142857142858</v>
      </c>
      <c r="R54" s="83">
        <f t="shared" si="30"/>
        <v>223.30285714285736</v>
      </c>
      <c r="S54" s="83">
        <f t="shared" si="31"/>
        <v>127.28262857142869</v>
      </c>
      <c r="T54" s="83">
        <f t="shared" si="2"/>
        <v>33.367684695498177</v>
      </c>
      <c r="U54" s="83">
        <f t="shared" si="16"/>
        <v>70</v>
      </c>
      <c r="V54" s="83">
        <f t="shared" si="3"/>
        <v>10</v>
      </c>
      <c r="W54" s="83">
        <v>0</v>
      </c>
      <c r="X54" s="83">
        <f t="shared" si="4"/>
        <v>573.1326289398977</v>
      </c>
      <c r="Y54" s="88">
        <f t="shared" si="5"/>
        <v>215.93977588135283</v>
      </c>
      <c r="AA54" s="121">
        <v>49</v>
      </c>
      <c r="AB54" s="83">
        <f t="shared" si="6"/>
        <v>0</v>
      </c>
      <c r="AC54" s="154">
        <f t="shared" si="7"/>
        <v>0</v>
      </c>
      <c r="AD54" s="154">
        <f t="shared" si="8"/>
        <v>0</v>
      </c>
      <c r="AE54" s="154">
        <f t="shared" si="9"/>
        <v>0</v>
      </c>
      <c r="AF54" s="83">
        <f t="shared" si="17"/>
        <v>0</v>
      </c>
      <c r="AG54" s="83">
        <f t="shared" si="18"/>
        <v>0</v>
      </c>
      <c r="AH54" s="83">
        <f t="shared" si="19"/>
        <v>0</v>
      </c>
      <c r="AI54" s="128">
        <f t="shared" si="32"/>
        <v>0</v>
      </c>
      <c r="AK54" s="121">
        <v>49</v>
      </c>
      <c r="AL54" s="83">
        <f t="shared" si="40"/>
        <v>0</v>
      </c>
      <c r="AM54" s="83">
        <f t="shared" si="41"/>
        <v>0</v>
      </c>
      <c r="AN54" s="83">
        <f t="shared" si="42"/>
        <v>0</v>
      </c>
      <c r="AO54" s="83">
        <f t="shared" si="43"/>
        <v>0</v>
      </c>
      <c r="AP54" s="83">
        <f t="shared" si="44"/>
        <v>0</v>
      </c>
      <c r="AQ54" s="227">
        <f t="shared" si="45"/>
        <v>0</v>
      </c>
      <c r="AR54" s="227">
        <f t="shared" si="46"/>
        <v>0</v>
      </c>
      <c r="AS54" s="227">
        <f t="shared" si="47"/>
        <v>0</v>
      </c>
      <c r="AT54" s="227">
        <f t="shared" si="48"/>
        <v>0</v>
      </c>
      <c r="AU54" s="83">
        <f t="shared" si="49"/>
        <v>0</v>
      </c>
      <c r="AV54" s="83">
        <f t="shared" si="50"/>
        <v>0</v>
      </c>
      <c r="AW54" s="83">
        <f t="shared" si="51"/>
        <v>0</v>
      </c>
      <c r="AX54" s="83">
        <f t="shared" si="52"/>
        <v>0</v>
      </c>
      <c r="AY54" s="128">
        <f t="shared" si="53"/>
        <v>7.5</v>
      </c>
    </row>
    <row r="55" spans="2:51" x14ac:dyDescent="0.25">
      <c r="B55" s="90"/>
      <c r="C55" s="217"/>
      <c r="D55" s="197"/>
      <c r="E55" s="202"/>
      <c r="F55" s="92"/>
      <c r="G55" s="101"/>
      <c r="I55" s="105">
        <v>50</v>
      </c>
      <c r="J55" s="83">
        <f t="shared" si="26"/>
        <v>28.500000000000011</v>
      </c>
      <c r="K55" s="83">
        <f t="shared" si="27"/>
        <v>8.8930960546862696</v>
      </c>
      <c r="L55" s="83">
        <f t="shared" si="28"/>
        <v>70</v>
      </c>
      <c r="M55" s="83">
        <f t="shared" si="29"/>
        <v>10</v>
      </c>
      <c r="N55" s="83">
        <f t="shared" si="0"/>
        <v>0</v>
      </c>
      <c r="O55" s="84">
        <f t="shared" si="1"/>
        <v>358.45964229524526</v>
      </c>
      <c r="P55" s="105">
        <v>50</v>
      </c>
      <c r="Q55" s="83">
        <f t="shared" si="15"/>
        <v>12.257142857142858</v>
      </c>
      <c r="R55" s="83">
        <f t="shared" si="30"/>
        <v>235.56000000000023</v>
      </c>
      <c r="S55" s="83">
        <f t="shared" si="31"/>
        <v>134.26920000000013</v>
      </c>
      <c r="T55" s="83">
        <f t="shared" si="2"/>
        <v>34.980983294811438</v>
      </c>
      <c r="U55" s="83">
        <f t="shared" si="16"/>
        <v>70</v>
      </c>
      <c r="V55" s="83">
        <f t="shared" si="3"/>
        <v>10</v>
      </c>
      <c r="W55" s="83">
        <v>0</v>
      </c>
      <c r="X55" s="83">
        <f t="shared" si="4"/>
        <v>588.11073590513013</v>
      </c>
      <c r="Y55" s="88">
        <f t="shared" si="5"/>
        <v>229.65109360988487</v>
      </c>
      <c r="AA55" s="121">
        <v>50</v>
      </c>
      <c r="AB55" s="83">
        <f t="shared" si="6"/>
        <v>35</v>
      </c>
      <c r="AC55" s="154">
        <f t="shared" si="7"/>
        <v>0.1</v>
      </c>
      <c r="AD55" s="154">
        <f t="shared" si="8"/>
        <v>0</v>
      </c>
      <c r="AE55" s="154">
        <f t="shared" si="9"/>
        <v>0</v>
      </c>
      <c r="AF55" s="83">
        <f t="shared" si="17"/>
        <v>3.440444915182447</v>
      </c>
      <c r="AG55" s="83">
        <f t="shared" si="18"/>
        <v>0</v>
      </c>
      <c r="AH55" s="83">
        <f t="shared" si="19"/>
        <v>0</v>
      </c>
      <c r="AI55" s="128">
        <f t="shared" si="32"/>
        <v>3.440444915182447</v>
      </c>
      <c r="AK55" s="121">
        <v>50</v>
      </c>
      <c r="AL55" s="83">
        <f t="shared" si="40"/>
        <v>35</v>
      </c>
      <c r="AM55" s="83">
        <f t="shared" si="41"/>
        <v>0.1</v>
      </c>
      <c r="AN55" s="83">
        <f t="shared" si="42"/>
        <v>0</v>
      </c>
      <c r="AO55" s="83">
        <f t="shared" si="43"/>
        <v>0</v>
      </c>
      <c r="AP55" s="83">
        <f t="shared" si="44"/>
        <v>0.9</v>
      </c>
      <c r="AQ55" s="227">
        <f t="shared" si="45"/>
        <v>3.5</v>
      </c>
      <c r="AR55" s="227">
        <f t="shared" si="46"/>
        <v>0</v>
      </c>
      <c r="AS55" s="227">
        <f t="shared" si="47"/>
        <v>0</v>
      </c>
      <c r="AT55" s="227">
        <f t="shared" si="48"/>
        <v>31.5</v>
      </c>
      <c r="AU55" s="83">
        <f t="shared" si="49"/>
        <v>5.32</v>
      </c>
      <c r="AV55" s="83">
        <f t="shared" si="50"/>
        <v>0</v>
      </c>
      <c r="AW55" s="83">
        <f t="shared" si="51"/>
        <v>0</v>
      </c>
      <c r="AX55" s="83">
        <f t="shared" si="52"/>
        <v>7.875</v>
      </c>
      <c r="AY55" s="128">
        <f t="shared" si="53"/>
        <v>20.695</v>
      </c>
    </row>
    <row r="56" spans="2:51" x14ac:dyDescent="0.25">
      <c r="B56" s="90"/>
      <c r="C56" s="217"/>
      <c r="D56" s="197"/>
      <c r="E56" s="202"/>
      <c r="F56" s="92"/>
      <c r="G56" s="101"/>
      <c r="I56" s="105">
        <v>51</v>
      </c>
      <c r="J56" s="83">
        <f t="shared" si="26"/>
        <v>29.070000000000011</v>
      </c>
      <c r="K56" s="83">
        <f t="shared" si="27"/>
        <v>9.0500732626068867</v>
      </c>
      <c r="L56" s="83">
        <f t="shared" si="28"/>
        <v>70</v>
      </c>
      <c r="M56" s="83">
        <f t="shared" si="29"/>
        <v>10</v>
      </c>
      <c r="N56" s="83">
        <f t="shared" si="0"/>
        <v>0</v>
      </c>
      <c r="O56" s="84">
        <f t="shared" si="1"/>
        <v>359.72579426570701</v>
      </c>
      <c r="P56" s="105">
        <v>51</v>
      </c>
      <c r="Q56" s="83">
        <f t="shared" si="15"/>
        <v>-54.599999999999994</v>
      </c>
      <c r="R56" s="83">
        <f t="shared" si="30"/>
        <v>180.96000000000024</v>
      </c>
      <c r="S56" s="83">
        <f t="shared" si="31"/>
        <v>103.14720000000013</v>
      </c>
      <c r="T56" s="83">
        <f t="shared" si="2"/>
        <v>27.710417026801476</v>
      </c>
      <c r="U56" s="83">
        <f t="shared" si="16"/>
        <v>70</v>
      </c>
      <c r="V56" s="83">
        <f t="shared" si="3"/>
        <v>10</v>
      </c>
      <c r="W56" s="83">
        <v>0</v>
      </c>
      <c r="X56" s="83">
        <f t="shared" si="4"/>
        <v>521.24368298834611</v>
      </c>
      <c r="Y56" s="88">
        <f t="shared" si="5"/>
        <v>161.5178887226391</v>
      </c>
      <c r="AA56" s="121">
        <v>51</v>
      </c>
      <c r="AB56" s="83">
        <f t="shared" si="6"/>
        <v>0</v>
      </c>
      <c r="AC56" s="154">
        <f t="shared" si="7"/>
        <v>0</v>
      </c>
      <c r="AD56" s="154">
        <f t="shared" si="8"/>
        <v>0</v>
      </c>
      <c r="AE56" s="154">
        <f t="shared" si="9"/>
        <v>0</v>
      </c>
      <c r="AF56" s="83">
        <f t="shared" si="17"/>
        <v>3.3729798888599114</v>
      </c>
      <c r="AG56" s="83">
        <f t="shared" si="18"/>
        <v>0</v>
      </c>
      <c r="AH56" s="83">
        <f t="shared" si="19"/>
        <v>0</v>
      </c>
      <c r="AI56" s="128">
        <f t="shared" si="32"/>
        <v>3.3729798888599114</v>
      </c>
      <c r="AK56" s="121">
        <v>51</v>
      </c>
      <c r="AL56" s="83">
        <f t="shared" si="40"/>
        <v>0</v>
      </c>
      <c r="AM56" s="83">
        <f t="shared" si="41"/>
        <v>0</v>
      </c>
      <c r="AN56" s="83">
        <f t="shared" si="42"/>
        <v>0</v>
      </c>
      <c r="AO56" s="83">
        <f t="shared" si="43"/>
        <v>0</v>
      </c>
      <c r="AP56" s="83">
        <f t="shared" si="44"/>
        <v>0</v>
      </c>
      <c r="AQ56" s="227">
        <f t="shared" si="45"/>
        <v>0</v>
      </c>
      <c r="AR56" s="227">
        <f t="shared" si="46"/>
        <v>0</v>
      </c>
      <c r="AS56" s="227">
        <f t="shared" si="47"/>
        <v>0</v>
      </c>
      <c r="AT56" s="227">
        <f t="shared" si="48"/>
        <v>0</v>
      </c>
      <c r="AU56" s="83">
        <f t="shared" si="49"/>
        <v>0</v>
      </c>
      <c r="AV56" s="83">
        <f t="shared" si="50"/>
        <v>0</v>
      </c>
      <c r="AW56" s="83">
        <f t="shared" si="51"/>
        <v>0</v>
      </c>
      <c r="AX56" s="83">
        <f t="shared" si="52"/>
        <v>0</v>
      </c>
      <c r="AY56" s="128">
        <f t="shared" si="53"/>
        <v>20.695</v>
      </c>
    </row>
    <row r="57" spans="2:51" x14ac:dyDescent="0.25">
      <c r="B57" s="90"/>
      <c r="C57" s="217"/>
      <c r="D57" s="197"/>
      <c r="E57" s="202"/>
      <c r="F57" s="92"/>
      <c r="G57" s="101"/>
      <c r="I57" s="105">
        <v>52</v>
      </c>
      <c r="J57" s="83">
        <f t="shared" si="26"/>
        <v>29.640000000000011</v>
      </c>
      <c r="K57" s="83">
        <f t="shared" si="27"/>
        <v>9.2066925774398349</v>
      </c>
      <c r="L57" s="83">
        <f t="shared" si="28"/>
        <v>70</v>
      </c>
      <c r="M57" s="83">
        <f t="shared" si="29"/>
        <v>10</v>
      </c>
      <c r="N57" s="83">
        <f t="shared" si="0"/>
        <v>0</v>
      </c>
      <c r="O57" s="84">
        <f t="shared" si="1"/>
        <v>360.9913229057077</v>
      </c>
      <c r="P57" s="105">
        <v>52</v>
      </c>
      <c r="Q57" s="83">
        <f t="shared" si="15"/>
        <v>14.040000000000001</v>
      </c>
      <c r="R57" s="83">
        <f t="shared" si="30"/>
        <v>195.00000000000023</v>
      </c>
      <c r="S57" s="83">
        <f t="shared" si="31"/>
        <v>111.15000000000012</v>
      </c>
      <c r="T57" s="83">
        <f t="shared" si="2"/>
        <v>29.601769319956595</v>
      </c>
      <c r="U57" s="83">
        <f t="shared" si="16"/>
        <v>70</v>
      </c>
      <c r="V57" s="83">
        <f t="shared" si="3"/>
        <v>10</v>
      </c>
      <c r="W57" s="83">
        <v>0</v>
      </c>
      <c r="X57" s="83">
        <f t="shared" si="4"/>
        <v>538.47599823225789</v>
      </c>
      <c r="Y57" s="88">
        <f t="shared" si="5"/>
        <v>177.48467532655019</v>
      </c>
      <c r="AA57" s="121">
        <v>52</v>
      </c>
      <c r="AB57" s="83">
        <f t="shared" si="6"/>
        <v>0</v>
      </c>
      <c r="AC57" s="154">
        <f t="shared" si="7"/>
        <v>0</v>
      </c>
      <c r="AD57" s="154">
        <f t="shared" si="8"/>
        <v>0</v>
      </c>
      <c r="AE57" s="154">
        <f t="shared" si="9"/>
        <v>0</v>
      </c>
      <c r="AF57" s="83">
        <f t="shared" si="17"/>
        <v>3.306837810553958</v>
      </c>
      <c r="AG57" s="83">
        <f t="shared" si="18"/>
        <v>0</v>
      </c>
      <c r="AH57" s="83">
        <f t="shared" si="19"/>
        <v>0</v>
      </c>
      <c r="AI57" s="128">
        <f t="shared" si="32"/>
        <v>3.306837810553958</v>
      </c>
      <c r="AK57" s="121">
        <v>52</v>
      </c>
      <c r="AL57" s="83">
        <f t="shared" si="40"/>
        <v>0</v>
      </c>
      <c r="AM57" s="83">
        <f t="shared" si="41"/>
        <v>0</v>
      </c>
      <c r="AN57" s="83">
        <f t="shared" si="42"/>
        <v>0</v>
      </c>
      <c r="AO57" s="83">
        <f t="shared" si="43"/>
        <v>0</v>
      </c>
      <c r="AP57" s="83">
        <f t="shared" si="44"/>
        <v>0</v>
      </c>
      <c r="AQ57" s="227">
        <f t="shared" si="45"/>
        <v>0</v>
      </c>
      <c r="AR57" s="227">
        <f t="shared" si="46"/>
        <v>0</v>
      </c>
      <c r="AS57" s="227">
        <f t="shared" si="47"/>
        <v>0</v>
      </c>
      <c r="AT57" s="227">
        <f t="shared" si="48"/>
        <v>0</v>
      </c>
      <c r="AU57" s="83">
        <f t="shared" si="49"/>
        <v>0</v>
      </c>
      <c r="AV57" s="83">
        <f t="shared" si="50"/>
        <v>0</v>
      </c>
      <c r="AW57" s="83">
        <f t="shared" si="51"/>
        <v>0</v>
      </c>
      <c r="AX57" s="83">
        <f t="shared" si="52"/>
        <v>0</v>
      </c>
      <c r="AY57" s="128">
        <f t="shared" si="53"/>
        <v>20.695</v>
      </c>
    </row>
    <row r="58" spans="2:51" x14ac:dyDescent="0.25">
      <c r="B58" s="90"/>
      <c r="C58" s="217"/>
      <c r="D58" s="197"/>
      <c r="E58" s="202"/>
      <c r="F58" s="92"/>
      <c r="G58" s="101"/>
      <c r="I58" s="105">
        <v>53</v>
      </c>
      <c r="J58" s="83">
        <f t="shared" si="26"/>
        <v>30.210000000000012</v>
      </c>
      <c r="K58" s="83">
        <f t="shared" si="27"/>
        <v>9.3629616752355478</v>
      </c>
      <c r="L58" s="83">
        <f t="shared" si="28"/>
        <v>70</v>
      </c>
      <c r="M58" s="83">
        <f t="shared" si="29"/>
        <v>10</v>
      </c>
      <c r="N58" s="83">
        <f t="shared" si="0"/>
        <v>0</v>
      </c>
      <c r="O58" s="84">
        <f t="shared" si="1"/>
        <v>362.25624158436858</v>
      </c>
      <c r="P58" s="105">
        <v>53</v>
      </c>
      <c r="Q58" s="83">
        <f t="shared" si="15"/>
        <v>14.040000000000001</v>
      </c>
      <c r="R58" s="83">
        <f t="shared" si="30"/>
        <v>209.04000000000022</v>
      </c>
      <c r="S58" s="83">
        <f t="shared" si="31"/>
        <v>119.15280000000011</v>
      </c>
      <c r="T58" s="83">
        <f t="shared" si="2"/>
        <v>31.477322402212753</v>
      </c>
      <c r="U58" s="83">
        <f t="shared" si="16"/>
        <v>70</v>
      </c>
      <c r="V58" s="83">
        <f t="shared" si="3"/>
        <v>10</v>
      </c>
      <c r="W58" s="83">
        <v>0</v>
      </c>
      <c r="X58" s="83">
        <f t="shared" si="4"/>
        <v>555.68079651718733</v>
      </c>
      <c r="Y58" s="88">
        <f t="shared" si="5"/>
        <v>193.42455493281875</v>
      </c>
      <c r="AA58" s="121">
        <v>53</v>
      </c>
      <c r="AB58" s="83">
        <f t="shared" si="6"/>
        <v>0</v>
      </c>
      <c r="AC58" s="154">
        <f t="shared" si="7"/>
        <v>0</v>
      </c>
      <c r="AD58" s="154">
        <f t="shared" si="8"/>
        <v>0</v>
      </c>
      <c r="AE58" s="154">
        <f t="shared" si="9"/>
        <v>0</v>
      </c>
      <c r="AF58" s="83">
        <f t="shared" si="17"/>
        <v>3.2419927380608997</v>
      </c>
      <c r="AG58" s="83">
        <f t="shared" si="18"/>
        <v>0</v>
      </c>
      <c r="AH58" s="83">
        <f t="shared" si="19"/>
        <v>0</v>
      </c>
      <c r="AI58" s="128">
        <f t="shared" si="32"/>
        <v>3.2419927380608997</v>
      </c>
      <c r="AK58" s="121">
        <v>53</v>
      </c>
      <c r="AL58" s="83">
        <f t="shared" si="40"/>
        <v>0</v>
      </c>
      <c r="AM58" s="83">
        <f t="shared" si="41"/>
        <v>0</v>
      </c>
      <c r="AN58" s="83">
        <f t="shared" si="42"/>
        <v>0</v>
      </c>
      <c r="AO58" s="83">
        <f t="shared" si="43"/>
        <v>0</v>
      </c>
      <c r="AP58" s="83">
        <f t="shared" si="44"/>
        <v>0</v>
      </c>
      <c r="AQ58" s="227">
        <f t="shared" si="45"/>
        <v>0</v>
      </c>
      <c r="AR58" s="227">
        <f t="shared" si="46"/>
        <v>0</v>
      </c>
      <c r="AS58" s="227">
        <f t="shared" si="47"/>
        <v>0</v>
      </c>
      <c r="AT58" s="227">
        <f t="shared" si="48"/>
        <v>0</v>
      </c>
      <c r="AU58" s="83">
        <f t="shared" si="49"/>
        <v>0</v>
      </c>
      <c r="AV58" s="83">
        <f t="shared" si="50"/>
        <v>0</v>
      </c>
      <c r="AW58" s="83">
        <f t="shared" si="51"/>
        <v>0</v>
      </c>
      <c r="AX58" s="83">
        <f t="shared" si="52"/>
        <v>0</v>
      </c>
      <c r="AY58" s="128">
        <f t="shared" si="53"/>
        <v>20.695</v>
      </c>
    </row>
    <row r="59" spans="2:51" x14ac:dyDescent="0.25">
      <c r="B59" s="90"/>
      <c r="C59" s="217"/>
      <c r="D59" s="197"/>
      <c r="E59" s="202"/>
      <c r="F59" s="92"/>
      <c r="G59" s="101"/>
      <c r="I59" s="105">
        <v>54</v>
      </c>
      <c r="J59" s="83">
        <f t="shared" si="26"/>
        <v>30.780000000000012</v>
      </c>
      <c r="K59" s="83">
        <f t="shared" si="27"/>
        <v>9.5188879258057479</v>
      </c>
      <c r="L59" s="83">
        <f t="shared" si="28"/>
        <v>70</v>
      </c>
      <c r="M59" s="83">
        <f t="shared" si="29"/>
        <v>10</v>
      </c>
      <c r="N59" s="83">
        <f t="shared" si="0"/>
        <v>0</v>
      </c>
      <c r="O59" s="84">
        <f t="shared" si="1"/>
        <v>363.52056313744498</v>
      </c>
      <c r="P59" s="105">
        <v>54</v>
      </c>
      <c r="Q59" s="83">
        <f t="shared" si="15"/>
        <v>14.040000000000001</v>
      </c>
      <c r="R59" s="83">
        <f t="shared" si="30"/>
        <v>223.08000000000021</v>
      </c>
      <c r="S59" s="83">
        <f t="shared" si="31"/>
        <v>127.15560000000011</v>
      </c>
      <c r="T59" s="83">
        <f t="shared" si="2"/>
        <v>33.33825814923194</v>
      </c>
      <c r="U59" s="83">
        <f t="shared" si="16"/>
        <v>70</v>
      </c>
      <c r="V59" s="83">
        <f t="shared" si="3"/>
        <v>10</v>
      </c>
      <c r="W59" s="83">
        <v>0</v>
      </c>
      <c r="X59" s="83">
        <f t="shared" si="4"/>
        <v>572.86013627657917</v>
      </c>
      <c r="Y59" s="88">
        <f t="shared" si="5"/>
        <v>209.33957313913419</v>
      </c>
      <c r="AA59" s="121">
        <v>54</v>
      </c>
      <c r="AB59" s="83">
        <f t="shared" si="6"/>
        <v>0</v>
      </c>
      <c r="AC59" s="154">
        <f t="shared" si="7"/>
        <v>0</v>
      </c>
      <c r="AD59" s="154">
        <f t="shared" si="8"/>
        <v>0</v>
      </c>
      <c r="AE59" s="154">
        <f t="shared" si="9"/>
        <v>0</v>
      </c>
      <c r="AF59" s="83">
        <f t="shared" si="17"/>
        <v>3.1784192378878418</v>
      </c>
      <c r="AG59" s="83">
        <f t="shared" si="18"/>
        <v>0</v>
      </c>
      <c r="AH59" s="83">
        <f t="shared" si="19"/>
        <v>0</v>
      </c>
      <c r="AI59" s="128">
        <f t="shared" si="32"/>
        <v>3.1784192378878418</v>
      </c>
      <c r="AK59" s="121">
        <v>54</v>
      </c>
      <c r="AL59" s="83">
        <f t="shared" si="40"/>
        <v>0</v>
      </c>
      <c r="AM59" s="83">
        <f t="shared" si="41"/>
        <v>0</v>
      </c>
      <c r="AN59" s="83">
        <f t="shared" si="42"/>
        <v>0</v>
      </c>
      <c r="AO59" s="83">
        <f t="shared" si="43"/>
        <v>0</v>
      </c>
      <c r="AP59" s="83">
        <f t="shared" si="44"/>
        <v>0</v>
      </c>
      <c r="AQ59" s="227">
        <f t="shared" si="45"/>
        <v>0</v>
      </c>
      <c r="AR59" s="227">
        <f t="shared" si="46"/>
        <v>0</v>
      </c>
      <c r="AS59" s="227">
        <f t="shared" si="47"/>
        <v>0</v>
      </c>
      <c r="AT59" s="227">
        <f t="shared" si="48"/>
        <v>0</v>
      </c>
      <c r="AU59" s="83">
        <f t="shared" si="49"/>
        <v>0</v>
      </c>
      <c r="AV59" s="83">
        <f t="shared" si="50"/>
        <v>0</v>
      </c>
      <c r="AW59" s="83">
        <f t="shared" si="51"/>
        <v>0</v>
      </c>
      <c r="AX59" s="83">
        <f t="shared" si="52"/>
        <v>0</v>
      </c>
      <c r="AY59" s="128">
        <f t="shared" si="53"/>
        <v>20.695</v>
      </c>
    </row>
    <row r="60" spans="2:51" x14ac:dyDescent="0.25">
      <c r="B60" s="90"/>
      <c r="C60" s="217"/>
      <c r="D60" s="197"/>
      <c r="E60" s="202"/>
      <c r="F60" s="92"/>
      <c r="G60" s="101"/>
      <c r="I60" s="105">
        <v>55</v>
      </c>
      <c r="J60" s="83">
        <f t="shared" si="26"/>
        <v>31.350000000000012</v>
      </c>
      <c r="K60" s="83">
        <f t="shared" si="27"/>
        <v>9.6744784103817985</v>
      </c>
      <c r="L60" s="83">
        <f t="shared" si="28"/>
        <v>70</v>
      </c>
      <c r="M60" s="83">
        <f t="shared" si="29"/>
        <v>10</v>
      </c>
      <c r="N60" s="83">
        <f t="shared" si="0"/>
        <v>0</v>
      </c>
      <c r="O60" s="84">
        <f t="shared" si="1"/>
        <v>364.78429989808166</v>
      </c>
      <c r="P60" s="105">
        <v>55</v>
      </c>
      <c r="Q60" s="83">
        <f t="shared" si="15"/>
        <v>14.040000000000001</v>
      </c>
      <c r="R60" s="83">
        <f t="shared" si="30"/>
        <v>237.1200000000002</v>
      </c>
      <c r="S60" s="83">
        <f t="shared" si="31"/>
        <v>135.15840000000011</v>
      </c>
      <c r="T60" s="83">
        <f t="shared" si="2"/>
        <v>35.185601260048031</v>
      </c>
      <c r="U60" s="83">
        <f t="shared" si="16"/>
        <v>70</v>
      </c>
      <c r="V60" s="83">
        <f t="shared" si="3"/>
        <v>10</v>
      </c>
      <c r="W60" s="83">
        <v>0</v>
      </c>
      <c r="X60" s="83">
        <f t="shared" si="4"/>
        <v>590.01580219458378</v>
      </c>
      <c r="Y60" s="88">
        <f t="shared" si="5"/>
        <v>225.23150229650213</v>
      </c>
      <c r="AA60" s="121">
        <v>55</v>
      </c>
      <c r="AB60" s="83">
        <f t="shared" si="6"/>
        <v>0</v>
      </c>
      <c r="AC60" s="154">
        <f t="shared" si="7"/>
        <v>0</v>
      </c>
      <c r="AD60" s="154">
        <f t="shared" si="8"/>
        <v>0</v>
      </c>
      <c r="AE60" s="154">
        <f t="shared" si="9"/>
        <v>0</v>
      </c>
      <c r="AF60" s="83">
        <f t="shared" si="17"/>
        <v>3.1160923752771712</v>
      </c>
      <c r="AG60" s="83">
        <f t="shared" si="18"/>
        <v>0</v>
      </c>
      <c r="AH60" s="83">
        <f t="shared" si="19"/>
        <v>0</v>
      </c>
      <c r="AI60" s="128">
        <f t="shared" si="32"/>
        <v>3.1160923752771712</v>
      </c>
      <c r="AK60" s="121">
        <v>55</v>
      </c>
      <c r="AL60" s="83">
        <f t="shared" si="40"/>
        <v>0</v>
      </c>
      <c r="AM60" s="83">
        <f t="shared" si="41"/>
        <v>0</v>
      </c>
      <c r="AN60" s="83">
        <f t="shared" si="42"/>
        <v>0</v>
      </c>
      <c r="AO60" s="83">
        <f t="shared" si="43"/>
        <v>0</v>
      </c>
      <c r="AP60" s="83">
        <f t="shared" si="44"/>
        <v>0</v>
      </c>
      <c r="AQ60" s="227">
        <f t="shared" si="45"/>
        <v>0</v>
      </c>
      <c r="AR60" s="227">
        <f t="shared" si="46"/>
        <v>0</v>
      </c>
      <c r="AS60" s="227">
        <f t="shared" si="47"/>
        <v>0</v>
      </c>
      <c r="AT60" s="227">
        <f t="shared" si="48"/>
        <v>0</v>
      </c>
      <c r="AU60" s="83">
        <f t="shared" si="49"/>
        <v>0</v>
      </c>
      <c r="AV60" s="83">
        <f t="shared" si="50"/>
        <v>0</v>
      </c>
      <c r="AW60" s="83">
        <f t="shared" si="51"/>
        <v>0</v>
      </c>
      <c r="AX60" s="83">
        <f t="shared" si="52"/>
        <v>0</v>
      </c>
      <c r="AY60" s="128">
        <f t="shared" si="53"/>
        <v>20.695</v>
      </c>
    </row>
    <row r="61" spans="2:51" x14ac:dyDescent="0.25">
      <c r="B61" s="90"/>
      <c r="C61" s="217"/>
      <c r="D61" s="197"/>
      <c r="E61" s="202"/>
      <c r="F61" s="92"/>
      <c r="G61" s="101"/>
      <c r="I61" s="105">
        <v>56</v>
      </c>
      <c r="J61" s="83">
        <f t="shared" si="26"/>
        <v>31.920000000000012</v>
      </c>
      <c r="K61" s="83">
        <f t="shared" si="27"/>
        <v>9.8297399379525139</v>
      </c>
      <c r="L61" s="83">
        <f t="shared" si="28"/>
        <v>70</v>
      </c>
      <c r="M61" s="83">
        <f t="shared" si="29"/>
        <v>10</v>
      </c>
      <c r="N61" s="83">
        <f t="shared" si="0"/>
        <v>0</v>
      </c>
      <c r="O61" s="84">
        <f t="shared" si="1"/>
        <v>366.04746372526733</v>
      </c>
      <c r="P61" s="105">
        <v>56</v>
      </c>
      <c r="Q61" s="83">
        <f t="shared" si="15"/>
        <v>14.040000000000001</v>
      </c>
      <c r="R61" s="83">
        <f t="shared" si="30"/>
        <v>251.1600000000002</v>
      </c>
      <c r="S61" s="83">
        <f t="shared" si="31"/>
        <v>143.16120000000009</v>
      </c>
      <c r="T61" s="83">
        <f t="shared" si="2"/>
        <v>37.020248232558458</v>
      </c>
      <c r="U61" s="83">
        <f t="shared" si="16"/>
        <v>70</v>
      </c>
      <c r="V61" s="83">
        <f t="shared" si="3"/>
        <v>10</v>
      </c>
      <c r="W61" s="83">
        <v>0</v>
      </c>
      <c r="X61" s="83">
        <f t="shared" si="4"/>
        <v>607.14935567170608</v>
      </c>
      <c r="Y61" s="88">
        <f t="shared" si="5"/>
        <v>241.10189194643874</v>
      </c>
      <c r="AA61" s="121">
        <v>56</v>
      </c>
      <c r="AB61" s="83">
        <f t="shared" si="6"/>
        <v>0</v>
      </c>
      <c r="AC61" s="154">
        <f t="shared" si="7"/>
        <v>0</v>
      </c>
      <c r="AD61" s="154">
        <f t="shared" si="8"/>
        <v>0</v>
      </c>
      <c r="AE61" s="154">
        <f t="shared" si="9"/>
        <v>0</v>
      </c>
      <c r="AF61" s="83">
        <f t="shared" si="17"/>
        <v>3.0549877044266633</v>
      </c>
      <c r="AG61" s="83">
        <f t="shared" si="18"/>
        <v>0</v>
      </c>
      <c r="AH61" s="83">
        <f t="shared" si="19"/>
        <v>0</v>
      </c>
      <c r="AI61" s="128">
        <f t="shared" si="32"/>
        <v>3.0549877044266633</v>
      </c>
      <c r="AK61" s="121">
        <v>56</v>
      </c>
      <c r="AL61" s="83">
        <f t="shared" si="40"/>
        <v>0</v>
      </c>
      <c r="AM61" s="83">
        <f t="shared" si="41"/>
        <v>0</v>
      </c>
      <c r="AN61" s="83">
        <f t="shared" si="42"/>
        <v>0</v>
      </c>
      <c r="AO61" s="83">
        <f t="shared" si="43"/>
        <v>0</v>
      </c>
      <c r="AP61" s="83">
        <f t="shared" si="44"/>
        <v>0</v>
      </c>
      <c r="AQ61" s="227">
        <f t="shared" si="45"/>
        <v>0</v>
      </c>
      <c r="AR61" s="227">
        <f t="shared" si="46"/>
        <v>0</v>
      </c>
      <c r="AS61" s="227">
        <f t="shared" si="47"/>
        <v>0</v>
      </c>
      <c r="AT61" s="227">
        <f t="shared" si="48"/>
        <v>0</v>
      </c>
      <c r="AU61" s="83">
        <f t="shared" si="49"/>
        <v>0</v>
      </c>
      <c r="AV61" s="83">
        <f t="shared" si="50"/>
        <v>0</v>
      </c>
      <c r="AW61" s="83">
        <f t="shared" si="51"/>
        <v>0</v>
      </c>
      <c r="AX61" s="83">
        <f t="shared" si="52"/>
        <v>0</v>
      </c>
      <c r="AY61" s="128">
        <f t="shared" si="53"/>
        <v>20.695</v>
      </c>
    </row>
    <row r="62" spans="2:51" x14ac:dyDescent="0.25">
      <c r="B62" s="90"/>
      <c r="C62" s="217"/>
      <c r="D62" s="197"/>
      <c r="E62" s="202"/>
      <c r="F62" s="92"/>
      <c r="G62" s="101"/>
      <c r="I62" s="105">
        <v>57</v>
      </c>
      <c r="J62" s="83">
        <f t="shared" si="26"/>
        <v>32.490000000000009</v>
      </c>
      <c r="K62" s="83">
        <f t="shared" si="27"/>
        <v>9.9846790604019144</v>
      </c>
      <c r="L62" s="83">
        <f t="shared" si="28"/>
        <v>70</v>
      </c>
      <c r="M62" s="83">
        <f t="shared" si="29"/>
        <v>10</v>
      </c>
      <c r="N62" s="83">
        <f t="shared" si="0"/>
        <v>0</v>
      </c>
      <c r="O62" s="84">
        <f t="shared" si="1"/>
        <v>367.31006603020001</v>
      </c>
      <c r="P62" s="105">
        <v>57</v>
      </c>
      <c r="Q62" s="83">
        <f t="shared" si="15"/>
        <v>14.040000000000001</v>
      </c>
      <c r="R62" s="83">
        <f t="shared" si="30"/>
        <v>265.20000000000022</v>
      </c>
      <c r="S62" s="83">
        <f t="shared" si="31"/>
        <v>151.1640000000001</v>
      </c>
      <c r="T62" s="83">
        <f t="shared" si="2"/>
        <v>38.84298967415998</v>
      </c>
      <c r="U62" s="83">
        <f t="shared" si="16"/>
        <v>70</v>
      </c>
      <c r="V62" s="83">
        <f t="shared" si="3"/>
        <v>10</v>
      </c>
      <c r="W62" s="83">
        <v>0</v>
      </c>
      <c r="X62" s="83">
        <f t="shared" si="4"/>
        <v>624.26217368249547</v>
      </c>
      <c r="Y62" s="88">
        <f t="shared" si="5"/>
        <v>256.95210765229547</v>
      </c>
      <c r="AA62" s="121">
        <v>57</v>
      </c>
      <c r="AB62" s="83">
        <f t="shared" si="6"/>
        <v>0</v>
      </c>
      <c r="AC62" s="154">
        <f t="shared" si="7"/>
        <v>0</v>
      </c>
      <c r="AD62" s="154">
        <f t="shared" si="8"/>
        <v>0</v>
      </c>
      <c r="AE62" s="154">
        <f t="shared" si="9"/>
        <v>0</v>
      </c>
      <c r="AF62" s="83">
        <f t="shared" si="17"/>
        <v>2.9950812589013647</v>
      </c>
      <c r="AG62" s="83">
        <f t="shared" si="18"/>
        <v>0</v>
      </c>
      <c r="AH62" s="83">
        <f t="shared" si="19"/>
        <v>0</v>
      </c>
      <c r="AI62" s="128">
        <f t="shared" si="32"/>
        <v>2.9950812589013647</v>
      </c>
      <c r="AK62" s="121">
        <v>57</v>
      </c>
      <c r="AL62" s="83">
        <f t="shared" si="40"/>
        <v>0</v>
      </c>
      <c r="AM62" s="83">
        <f t="shared" si="41"/>
        <v>0</v>
      </c>
      <c r="AN62" s="83">
        <f t="shared" si="42"/>
        <v>0</v>
      </c>
      <c r="AO62" s="83">
        <f t="shared" si="43"/>
        <v>0</v>
      </c>
      <c r="AP62" s="83">
        <f t="shared" si="44"/>
        <v>0</v>
      </c>
      <c r="AQ62" s="227">
        <f t="shared" si="45"/>
        <v>0</v>
      </c>
      <c r="AR62" s="227">
        <f t="shared" si="46"/>
        <v>0</v>
      </c>
      <c r="AS62" s="227">
        <f t="shared" si="47"/>
        <v>0</v>
      </c>
      <c r="AT62" s="227">
        <f t="shared" si="48"/>
        <v>0</v>
      </c>
      <c r="AU62" s="83">
        <f t="shared" si="49"/>
        <v>0</v>
      </c>
      <c r="AV62" s="83">
        <f t="shared" si="50"/>
        <v>0</v>
      </c>
      <c r="AW62" s="83">
        <f t="shared" si="51"/>
        <v>0</v>
      </c>
      <c r="AX62" s="83">
        <f t="shared" si="52"/>
        <v>0</v>
      </c>
      <c r="AY62" s="128">
        <f t="shared" si="53"/>
        <v>20.695</v>
      </c>
    </row>
    <row r="63" spans="2:51" x14ac:dyDescent="0.25">
      <c r="B63" s="90"/>
      <c r="C63" s="217"/>
      <c r="D63" s="197"/>
      <c r="E63" s="202"/>
      <c r="F63" s="92"/>
      <c r="G63" s="101"/>
      <c r="I63" s="105">
        <v>58</v>
      </c>
      <c r="J63" s="83">
        <f t="shared" si="26"/>
        <v>33.060000000000009</v>
      </c>
      <c r="K63" s="83">
        <f t="shared" si="27"/>
        <v>10.139302086554657</v>
      </c>
      <c r="L63" s="83">
        <f t="shared" si="28"/>
        <v>70</v>
      </c>
      <c r="M63" s="83">
        <f t="shared" si="29"/>
        <v>10</v>
      </c>
      <c r="N63" s="83">
        <f t="shared" si="0"/>
        <v>0</v>
      </c>
      <c r="O63" s="84">
        <f t="shared" si="1"/>
        <v>368.57211780074937</v>
      </c>
      <c r="P63" s="105">
        <v>58</v>
      </c>
      <c r="Q63" s="83">
        <f t="shared" si="15"/>
        <v>14.040000000000001</v>
      </c>
      <c r="R63" s="83">
        <f t="shared" si="30"/>
        <v>279.24000000000024</v>
      </c>
      <c r="S63" s="83">
        <f t="shared" si="31"/>
        <v>159.16680000000011</v>
      </c>
      <c r="T63" s="83">
        <f t="shared" si="2"/>
        <v>40.654527752930782</v>
      </c>
      <c r="U63" s="83">
        <f t="shared" si="16"/>
        <v>70</v>
      </c>
      <c r="V63" s="83">
        <f t="shared" si="3"/>
        <v>10</v>
      </c>
      <c r="W63" s="83">
        <v>0</v>
      </c>
      <c r="X63" s="83">
        <f t="shared" si="4"/>
        <v>641.35547916968801</v>
      </c>
      <c r="Y63" s="88">
        <f t="shared" si="5"/>
        <v>272.78336136893864</v>
      </c>
      <c r="AA63" s="121">
        <v>58</v>
      </c>
      <c r="AB63" s="83">
        <f t="shared" si="6"/>
        <v>44</v>
      </c>
      <c r="AC63" s="154">
        <f t="shared" si="7"/>
        <v>0.2</v>
      </c>
      <c r="AD63" s="154">
        <f t="shared" si="8"/>
        <v>0</v>
      </c>
      <c r="AE63" s="154">
        <f t="shared" si="9"/>
        <v>0</v>
      </c>
      <c r="AF63" s="83">
        <f t="shared" si="17"/>
        <v>11.586611043263646</v>
      </c>
      <c r="AG63" s="83">
        <f t="shared" si="18"/>
        <v>0</v>
      </c>
      <c r="AH63" s="83">
        <f t="shared" si="19"/>
        <v>0</v>
      </c>
      <c r="AI63" s="128">
        <f t="shared" si="32"/>
        <v>11.586611043263646</v>
      </c>
      <c r="AK63" s="121">
        <v>58</v>
      </c>
      <c r="AL63" s="83">
        <f t="shared" si="40"/>
        <v>44</v>
      </c>
      <c r="AM63" s="83">
        <f t="shared" si="41"/>
        <v>0.2</v>
      </c>
      <c r="AN63" s="83">
        <f t="shared" si="42"/>
        <v>0</v>
      </c>
      <c r="AO63" s="83">
        <f t="shared" si="43"/>
        <v>0</v>
      </c>
      <c r="AP63" s="83">
        <f t="shared" si="44"/>
        <v>0.8</v>
      </c>
      <c r="AQ63" s="227">
        <f t="shared" si="45"/>
        <v>8.8000000000000007</v>
      </c>
      <c r="AR63" s="227">
        <f t="shared" si="46"/>
        <v>0</v>
      </c>
      <c r="AS63" s="227">
        <f t="shared" si="47"/>
        <v>0</v>
      </c>
      <c r="AT63" s="227">
        <f t="shared" si="48"/>
        <v>35.200000000000003</v>
      </c>
      <c r="AU63" s="83">
        <f t="shared" si="49"/>
        <v>13.375999999999999</v>
      </c>
      <c r="AV63" s="83">
        <f t="shared" si="50"/>
        <v>0</v>
      </c>
      <c r="AW63" s="83">
        <f t="shared" si="51"/>
        <v>0</v>
      </c>
      <c r="AX63" s="83">
        <f t="shared" si="52"/>
        <v>8.8000000000000007</v>
      </c>
      <c r="AY63" s="128">
        <f t="shared" si="53"/>
        <v>42.871000000000002</v>
      </c>
    </row>
    <row r="64" spans="2:51" x14ac:dyDescent="0.25">
      <c r="B64" s="90"/>
      <c r="C64" s="217"/>
      <c r="D64" s="197"/>
      <c r="E64" s="202"/>
      <c r="F64" s="92"/>
      <c r="G64" s="101"/>
      <c r="I64" s="105">
        <v>59</v>
      </c>
      <c r="J64" s="83">
        <f t="shared" si="26"/>
        <v>33.63000000000001</v>
      </c>
      <c r="K64" s="83">
        <f t="shared" si="27"/>
        <v>10.293615095225295</v>
      </c>
      <c r="L64" s="83">
        <f t="shared" si="28"/>
        <v>70</v>
      </c>
      <c r="M64" s="83">
        <f t="shared" si="29"/>
        <v>10</v>
      </c>
      <c r="N64" s="83">
        <f t="shared" si="0"/>
        <v>0</v>
      </c>
      <c r="O64" s="84">
        <f t="shared" si="1"/>
        <v>369.83362962418408</v>
      </c>
      <c r="P64" s="105">
        <v>59</v>
      </c>
      <c r="Q64" s="83">
        <f t="shared" si="15"/>
        <v>-68.640000000000015</v>
      </c>
      <c r="R64" s="83">
        <f t="shared" si="30"/>
        <v>210.60000000000022</v>
      </c>
      <c r="S64" s="83">
        <f t="shared" si="31"/>
        <v>120.04200000000012</v>
      </c>
      <c r="T64" s="83">
        <f t="shared" si="2"/>
        <v>31.684794904890111</v>
      </c>
      <c r="U64" s="83">
        <f t="shared" si="16"/>
        <v>70</v>
      </c>
      <c r="V64" s="83">
        <f t="shared" si="3"/>
        <v>10</v>
      </c>
      <c r="W64" s="83">
        <v>0</v>
      </c>
      <c r="X64" s="83">
        <f t="shared" si="4"/>
        <v>557.5908344593505</v>
      </c>
      <c r="Y64" s="88">
        <f t="shared" si="5"/>
        <v>187.75720483516642</v>
      </c>
      <c r="AA64" s="121">
        <v>59</v>
      </c>
      <c r="AB64" s="83">
        <f t="shared" si="6"/>
        <v>0</v>
      </c>
      <c r="AC64" s="154">
        <f t="shared" si="7"/>
        <v>0</v>
      </c>
      <c r="AD64" s="154">
        <f t="shared" si="8"/>
        <v>0</v>
      </c>
      <c r="AE64" s="154">
        <f t="shared" si="9"/>
        <v>0</v>
      </c>
      <c r="AF64" s="83">
        <f t="shared" si="17"/>
        <v>11.359404667840161</v>
      </c>
      <c r="AG64" s="83">
        <f t="shared" si="18"/>
        <v>0</v>
      </c>
      <c r="AH64" s="83">
        <f t="shared" si="19"/>
        <v>0</v>
      </c>
      <c r="AI64" s="128">
        <f t="shared" si="32"/>
        <v>11.359404667840161</v>
      </c>
      <c r="AK64" s="121">
        <v>59</v>
      </c>
      <c r="AL64" s="83">
        <f t="shared" si="40"/>
        <v>0</v>
      </c>
      <c r="AM64" s="83">
        <f t="shared" si="41"/>
        <v>0</v>
      </c>
      <c r="AN64" s="83">
        <f t="shared" si="42"/>
        <v>0</v>
      </c>
      <c r="AO64" s="83">
        <f t="shared" si="43"/>
        <v>0</v>
      </c>
      <c r="AP64" s="83">
        <f t="shared" si="44"/>
        <v>0</v>
      </c>
      <c r="AQ64" s="227">
        <f t="shared" si="45"/>
        <v>0</v>
      </c>
      <c r="AR64" s="227">
        <f t="shared" si="46"/>
        <v>0</v>
      </c>
      <c r="AS64" s="227">
        <f t="shared" si="47"/>
        <v>0</v>
      </c>
      <c r="AT64" s="227">
        <f t="shared" si="48"/>
        <v>0</v>
      </c>
      <c r="AU64" s="83">
        <f t="shared" si="49"/>
        <v>0</v>
      </c>
      <c r="AV64" s="83">
        <f t="shared" si="50"/>
        <v>0</v>
      </c>
      <c r="AW64" s="83">
        <f t="shared" si="51"/>
        <v>0</v>
      </c>
      <c r="AX64" s="83">
        <f t="shared" si="52"/>
        <v>0</v>
      </c>
      <c r="AY64" s="128">
        <f t="shared" si="53"/>
        <v>42.871000000000002</v>
      </c>
    </row>
    <row r="65" spans="2:51" x14ac:dyDescent="0.25">
      <c r="B65" s="90"/>
      <c r="C65" s="217"/>
      <c r="D65" s="197"/>
      <c r="E65" s="202"/>
      <c r="F65" s="92"/>
      <c r="G65" s="101"/>
      <c r="I65" s="105">
        <v>60</v>
      </c>
      <c r="J65" s="83">
        <f t="shared" si="26"/>
        <v>34.20000000000001</v>
      </c>
      <c r="K65" s="83">
        <f t="shared" si="27"/>
        <v>10.447623947357872</v>
      </c>
      <c r="L65" s="83">
        <f t="shared" si="28"/>
        <v>70</v>
      </c>
      <c r="M65" s="83">
        <f t="shared" si="29"/>
        <v>10</v>
      </c>
      <c r="N65" s="83">
        <f t="shared" si="0"/>
        <v>0</v>
      </c>
      <c r="O65" s="84">
        <f t="shared" si="1"/>
        <v>371.09461170831497</v>
      </c>
      <c r="P65" s="105">
        <v>60</v>
      </c>
      <c r="Q65" s="83">
        <f t="shared" si="15"/>
        <v>12.257142857142863</v>
      </c>
      <c r="R65" s="83">
        <f t="shared" si="30"/>
        <v>222.85714285714309</v>
      </c>
      <c r="S65" s="83">
        <f t="shared" si="31"/>
        <v>127.02857142857155</v>
      </c>
      <c r="T65" s="83">
        <f t="shared" si="2"/>
        <v>33.308828180937972</v>
      </c>
      <c r="U65" s="83">
        <f t="shared" si="16"/>
        <v>70</v>
      </c>
      <c r="V65" s="83">
        <f t="shared" si="3"/>
        <v>10</v>
      </c>
      <c r="W65" s="83">
        <v>0</v>
      </c>
      <c r="X65" s="83">
        <f t="shared" si="4"/>
        <v>572.58763765322908</v>
      </c>
      <c r="Y65" s="88">
        <f t="shared" si="5"/>
        <v>201.49302594491411</v>
      </c>
      <c r="AA65" s="121">
        <v>60</v>
      </c>
      <c r="AB65" s="83">
        <f t="shared" si="6"/>
        <v>0</v>
      </c>
      <c r="AC65" s="154">
        <f t="shared" si="7"/>
        <v>0</v>
      </c>
      <c r="AD65" s="154">
        <f t="shared" si="8"/>
        <v>0</v>
      </c>
      <c r="AE65" s="154">
        <f t="shared" si="9"/>
        <v>0</v>
      </c>
      <c r="AF65" s="83">
        <f t="shared" si="17"/>
        <v>11.136653670856525</v>
      </c>
      <c r="AG65" s="83">
        <f t="shared" si="18"/>
        <v>0</v>
      </c>
      <c r="AH65" s="83">
        <f t="shared" si="19"/>
        <v>0</v>
      </c>
      <c r="AI65" s="128">
        <f t="shared" si="32"/>
        <v>11.136653670856525</v>
      </c>
      <c r="AK65" s="121">
        <v>60</v>
      </c>
      <c r="AL65" s="83">
        <f t="shared" si="40"/>
        <v>0</v>
      </c>
      <c r="AM65" s="83">
        <f t="shared" si="41"/>
        <v>0</v>
      </c>
      <c r="AN65" s="83">
        <f t="shared" si="42"/>
        <v>0</v>
      </c>
      <c r="AO65" s="83">
        <f t="shared" si="43"/>
        <v>0</v>
      </c>
      <c r="AP65" s="83">
        <f t="shared" si="44"/>
        <v>0</v>
      </c>
      <c r="AQ65" s="227">
        <f t="shared" si="45"/>
        <v>0</v>
      </c>
      <c r="AR65" s="227">
        <f t="shared" si="46"/>
        <v>0</v>
      </c>
      <c r="AS65" s="227">
        <f t="shared" si="47"/>
        <v>0</v>
      </c>
      <c r="AT65" s="227">
        <f t="shared" si="48"/>
        <v>0</v>
      </c>
      <c r="AU65" s="83">
        <f t="shared" si="49"/>
        <v>0</v>
      </c>
      <c r="AV65" s="83">
        <f t="shared" si="50"/>
        <v>0</v>
      </c>
      <c r="AW65" s="83">
        <f t="shared" si="51"/>
        <v>0</v>
      </c>
      <c r="AX65" s="83">
        <f t="shared" si="52"/>
        <v>0</v>
      </c>
      <c r="AY65" s="128">
        <f t="shared" si="53"/>
        <v>42.871000000000002</v>
      </c>
    </row>
    <row r="66" spans="2:51" x14ac:dyDescent="0.25">
      <c r="B66" s="90"/>
      <c r="C66" s="217"/>
      <c r="D66" s="197"/>
      <c r="E66" s="202"/>
      <c r="F66" s="92"/>
      <c r="G66" s="101"/>
      <c r="I66" s="105">
        <v>61</v>
      </c>
      <c r="J66" s="83">
        <f t="shared" si="26"/>
        <v>34.77000000000001</v>
      </c>
      <c r="K66" s="83">
        <f t="shared" si="27"/>
        <v>10.601334297333203</v>
      </c>
      <c r="L66" s="83">
        <f t="shared" si="28"/>
        <v>70</v>
      </c>
      <c r="M66" s="83">
        <f t="shared" si="29"/>
        <v>10</v>
      </c>
      <c r="N66" s="83">
        <f t="shared" si="0"/>
        <v>0</v>
      </c>
      <c r="O66" s="84">
        <f t="shared" si="1"/>
        <v>372.35507390118869</v>
      </c>
      <c r="P66" s="105">
        <v>61</v>
      </c>
      <c r="Q66" s="83">
        <f t="shared" si="15"/>
        <v>12.257142857142863</v>
      </c>
      <c r="R66" s="83">
        <f t="shared" si="30"/>
        <v>235.11428571428596</v>
      </c>
      <c r="S66" s="83">
        <f t="shared" si="31"/>
        <v>134.01514285714299</v>
      </c>
      <c r="T66" s="83">
        <f t="shared" si="2"/>
        <v>34.922492087523644</v>
      </c>
      <c r="U66" s="83">
        <f t="shared" si="16"/>
        <v>70</v>
      </c>
      <c r="V66" s="83">
        <f t="shared" si="3"/>
        <v>10</v>
      </c>
      <c r="W66" s="83">
        <v>0</v>
      </c>
      <c r="X66" s="83">
        <f t="shared" si="4"/>
        <v>587.56638086196097</v>
      </c>
      <c r="Y66" s="88">
        <f t="shared" si="5"/>
        <v>215.21130696077228</v>
      </c>
      <c r="AA66" s="121">
        <v>61</v>
      </c>
      <c r="AB66" s="83">
        <f t="shared" si="6"/>
        <v>0</v>
      </c>
      <c r="AC66" s="154">
        <f t="shared" si="7"/>
        <v>0</v>
      </c>
      <c r="AD66" s="154">
        <f t="shared" si="8"/>
        <v>0</v>
      </c>
      <c r="AE66" s="154">
        <f t="shared" si="9"/>
        <v>0</v>
      </c>
      <c r="AF66" s="83">
        <f t="shared" si="17"/>
        <v>10.918270685059046</v>
      </c>
      <c r="AG66" s="83">
        <f t="shared" si="18"/>
        <v>0</v>
      </c>
      <c r="AH66" s="83">
        <f t="shared" si="19"/>
        <v>0</v>
      </c>
      <c r="AI66" s="128">
        <f t="shared" si="32"/>
        <v>10.918270685059046</v>
      </c>
      <c r="AK66" s="121">
        <v>61</v>
      </c>
      <c r="AL66" s="83">
        <f t="shared" si="40"/>
        <v>0</v>
      </c>
      <c r="AM66" s="83">
        <f t="shared" si="41"/>
        <v>0</v>
      </c>
      <c r="AN66" s="83">
        <f t="shared" si="42"/>
        <v>0</v>
      </c>
      <c r="AO66" s="83">
        <f t="shared" si="43"/>
        <v>0</v>
      </c>
      <c r="AP66" s="83">
        <f t="shared" si="44"/>
        <v>0</v>
      </c>
      <c r="AQ66" s="227">
        <f t="shared" si="45"/>
        <v>0</v>
      </c>
      <c r="AR66" s="227">
        <f t="shared" si="46"/>
        <v>0</v>
      </c>
      <c r="AS66" s="227">
        <f t="shared" si="47"/>
        <v>0</v>
      </c>
      <c r="AT66" s="227">
        <f t="shared" si="48"/>
        <v>0</v>
      </c>
      <c r="AU66" s="83">
        <f t="shared" si="49"/>
        <v>0</v>
      </c>
      <c r="AV66" s="83">
        <f t="shared" si="50"/>
        <v>0</v>
      </c>
      <c r="AW66" s="83">
        <f t="shared" si="51"/>
        <v>0</v>
      </c>
      <c r="AX66" s="83">
        <f t="shared" si="52"/>
        <v>0</v>
      </c>
      <c r="AY66" s="128">
        <f t="shared" si="53"/>
        <v>42.871000000000002</v>
      </c>
    </row>
    <row r="67" spans="2:51" x14ac:dyDescent="0.25">
      <c r="B67" s="90"/>
      <c r="C67" s="217"/>
      <c r="D67" s="197"/>
      <c r="E67" s="202"/>
      <c r="F67" s="92"/>
      <c r="G67" s="101"/>
      <c r="I67" s="105">
        <v>62</v>
      </c>
      <c r="J67" s="83">
        <f t="shared" si="26"/>
        <v>35.340000000000011</v>
      </c>
      <c r="K67" s="83">
        <f t="shared" si="27"/>
        <v>10.754751603513711</v>
      </c>
      <c r="L67" s="83">
        <f t="shared" si="28"/>
        <v>70</v>
      </c>
      <c r="M67" s="83">
        <f t="shared" si="29"/>
        <v>10</v>
      </c>
      <c r="N67" s="83">
        <f t="shared" si="0"/>
        <v>0</v>
      </c>
      <c r="O67" s="84">
        <f t="shared" si="1"/>
        <v>373.61502570945305</v>
      </c>
      <c r="P67" s="105">
        <v>62</v>
      </c>
      <c r="Q67" s="83">
        <f t="shared" si="15"/>
        <v>12.257142857142863</v>
      </c>
      <c r="R67" s="83">
        <f t="shared" si="30"/>
        <v>247.37142857142882</v>
      </c>
      <c r="S67" s="83">
        <f t="shared" si="31"/>
        <v>141.00171428571443</v>
      </c>
      <c r="T67" s="83">
        <f t="shared" si="2"/>
        <v>36.526388863715127</v>
      </c>
      <c r="U67" s="83">
        <f t="shared" si="16"/>
        <v>70</v>
      </c>
      <c r="V67" s="83">
        <f t="shared" si="3"/>
        <v>10</v>
      </c>
      <c r="W67" s="83">
        <v>0</v>
      </c>
      <c r="X67" s="83">
        <f t="shared" si="4"/>
        <v>602.52811298525648</v>
      </c>
      <c r="Y67" s="88">
        <f t="shared" si="5"/>
        <v>228.91308727580343</v>
      </c>
      <c r="AA67" s="121">
        <v>62</v>
      </c>
      <c r="AB67" s="83">
        <f t="shared" si="6"/>
        <v>0</v>
      </c>
      <c r="AC67" s="154">
        <f t="shared" si="7"/>
        <v>0</v>
      </c>
      <c r="AD67" s="154">
        <f t="shared" si="8"/>
        <v>0</v>
      </c>
      <c r="AE67" s="154">
        <f t="shared" si="9"/>
        <v>0</v>
      </c>
      <c r="AF67" s="83">
        <f t="shared" si="17"/>
        <v>10.704170056412586</v>
      </c>
      <c r="AG67" s="83">
        <f t="shared" si="18"/>
        <v>0</v>
      </c>
      <c r="AH67" s="83">
        <f t="shared" si="19"/>
        <v>0</v>
      </c>
      <c r="AI67" s="128">
        <f t="shared" si="32"/>
        <v>10.704170056412586</v>
      </c>
      <c r="AK67" s="121">
        <v>62</v>
      </c>
      <c r="AL67" s="83">
        <f t="shared" si="40"/>
        <v>0</v>
      </c>
      <c r="AM67" s="83">
        <f t="shared" si="41"/>
        <v>0</v>
      </c>
      <c r="AN67" s="83">
        <f t="shared" si="42"/>
        <v>0</v>
      </c>
      <c r="AO67" s="83">
        <f t="shared" si="43"/>
        <v>0</v>
      </c>
      <c r="AP67" s="83">
        <f t="shared" si="44"/>
        <v>0</v>
      </c>
      <c r="AQ67" s="227">
        <f t="shared" si="45"/>
        <v>0</v>
      </c>
      <c r="AR67" s="227">
        <f t="shared" si="46"/>
        <v>0</v>
      </c>
      <c r="AS67" s="227">
        <f t="shared" si="47"/>
        <v>0</v>
      </c>
      <c r="AT67" s="227">
        <f t="shared" si="48"/>
        <v>0</v>
      </c>
      <c r="AU67" s="83">
        <f t="shared" si="49"/>
        <v>0</v>
      </c>
      <c r="AV67" s="83">
        <f t="shared" si="50"/>
        <v>0</v>
      </c>
      <c r="AW67" s="83">
        <f t="shared" si="51"/>
        <v>0</v>
      </c>
      <c r="AX67" s="83">
        <f t="shared" si="52"/>
        <v>0</v>
      </c>
      <c r="AY67" s="128">
        <f t="shared" si="53"/>
        <v>42.871000000000002</v>
      </c>
    </row>
    <row r="68" spans="2:51" x14ac:dyDescent="0.25">
      <c r="B68" s="90"/>
      <c r="C68" s="217"/>
      <c r="D68" s="197"/>
      <c r="E68" s="202"/>
      <c r="F68" s="92"/>
      <c r="G68" s="101"/>
      <c r="I68" s="105">
        <v>63</v>
      </c>
      <c r="J68" s="83">
        <f t="shared" si="26"/>
        <v>35.910000000000011</v>
      </c>
      <c r="K68" s="83">
        <f t="shared" si="27"/>
        <v>10.907881138088664</v>
      </c>
      <c r="L68" s="83">
        <f t="shared" si="28"/>
        <v>70</v>
      </c>
      <c r="M68" s="83">
        <f t="shared" si="29"/>
        <v>10</v>
      </c>
      <c r="N68" s="83">
        <f t="shared" si="0"/>
        <v>0</v>
      </c>
      <c r="O68" s="84">
        <f t="shared" si="1"/>
        <v>374.87447631550441</v>
      </c>
      <c r="P68" s="105">
        <v>63</v>
      </c>
      <c r="Q68" s="83">
        <f t="shared" si="15"/>
        <v>12.257142857142863</v>
      </c>
      <c r="R68" s="83">
        <f t="shared" si="30"/>
        <v>259.62857142857166</v>
      </c>
      <c r="S68" s="83">
        <f t="shared" si="31"/>
        <v>147.98828571428584</v>
      </c>
      <c r="T68" s="83">
        <f t="shared" si="2"/>
        <v>38.121057695711613</v>
      </c>
      <c r="U68" s="83">
        <f t="shared" si="16"/>
        <v>70</v>
      </c>
      <c r="V68" s="83">
        <f t="shared" si="3"/>
        <v>10</v>
      </c>
      <c r="W68" s="83">
        <v>0</v>
      </c>
      <c r="X68" s="83">
        <f t="shared" si="4"/>
        <v>617.47377310574564</v>
      </c>
      <c r="Y68" s="88">
        <f t="shared" si="5"/>
        <v>242.59929679024123</v>
      </c>
      <c r="AA68" s="121">
        <v>63</v>
      </c>
      <c r="AB68" s="83">
        <f t="shared" si="6"/>
        <v>0</v>
      </c>
      <c r="AC68" s="154">
        <f t="shared" si="7"/>
        <v>0</v>
      </c>
      <c r="AD68" s="154">
        <f t="shared" si="8"/>
        <v>0</v>
      </c>
      <c r="AE68" s="154">
        <f t="shared" si="9"/>
        <v>0</v>
      </c>
      <c r="AF68" s="83">
        <f t="shared" si="17"/>
        <v>10.494267810505395</v>
      </c>
      <c r="AG68" s="83">
        <f t="shared" si="18"/>
        <v>0</v>
      </c>
      <c r="AH68" s="83">
        <f t="shared" si="19"/>
        <v>0</v>
      </c>
      <c r="AI68" s="128">
        <f t="shared" si="32"/>
        <v>10.494267810505395</v>
      </c>
      <c r="AK68" s="121">
        <v>63</v>
      </c>
      <c r="AL68" s="83">
        <f t="shared" si="40"/>
        <v>0</v>
      </c>
      <c r="AM68" s="83">
        <f t="shared" si="41"/>
        <v>0</v>
      </c>
      <c r="AN68" s="83">
        <f t="shared" si="42"/>
        <v>0</v>
      </c>
      <c r="AO68" s="83">
        <f t="shared" si="43"/>
        <v>0</v>
      </c>
      <c r="AP68" s="83">
        <f t="shared" si="44"/>
        <v>0</v>
      </c>
      <c r="AQ68" s="227">
        <f t="shared" si="45"/>
        <v>0</v>
      </c>
      <c r="AR68" s="227">
        <f t="shared" si="46"/>
        <v>0</v>
      </c>
      <c r="AS68" s="227">
        <f t="shared" si="47"/>
        <v>0</v>
      </c>
      <c r="AT68" s="227">
        <f t="shared" si="48"/>
        <v>0</v>
      </c>
      <c r="AU68" s="83">
        <f t="shared" si="49"/>
        <v>0</v>
      </c>
      <c r="AV68" s="83">
        <f t="shared" si="50"/>
        <v>0</v>
      </c>
      <c r="AW68" s="83">
        <f t="shared" si="51"/>
        <v>0</v>
      </c>
      <c r="AX68" s="83">
        <f t="shared" si="52"/>
        <v>0</v>
      </c>
      <c r="AY68" s="128">
        <f t="shared" si="53"/>
        <v>42.871000000000002</v>
      </c>
    </row>
    <row r="69" spans="2:51" x14ac:dyDescent="0.25">
      <c r="B69" s="90"/>
      <c r="C69" s="217"/>
      <c r="D69" s="197"/>
      <c r="E69" s="202"/>
      <c r="F69" s="92"/>
      <c r="G69" s="101"/>
      <c r="I69" s="105">
        <v>64</v>
      </c>
      <c r="J69" s="83">
        <f t="shared" si="26"/>
        <v>36.480000000000011</v>
      </c>
      <c r="K69" s="83">
        <f t="shared" si="27"/>
        <v>11.060727996276549</v>
      </c>
      <c r="L69" s="83">
        <f t="shared" si="28"/>
        <v>70</v>
      </c>
      <c r="M69" s="83">
        <f t="shared" si="29"/>
        <v>10</v>
      </c>
      <c r="N69" s="83">
        <f t="shared" ref="N69:N132" si="56">IF(P70&lt;=$F$18,0,)</f>
        <v>0</v>
      </c>
      <c r="O69" s="84">
        <f t="shared" ref="O69:O132" si="57">((J69+K69)*0.475+L69+M69+N69)*44/12</f>
        <v>376.13343459351501</v>
      </c>
      <c r="P69" s="105">
        <v>64</v>
      </c>
      <c r="Q69" s="83">
        <f t="shared" si="15"/>
        <v>12.257142857142863</v>
      </c>
      <c r="R69" s="83">
        <f t="shared" si="30"/>
        <v>271.88571428571453</v>
      </c>
      <c r="S69" s="83">
        <f t="shared" si="31"/>
        <v>154.97485714285727</v>
      </c>
      <c r="T69" s="83">
        <f t="shared" ref="T69:T132" si="58">IF(S69=0,0,EXP(-1.0587+0.8836*LN(S69)+0.284))</f>
        <v>39.706983982533124</v>
      </c>
      <c r="U69" s="83">
        <f t="shared" si="16"/>
        <v>70</v>
      </c>
      <c r="V69" s="83">
        <f t="shared" ref="V69:V132" si="59">IF(P69&lt;=$F$18,IF(P69&lt;=30,P69*($F$16-$F$6)/30,$F$16-$F$6),)</f>
        <v>10</v>
      </c>
      <c r="W69" s="83">
        <v>0</v>
      </c>
      <c r="X69" s="83">
        <f t="shared" ref="X69:X132" si="60">((S69+T69)*0.475+U69+V69+W69)*44/12</f>
        <v>632.40420662672159</v>
      </c>
      <c r="Y69" s="88">
        <f t="shared" ref="Y69:Y132" si="61">IF(P69&lt;=$F$18,X69-O69,)</f>
        <v>256.27077203320658</v>
      </c>
      <c r="AA69" s="121">
        <v>64</v>
      </c>
      <c r="AB69" s="83">
        <f t="shared" ref="AB69:AB132" si="62">IF(AA69&lt;=$F$18,IFERROR(VLOOKUP($AA69,$B$82:$G$94,2,FALSE),0),)</f>
        <v>0</v>
      </c>
      <c r="AC69" s="154">
        <f t="shared" ref="AC69:AC132" si="63">IF(AA69&lt;=$F$18,IFERROR(VLOOKUP($AA69,$B$82:$G$94,3,FALSE),0),)</f>
        <v>0</v>
      </c>
      <c r="AD69" s="154">
        <f t="shared" ref="AD69:AD132" si="64">IF(AA69&lt;=$F$18,IFERROR(VLOOKUP($AA69,$B$82:$G$94,4,FALSE),0),)</f>
        <v>0</v>
      </c>
      <c r="AE69" s="154">
        <f t="shared" ref="AE69:AE132" si="65">IF(AA69&lt;=$F$18,IFERROR(VLOOKUP($AA69,$B$82:$G$94,5,FALSE),0),)</f>
        <v>0</v>
      </c>
      <c r="AF69" s="83">
        <f t="shared" si="17"/>
        <v>10.288481619612716</v>
      </c>
      <c r="AG69" s="83">
        <f t="shared" si="18"/>
        <v>0</v>
      </c>
      <c r="AH69" s="83">
        <f t="shared" si="19"/>
        <v>0</v>
      </c>
      <c r="AI69" s="128">
        <f t="shared" si="32"/>
        <v>10.288481619612716</v>
      </c>
      <c r="AK69" s="121">
        <v>64</v>
      </c>
      <c r="AL69" s="83">
        <f t="shared" si="40"/>
        <v>0</v>
      </c>
      <c r="AM69" s="83">
        <f t="shared" si="41"/>
        <v>0</v>
      </c>
      <c r="AN69" s="83">
        <f t="shared" si="42"/>
        <v>0</v>
      </c>
      <c r="AO69" s="83">
        <f t="shared" si="43"/>
        <v>0</v>
      </c>
      <c r="AP69" s="83">
        <f t="shared" si="44"/>
        <v>0</v>
      </c>
      <c r="AQ69" s="227">
        <f t="shared" si="45"/>
        <v>0</v>
      </c>
      <c r="AR69" s="227">
        <f t="shared" si="46"/>
        <v>0</v>
      </c>
      <c r="AS69" s="227">
        <f t="shared" si="47"/>
        <v>0</v>
      </c>
      <c r="AT69" s="227">
        <f t="shared" si="48"/>
        <v>0</v>
      </c>
      <c r="AU69" s="83">
        <f t="shared" si="49"/>
        <v>0</v>
      </c>
      <c r="AV69" s="83">
        <f t="shared" si="50"/>
        <v>0</v>
      </c>
      <c r="AW69" s="83">
        <f t="shared" si="51"/>
        <v>0</v>
      </c>
      <c r="AX69" s="83">
        <f t="shared" si="52"/>
        <v>0</v>
      </c>
      <c r="AY69" s="128">
        <f t="shared" si="53"/>
        <v>42.871000000000002</v>
      </c>
    </row>
    <row r="70" spans="2:51" x14ac:dyDescent="0.25">
      <c r="B70" s="90"/>
      <c r="C70" s="217"/>
      <c r="D70" s="197"/>
      <c r="E70" s="202"/>
      <c r="F70" s="92"/>
      <c r="G70" s="101"/>
      <c r="I70" s="105">
        <v>65</v>
      </c>
      <c r="J70" s="83">
        <f t="shared" si="26"/>
        <v>37.050000000000011</v>
      </c>
      <c r="K70" s="83">
        <f t="shared" si="27"/>
        <v>11.213297104936025</v>
      </c>
      <c r="L70" s="83">
        <f t="shared" si="28"/>
        <v>70</v>
      </c>
      <c r="M70" s="83">
        <f t="shared" si="29"/>
        <v>10</v>
      </c>
      <c r="N70" s="83">
        <f t="shared" si="56"/>
        <v>0</v>
      </c>
      <c r="O70" s="84">
        <f t="shared" si="57"/>
        <v>377.39190912443024</v>
      </c>
      <c r="P70" s="105">
        <v>65</v>
      </c>
      <c r="Q70" s="83">
        <f t="shared" ref="Q70:Q133" si="66">IF(P70&lt;=$F$18,LOOKUP(P70-1,$B$25:$B$78,$G$25:$G$78),)</f>
        <v>12.257142857142863</v>
      </c>
      <c r="R70" s="83">
        <f t="shared" si="30"/>
        <v>284.14285714285739</v>
      </c>
      <c r="S70" s="83">
        <f t="shared" si="31"/>
        <v>161.96142857142871</v>
      </c>
      <c r="T70" s="83">
        <f t="shared" si="58"/>
        <v>41.284606883634225</v>
      </c>
      <c r="U70" s="83">
        <f t="shared" ref="U70:U133" si="67">IF(P70&lt;=$F$18,$F$5+($F$15-$F$5)*(1-EXP(-0.0175*P70)),)</f>
        <v>70</v>
      </c>
      <c r="V70" s="83">
        <f t="shared" si="59"/>
        <v>10</v>
      </c>
      <c r="W70" s="83">
        <v>0</v>
      </c>
      <c r="X70" s="83">
        <f t="shared" si="60"/>
        <v>647.32017841756794</v>
      </c>
      <c r="Y70" s="88">
        <f t="shared" si="61"/>
        <v>269.9282692931377</v>
      </c>
      <c r="AA70" s="121">
        <v>65</v>
      </c>
      <c r="AB70" s="83">
        <f t="shared" si="62"/>
        <v>0</v>
      </c>
      <c r="AC70" s="154">
        <f t="shared" si="63"/>
        <v>0</v>
      </c>
      <c r="AD70" s="154">
        <f t="shared" si="64"/>
        <v>0</v>
      </c>
      <c r="AE70" s="154">
        <f t="shared" si="65"/>
        <v>0</v>
      </c>
      <c r="AF70" s="83">
        <f t="shared" ref="AF70:AF133" si="68">IF(AA70&lt;=$F$18,EXP(-LN(2)/$D$104)*AF69+((1-EXP(-LN(2)/$D$104))/(LN(2)/$D$104))*$AB70*AC70*0.475*$F$19*44/12,)</f>
        <v>10.086730770406259</v>
      </c>
      <c r="AG70" s="83">
        <f t="shared" ref="AG70:AG133" si="69">IF(AA70&lt;=$F$18,EXP(-LN(2)/$D$106)*AG69+((1-EXP(-LN(2)/$D$106))/(LN(2)/$D$106))*$AB70*AD70*0.475*$F$19*44/12,)</f>
        <v>0</v>
      </c>
      <c r="AH70" s="83">
        <f t="shared" ref="AH70:AH133" si="70">IF(AA70&lt;=$F$18,EXP(-LN(2)/$D$105)*AH69+((1-EXP(-LN(2)/$D$105))/(LN(2)/$D$105))*$AB70*AE70*0.475*$F$19*44/12,)</f>
        <v>0</v>
      </c>
      <c r="AI70" s="128">
        <f t="shared" si="32"/>
        <v>10.086730770406259</v>
      </c>
      <c r="AK70" s="121">
        <v>65</v>
      </c>
      <c r="AL70" s="83">
        <f t="shared" si="40"/>
        <v>0</v>
      </c>
      <c r="AM70" s="83">
        <f t="shared" si="41"/>
        <v>0</v>
      </c>
      <c r="AN70" s="83">
        <f t="shared" si="42"/>
        <v>0</v>
      </c>
      <c r="AO70" s="83">
        <f t="shared" si="43"/>
        <v>0</v>
      </c>
      <c r="AP70" s="83">
        <f t="shared" si="44"/>
        <v>0</v>
      </c>
      <c r="AQ70" s="227">
        <f t="shared" si="45"/>
        <v>0</v>
      </c>
      <c r="AR70" s="227">
        <f t="shared" si="46"/>
        <v>0</v>
      </c>
      <c r="AS70" s="227">
        <f t="shared" si="47"/>
        <v>0</v>
      </c>
      <c r="AT70" s="227">
        <f t="shared" si="48"/>
        <v>0</v>
      </c>
      <c r="AU70" s="83">
        <f t="shared" si="49"/>
        <v>0</v>
      </c>
      <c r="AV70" s="83">
        <f t="shared" si="50"/>
        <v>0</v>
      </c>
      <c r="AW70" s="83">
        <f t="shared" si="51"/>
        <v>0</v>
      </c>
      <c r="AX70" s="83">
        <f t="shared" si="52"/>
        <v>0</v>
      </c>
      <c r="AY70" s="128">
        <f t="shared" si="53"/>
        <v>42.871000000000002</v>
      </c>
    </row>
    <row r="71" spans="2:51" x14ac:dyDescent="0.25">
      <c r="B71" s="90"/>
      <c r="C71" s="217"/>
      <c r="D71" s="197"/>
      <c r="E71" s="202"/>
      <c r="F71" s="92"/>
      <c r="G71" s="101"/>
      <c r="I71" s="105">
        <v>66</v>
      </c>
      <c r="J71" s="83">
        <f t="shared" ref="J71:J134" si="71">IF($I71&lt;=$F$10,$F$11*$F$13+J70,)</f>
        <v>37.620000000000012</v>
      </c>
      <c r="K71" s="83">
        <f t="shared" ref="K71:K134" si="72">IF(J71=0,0,EXP(-1.0587+0.8836*LN(J71)+0.284))</f>
        <v>11.365593230631907</v>
      </c>
      <c r="L71" s="83">
        <f t="shared" ref="L71:L134" si="73">IF(I71&lt;=$F$10,$F$5+($F$8-$F$5)*(1-EXP(-0.0175*I71)),)</f>
        <v>70</v>
      </c>
      <c r="M71" s="83">
        <f t="shared" ref="M71:M134" si="74">IF(I71&lt;=$F$10,IF(I71&lt;=30,I71*($F$9-$F$6)/30,$F$9-$F$6),)</f>
        <v>10</v>
      </c>
      <c r="N71" s="83">
        <f t="shared" si="56"/>
        <v>0</v>
      </c>
      <c r="O71" s="84">
        <f t="shared" si="57"/>
        <v>378.64990821001726</v>
      </c>
      <c r="P71" s="105">
        <v>66</v>
      </c>
      <c r="Q71" s="83">
        <f t="shared" si="66"/>
        <v>12.257142857142863</v>
      </c>
      <c r="R71" s="83">
        <f t="shared" ref="R71:R134" si="75">IF(P71&lt;=$F$18,Q71+R70,)</f>
        <v>296.40000000000026</v>
      </c>
      <c r="S71" s="83">
        <f t="shared" ref="S71:S134" si="76">$F$19*R71</f>
        <v>168.94800000000012</v>
      </c>
      <c r="T71" s="83">
        <f t="shared" si="58"/>
        <v>42.854325527446278</v>
      </c>
      <c r="U71" s="83">
        <f t="shared" si="67"/>
        <v>70</v>
      </c>
      <c r="V71" s="83">
        <f t="shared" si="59"/>
        <v>10</v>
      </c>
      <c r="W71" s="83">
        <v>0</v>
      </c>
      <c r="X71" s="83">
        <f t="shared" si="60"/>
        <v>662.22238362696908</v>
      </c>
      <c r="Y71" s="88">
        <f t="shared" si="61"/>
        <v>283.57247541695182</v>
      </c>
      <c r="AA71" s="121">
        <v>66</v>
      </c>
      <c r="AB71" s="83">
        <f t="shared" si="62"/>
        <v>38</v>
      </c>
      <c r="AC71" s="154">
        <f t="shared" si="63"/>
        <v>0.3</v>
      </c>
      <c r="AD71" s="154">
        <f t="shared" si="64"/>
        <v>0</v>
      </c>
      <c r="AE71" s="154">
        <f t="shared" si="65"/>
        <v>0</v>
      </c>
      <c r="AF71" s="83">
        <f t="shared" si="68"/>
        <v>21.094956713176842</v>
      </c>
      <c r="AG71" s="83">
        <f t="shared" si="69"/>
        <v>0</v>
      </c>
      <c r="AH71" s="83">
        <f t="shared" si="70"/>
        <v>0</v>
      </c>
      <c r="AI71" s="128">
        <f t="shared" ref="AI71:AI134" si="77">IF(AA71&lt;=$F$18,SUM(AF71:AH71),)</f>
        <v>21.094956713176842</v>
      </c>
      <c r="AK71" s="121">
        <v>66</v>
      </c>
      <c r="AL71" s="83">
        <f t="shared" si="40"/>
        <v>38</v>
      </c>
      <c r="AM71" s="83">
        <f t="shared" si="41"/>
        <v>0.3</v>
      </c>
      <c r="AN71" s="83">
        <f t="shared" si="42"/>
        <v>0</v>
      </c>
      <c r="AO71" s="83">
        <f t="shared" si="43"/>
        <v>0</v>
      </c>
      <c r="AP71" s="83">
        <f t="shared" si="44"/>
        <v>0.7</v>
      </c>
      <c r="AQ71" s="227">
        <f t="shared" si="45"/>
        <v>11.4</v>
      </c>
      <c r="AR71" s="227">
        <f t="shared" si="46"/>
        <v>0</v>
      </c>
      <c r="AS71" s="227">
        <f t="shared" si="47"/>
        <v>0</v>
      </c>
      <c r="AT71" s="227">
        <f t="shared" si="48"/>
        <v>26.599999999999998</v>
      </c>
      <c r="AU71" s="83">
        <f t="shared" si="49"/>
        <v>17.327999999999999</v>
      </c>
      <c r="AV71" s="83">
        <f t="shared" si="50"/>
        <v>0</v>
      </c>
      <c r="AW71" s="83">
        <f t="shared" si="51"/>
        <v>0</v>
      </c>
      <c r="AX71" s="83">
        <f t="shared" si="52"/>
        <v>6.6499999999999995</v>
      </c>
      <c r="AY71" s="128">
        <f t="shared" si="53"/>
        <v>66.849000000000004</v>
      </c>
    </row>
    <row r="72" spans="2:51" x14ac:dyDescent="0.25">
      <c r="B72" s="90"/>
      <c r="C72" s="217"/>
      <c r="D72" s="197"/>
      <c r="E72" s="202"/>
      <c r="F72" s="92"/>
      <c r="G72" s="101"/>
      <c r="I72" s="105">
        <v>67</v>
      </c>
      <c r="J72" s="83">
        <f t="shared" si="71"/>
        <v>38.190000000000012</v>
      </c>
      <c r="K72" s="83">
        <f t="shared" si="72"/>
        <v>11.517620987198425</v>
      </c>
      <c r="L72" s="83">
        <f t="shared" si="73"/>
        <v>70</v>
      </c>
      <c r="M72" s="83">
        <f t="shared" si="74"/>
        <v>10</v>
      </c>
      <c r="N72" s="83">
        <f t="shared" si="56"/>
        <v>0</v>
      </c>
      <c r="O72" s="84">
        <f t="shared" si="57"/>
        <v>379.90743988603725</v>
      </c>
      <c r="P72" s="105">
        <v>67</v>
      </c>
      <c r="Q72" s="83">
        <f t="shared" si="66"/>
        <v>-59.28000000000003</v>
      </c>
      <c r="R72" s="83">
        <f t="shared" si="75"/>
        <v>237.12000000000023</v>
      </c>
      <c r="S72" s="83">
        <f t="shared" si="76"/>
        <v>135.15840000000011</v>
      </c>
      <c r="T72" s="83">
        <f t="shared" si="58"/>
        <v>35.185601260048031</v>
      </c>
      <c r="U72" s="83">
        <f t="shared" si="67"/>
        <v>70</v>
      </c>
      <c r="V72" s="83">
        <f t="shared" si="59"/>
        <v>10</v>
      </c>
      <c r="W72" s="83">
        <v>0</v>
      </c>
      <c r="X72" s="83">
        <f t="shared" si="60"/>
        <v>590.01580219458378</v>
      </c>
      <c r="Y72" s="88">
        <f t="shared" si="61"/>
        <v>210.10836230854653</v>
      </c>
      <c r="AA72" s="121">
        <v>67</v>
      </c>
      <c r="AB72" s="83">
        <f t="shared" si="62"/>
        <v>0</v>
      </c>
      <c r="AC72" s="154">
        <f t="shared" si="63"/>
        <v>0</v>
      </c>
      <c r="AD72" s="154">
        <f t="shared" si="64"/>
        <v>0</v>
      </c>
      <c r="AE72" s="154">
        <f t="shared" si="65"/>
        <v>0</v>
      </c>
      <c r="AF72" s="83">
        <f t="shared" si="68"/>
        <v>20.681297478684563</v>
      </c>
      <c r="AG72" s="83">
        <f t="shared" si="69"/>
        <v>0</v>
      </c>
      <c r="AH72" s="83">
        <f t="shared" si="70"/>
        <v>0</v>
      </c>
      <c r="AI72" s="128">
        <f t="shared" si="77"/>
        <v>20.681297478684563</v>
      </c>
      <c r="AK72" s="121">
        <v>67</v>
      </c>
      <c r="AL72" s="83">
        <f t="shared" si="40"/>
        <v>0</v>
      </c>
      <c r="AM72" s="83">
        <f t="shared" si="41"/>
        <v>0</v>
      </c>
      <c r="AN72" s="83">
        <f t="shared" si="42"/>
        <v>0</v>
      </c>
      <c r="AO72" s="83">
        <f t="shared" si="43"/>
        <v>0</v>
      </c>
      <c r="AP72" s="83">
        <f t="shared" si="44"/>
        <v>0</v>
      </c>
      <c r="AQ72" s="227">
        <f t="shared" si="45"/>
        <v>0</v>
      </c>
      <c r="AR72" s="227">
        <f t="shared" si="46"/>
        <v>0</v>
      </c>
      <c r="AS72" s="227">
        <f t="shared" si="47"/>
        <v>0</v>
      </c>
      <c r="AT72" s="227">
        <f t="shared" si="48"/>
        <v>0</v>
      </c>
      <c r="AU72" s="83">
        <f t="shared" si="49"/>
        <v>0</v>
      </c>
      <c r="AV72" s="83">
        <f t="shared" si="50"/>
        <v>0</v>
      </c>
      <c r="AW72" s="83">
        <f t="shared" si="51"/>
        <v>0</v>
      </c>
      <c r="AX72" s="83">
        <f t="shared" si="52"/>
        <v>0</v>
      </c>
      <c r="AY72" s="128">
        <f t="shared" si="53"/>
        <v>66.849000000000004</v>
      </c>
    </row>
    <row r="73" spans="2:51" x14ac:dyDescent="0.25">
      <c r="B73" s="90"/>
      <c r="C73" s="217"/>
      <c r="D73" s="197"/>
      <c r="E73" s="202"/>
      <c r="F73" s="92"/>
      <c r="G73" s="101"/>
      <c r="I73" s="105">
        <v>68</v>
      </c>
      <c r="J73" s="83">
        <f t="shared" si="71"/>
        <v>38.760000000000012</v>
      </c>
      <c r="K73" s="83">
        <f t="shared" si="72"/>
        <v>11.669384842838118</v>
      </c>
      <c r="L73" s="83">
        <f t="shared" si="73"/>
        <v>70</v>
      </c>
      <c r="M73" s="83">
        <f t="shared" si="74"/>
        <v>10</v>
      </c>
      <c r="N73" s="83">
        <f t="shared" si="56"/>
        <v>0</v>
      </c>
      <c r="O73" s="84">
        <f t="shared" si="57"/>
        <v>381.16451193460972</v>
      </c>
      <c r="P73" s="105">
        <v>68</v>
      </c>
      <c r="Q73" s="83">
        <f t="shared" si="66"/>
        <v>10.920000000000002</v>
      </c>
      <c r="R73" s="83">
        <f t="shared" si="75"/>
        <v>248.04000000000025</v>
      </c>
      <c r="S73" s="83">
        <f t="shared" si="76"/>
        <v>141.38280000000012</v>
      </c>
      <c r="T73" s="83">
        <f t="shared" si="58"/>
        <v>36.613604122020263</v>
      </c>
      <c r="U73" s="83">
        <f t="shared" si="67"/>
        <v>70</v>
      </c>
      <c r="V73" s="83">
        <f t="shared" si="59"/>
        <v>10</v>
      </c>
      <c r="W73" s="83">
        <v>0</v>
      </c>
      <c r="X73" s="83">
        <f t="shared" si="60"/>
        <v>603.3437371791855</v>
      </c>
      <c r="Y73" s="88">
        <f t="shared" si="61"/>
        <v>222.17922524457578</v>
      </c>
      <c r="AA73" s="121">
        <v>68</v>
      </c>
      <c r="AB73" s="83">
        <f t="shared" si="62"/>
        <v>0</v>
      </c>
      <c r="AC73" s="154">
        <f t="shared" si="63"/>
        <v>0</v>
      </c>
      <c r="AD73" s="154">
        <f t="shared" si="64"/>
        <v>0</v>
      </c>
      <c r="AE73" s="154">
        <f t="shared" si="65"/>
        <v>0</v>
      </c>
      <c r="AF73" s="83">
        <f t="shared" si="68"/>
        <v>20.275749849473456</v>
      </c>
      <c r="AG73" s="83">
        <f t="shared" si="69"/>
        <v>0</v>
      </c>
      <c r="AH73" s="83">
        <f t="shared" si="70"/>
        <v>0</v>
      </c>
      <c r="AI73" s="128">
        <f t="shared" si="77"/>
        <v>20.275749849473456</v>
      </c>
      <c r="AK73" s="121">
        <v>68</v>
      </c>
      <c r="AL73" s="83">
        <f t="shared" si="40"/>
        <v>0</v>
      </c>
      <c r="AM73" s="83">
        <f t="shared" si="41"/>
        <v>0</v>
      </c>
      <c r="AN73" s="83">
        <f t="shared" si="42"/>
        <v>0</v>
      </c>
      <c r="AO73" s="83">
        <f t="shared" si="43"/>
        <v>0</v>
      </c>
      <c r="AP73" s="83">
        <f t="shared" si="44"/>
        <v>0</v>
      </c>
      <c r="AQ73" s="227">
        <f t="shared" si="45"/>
        <v>0</v>
      </c>
      <c r="AR73" s="227">
        <f t="shared" si="46"/>
        <v>0</v>
      </c>
      <c r="AS73" s="227">
        <f t="shared" si="47"/>
        <v>0</v>
      </c>
      <c r="AT73" s="227">
        <f t="shared" si="48"/>
        <v>0</v>
      </c>
      <c r="AU73" s="83">
        <f t="shared" si="49"/>
        <v>0</v>
      </c>
      <c r="AV73" s="83">
        <f t="shared" si="50"/>
        <v>0</v>
      </c>
      <c r="AW73" s="83">
        <f t="shared" si="51"/>
        <v>0</v>
      </c>
      <c r="AX73" s="83">
        <f t="shared" si="52"/>
        <v>0</v>
      </c>
      <c r="AY73" s="128">
        <f t="shared" si="53"/>
        <v>66.849000000000004</v>
      </c>
    </row>
    <row r="74" spans="2:51" x14ac:dyDescent="0.25">
      <c r="B74" s="90"/>
      <c r="C74" s="217"/>
      <c r="D74" s="197"/>
      <c r="E74" s="202"/>
      <c r="F74" s="92"/>
      <c r="G74" s="101"/>
      <c r="I74" s="105">
        <v>69</v>
      </c>
      <c r="J74" s="83">
        <f t="shared" si="71"/>
        <v>39.330000000000013</v>
      </c>
      <c r="K74" s="83">
        <f t="shared" si="72"/>
        <v>11.820889126791316</v>
      </c>
      <c r="L74" s="83">
        <f t="shared" si="73"/>
        <v>70</v>
      </c>
      <c r="M74" s="83">
        <f t="shared" si="74"/>
        <v>10</v>
      </c>
      <c r="N74" s="83">
        <f t="shared" si="56"/>
        <v>0</v>
      </c>
      <c r="O74" s="84">
        <f t="shared" si="57"/>
        <v>382.42113189582824</v>
      </c>
      <c r="P74" s="105">
        <v>69</v>
      </c>
      <c r="Q74" s="83">
        <f t="shared" si="66"/>
        <v>10.920000000000002</v>
      </c>
      <c r="R74" s="83">
        <f t="shared" si="75"/>
        <v>258.96000000000026</v>
      </c>
      <c r="S74" s="83">
        <f t="shared" si="76"/>
        <v>147.60720000000015</v>
      </c>
      <c r="T74" s="83">
        <f t="shared" si="58"/>
        <v>38.034305370426985</v>
      </c>
      <c r="U74" s="83">
        <f t="shared" si="67"/>
        <v>70</v>
      </c>
      <c r="V74" s="83">
        <f t="shared" si="59"/>
        <v>10</v>
      </c>
      <c r="W74" s="83">
        <v>0</v>
      </c>
      <c r="X74" s="83">
        <f t="shared" si="60"/>
        <v>616.65895518682726</v>
      </c>
      <c r="Y74" s="88">
        <f t="shared" si="61"/>
        <v>234.23782329099902</v>
      </c>
      <c r="AA74" s="121">
        <v>69</v>
      </c>
      <c r="AB74" s="83">
        <f t="shared" si="62"/>
        <v>0</v>
      </c>
      <c r="AC74" s="154">
        <f t="shared" si="63"/>
        <v>0</v>
      </c>
      <c r="AD74" s="154">
        <f t="shared" si="64"/>
        <v>0</v>
      </c>
      <c r="AE74" s="154">
        <f t="shared" si="65"/>
        <v>0</v>
      </c>
      <c r="AF74" s="83">
        <f t="shared" si="68"/>
        <v>19.878154761911553</v>
      </c>
      <c r="AG74" s="83">
        <f t="shared" si="69"/>
        <v>0</v>
      </c>
      <c r="AH74" s="83">
        <f t="shared" si="70"/>
        <v>0</v>
      </c>
      <c r="AI74" s="128">
        <f t="shared" si="77"/>
        <v>19.878154761911553</v>
      </c>
      <c r="AK74" s="121">
        <v>69</v>
      </c>
      <c r="AL74" s="83">
        <f t="shared" si="40"/>
        <v>0</v>
      </c>
      <c r="AM74" s="83">
        <f t="shared" si="41"/>
        <v>0</v>
      </c>
      <c r="AN74" s="83">
        <f t="shared" si="42"/>
        <v>0</v>
      </c>
      <c r="AO74" s="83">
        <f t="shared" si="43"/>
        <v>0</v>
      </c>
      <c r="AP74" s="83">
        <f t="shared" si="44"/>
        <v>0</v>
      </c>
      <c r="AQ74" s="227">
        <f t="shared" si="45"/>
        <v>0</v>
      </c>
      <c r="AR74" s="227">
        <f t="shared" si="46"/>
        <v>0</v>
      </c>
      <c r="AS74" s="227">
        <f t="shared" si="47"/>
        <v>0</v>
      </c>
      <c r="AT74" s="227">
        <f t="shared" si="48"/>
        <v>0</v>
      </c>
      <c r="AU74" s="83">
        <f t="shared" si="49"/>
        <v>0</v>
      </c>
      <c r="AV74" s="83">
        <f t="shared" si="50"/>
        <v>0</v>
      </c>
      <c r="AW74" s="83">
        <f t="shared" si="51"/>
        <v>0</v>
      </c>
      <c r="AX74" s="83">
        <f t="shared" si="52"/>
        <v>0</v>
      </c>
      <c r="AY74" s="128">
        <f t="shared" si="53"/>
        <v>66.849000000000004</v>
      </c>
    </row>
    <row r="75" spans="2:51" x14ac:dyDescent="0.25">
      <c r="B75" s="90"/>
      <c r="C75" s="217"/>
      <c r="D75" s="197"/>
      <c r="E75" s="202"/>
      <c r="F75" s="92"/>
      <c r="G75" s="101"/>
      <c r="I75" s="105">
        <v>70</v>
      </c>
      <c r="J75" s="83">
        <f t="shared" si="71"/>
        <v>39.900000000000013</v>
      </c>
      <c r="K75" s="83">
        <f t="shared" si="72"/>
        <v>11.97213803560796</v>
      </c>
      <c r="L75" s="83">
        <f t="shared" si="73"/>
        <v>70</v>
      </c>
      <c r="M75" s="83">
        <f t="shared" si="74"/>
        <v>10</v>
      </c>
      <c r="N75" s="83">
        <f t="shared" si="56"/>
        <v>0</v>
      </c>
      <c r="O75" s="84">
        <f t="shared" si="57"/>
        <v>383.6773070786839</v>
      </c>
      <c r="P75" s="105">
        <v>70</v>
      </c>
      <c r="Q75" s="83">
        <f t="shared" si="66"/>
        <v>10.920000000000002</v>
      </c>
      <c r="R75" s="83">
        <f t="shared" si="75"/>
        <v>269.88000000000028</v>
      </c>
      <c r="S75" s="83">
        <f t="shared" si="76"/>
        <v>153.83160000000015</v>
      </c>
      <c r="T75" s="83">
        <f t="shared" si="58"/>
        <v>39.448048109333136</v>
      </c>
      <c r="U75" s="83">
        <f t="shared" si="67"/>
        <v>70</v>
      </c>
      <c r="V75" s="83">
        <f t="shared" si="59"/>
        <v>10</v>
      </c>
      <c r="W75" s="83">
        <v>0</v>
      </c>
      <c r="X75" s="83">
        <f t="shared" si="60"/>
        <v>629.96205379042215</v>
      </c>
      <c r="Y75" s="88">
        <f t="shared" si="61"/>
        <v>246.28474671173825</v>
      </c>
      <c r="AA75" s="121">
        <v>70</v>
      </c>
      <c r="AB75" s="83">
        <f t="shared" si="62"/>
        <v>0</v>
      </c>
      <c r="AC75" s="154">
        <f t="shared" si="63"/>
        <v>0</v>
      </c>
      <c r="AD75" s="154">
        <f t="shared" si="64"/>
        <v>0</v>
      </c>
      <c r="AE75" s="154">
        <f t="shared" si="65"/>
        <v>0</v>
      </c>
      <c r="AF75" s="83">
        <f t="shared" si="68"/>
        <v>19.48835627150768</v>
      </c>
      <c r="AG75" s="83">
        <f t="shared" si="69"/>
        <v>0</v>
      </c>
      <c r="AH75" s="83">
        <f t="shared" si="70"/>
        <v>0</v>
      </c>
      <c r="AI75" s="128">
        <f t="shared" si="77"/>
        <v>19.48835627150768</v>
      </c>
      <c r="AK75" s="121">
        <v>70</v>
      </c>
      <c r="AL75" s="83">
        <f t="shared" si="40"/>
        <v>0</v>
      </c>
      <c r="AM75" s="83">
        <f t="shared" si="41"/>
        <v>0</v>
      </c>
      <c r="AN75" s="83">
        <f t="shared" si="42"/>
        <v>0</v>
      </c>
      <c r="AO75" s="83">
        <f t="shared" si="43"/>
        <v>0</v>
      </c>
      <c r="AP75" s="83">
        <f t="shared" si="44"/>
        <v>0</v>
      </c>
      <c r="AQ75" s="227">
        <f t="shared" si="45"/>
        <v>0</v>
      </c>
      <c r="AR75" s="227">
        <f t="shared" si="46"/>
        <v>0</v>
      </c>
      <c r="AS75" s="227">
        <f t="shared" si="47"/>
        <v>0</v>
      </c>
      <c r="AT75" s="227">
        <f t="shared" si="48"/>
        <v>0</v>
      </c>
      <c r="AU75" s="83">
        <f t="shared" si="49"/>
        <v>0</v>
      </c>
      <c r="AV75" s="83">
        <f t="shared" si="50"/>
        <v>0</v>
      </c>
      <c r="AW75" s="83">
        <f t="shared" si="51"/>
        <v>0</v>
      </c>
      <c r="AX75" s="83">
        <f t="shared" si="52"/>
        <v>0</v>
      </c>
      <c r="AY75" s="128">
        <f t="shared" si="53"/>
        <v>66.849000000000004</v>
      </c>
    </row>
    <row r="76" spans="2:51" x14ac:dyDescent="0.25">
      <c r="B76" s="90"/>
      <c r="C76" s="217"/>
      <c r="D76" s="197"/>
      <c r="E76" s="202"/>
      <c r="F76" s="92"/>
      <c r="G76" s="101"/>
      <c r="I76" s="105">
        <v>71</v>
      </c>
      <c r="J76" s="83">
        <f t="shared" si="71"/>
        <v>40.470000000000013</v>
      </c>
      <c r="K76" s="83">
        <f t="shared" si="72"/>
        <v>12.123135639050872</v>
      </c>
      <c r="L76" s="83">
        <f t="shared" si="73"/>
        <v>70</v>
      </c>
      <c r="M76" s="83">
        <f t="shared" si="74"/>
        <v>10</v>
      </c>
      <c r="N76" s="83">
        <f t="shared" si="56"/>
        <v>0</v>
      </c>
      <c r="O76" s="84">
        <f t="shared" si="57"/>
        <v>384.93304457134695</v>
      </c>
      <c r="P76" s="105">
        <v>71</v>
      </c>
      <c r="Q76" s="83">
        <f t="shared" si="66"/>
        <v>10.920000000000002</v>
      </c>
      <c r="R76" s="83">
        <f t="shared" si="75"/>
        <v>280.8000000000003</v>
      </c>
      <c r="S76" s="83">
        <f t="shared" si="76"/>
        <v>160.05600000000015</v>
      </c>
      <c r="T76" s="83">
        <f t="shared" si="58"/>
        <v>40.855146105751459</v>
      </c>
      <c r="U76" s="83">
        <f t="shared" si="67"/>
        <v>70</v>
      </c>
      <c r="V76" s="83">
        <f t="shared" si="59"/>
        <v>10</v>
      </c>
      <c r="W76" s="83">
        <v>0</v>
      </c>
      <c r="X76" s="83">
        <f t="shared" si="60"/>
        <v>643.2535794675174</v>
      </c>
      <c r="Y76" s="88">
        <f t="shared" si="61"/>
        <v>258.32053489617044</v>
      </c>
      <c r="AA76" s="121">
        <v>71</v>
      </c>
      <c r="AB76" s="83">
        <f t="shared" si="62"/>
        <v>0</v>
      </c>
      <c r="AC76" s="154">
        <f t="shared" si="63"/>
        <v>0</v>
      </c>
      <c r="AD76" s="154">
        <f t="shared" si="64"/>
        <v>0</v>
      </c>
      <c r="AE76" s="154">
        <f t="shared" si="65"/>
        <v>0</v>
      </c>
      <c r="AF76" s="83">
        <f t="shared" si="68"/>
        <v>19.106201491747022</v>
      </c>
      <c r="AG76" s="83">
        <f t="shared" si="69"/>
        <v>0</v>
      </c>
      <c r="AH76" s="83">
        <f t="shared" si="70"/>
        <v>0</v>
      </c>
      <c r="AI76" s="128">
        <f t="shared" si="77"/>
        <v>19.106201491747022</v>
      </c>
      <c r="AK76" s="121">
        <v>71</v>
      </c>
      <c r="AL76" s="83">
        <f t="shared" si="40"/>
        <v>0</v>
      </c>
      <c r="AM76" s="83">
        <f t="shared" si="41"/>
        <v>0</v>
      </c>
      <c r="AN76" s="83">
        <f t="shared" si="42"/>
        <v>0</v>
      </c>
      <c r="AO76" s="83">
        <f t="shared" si="43"/>
        <v>0</v>
      </c>
      <c r="AP76" s="83">
        <f t="shared" si="44"/>
        <v>0</v>
      </c>
      <c r="AQ76" s="227">
        <f t="shared" si="45"/>
        <v>0</v>
      </c>
      <c r="AR76" s="227">
        <f t="shared" si="46"/>
        <v>0</v>
      </c>
      <c r="AS76" s="227">
        <f t="shared" si="47"/>
        <v>0</v>
      </c>
      <c r="AT76" s="227">
        <f t="shared" si="48"/>
        <v>0</v>
      </c>
      <c r="AU76" s="83">
        <f t="shared" si="49"/>
        <v>0</v>
      </c>
      <c r="AV76" s="83">
        <f t="shared" si="50"/>
        <v>0</v>
      </c>
      <c r="AW76" s="83">
        <f t="shared" si="51"/>
        <v>0</v>
      </c>
      <c r="AX76" s="83">
        <f t="shared" si="52"/>
        <v>0</v>
      </c>
      <c r="AY76" s="128">
        <f t="shared" si="53"/>
        <v>66.849000000000004</v>
      </c>
    </row>
    <row r="77" spans="2:51" x14ac:dyDescent="0.25">
      <c r="B77" s="90"/>
      <c r="C77" s="217"/>
      <c r="D77" s="197"/>
      <c r="E77" s="202"/>
      <c r="F77" s="92"/>
      <c r="G77" s="101"/>
      <c r="I77" s="105">
        <v>72</v>
      </c>
      <c r="J77" s="83">
        <f t="shared" si="71"/>
        <v>41.040000000000013</v>
      </c>
      <c r="K77" s="83">
        <f t="shared" si="72"/>
        <v>12.273885885656991</v>
      </c>
      <c r="L77" s="83">
        <f t="shared" si="73"/>
        <v>70</v>
      </c>
      <c r="M77" s="83">
        <f t="shared" si="74"/>
        <v>10</v>
      </c>
      <c r="N77" s="83">
        <f t="shared" si="56"/>
        <v>0</v>
      </c>
      <c r="O77" s="84">
        <f t="shared" si="57"/>
        <v>386.18835125085258</v>
      </c>
      <c r="P77" s="105">
        <v>72</v>
      </c>
      <c r="Q77" s="83">
        <f t="shared" si="66"/>
        <v>10.920000000000002</v>
      </c>
      <c r="R77" s="83">
        <f t="shared" si="75"/>
        <v>291.72000000000031</v>
      </c>
      <c r="S77" s="83">
        <f t="shared" si="76"/>
        <v>166.28040000000016</v>
      </c>
      <c r="T77" s="83">
        <f t="shared" si="58"/>
        <v>42.255887340755947</v>
      </c>
      <c r="U77" s="83">
        <f t="shared" si="67"/>
        <v>70</v>
      </c>
      <c r="V77" s="83">
        <f t="shared" si="59"/>
        <v>10</v>
      </c>
      <c r="W77" s="83">
        <v>0</v>
      </c>
      <c r="X77" s="83">
        <f t="shared" si="60"/>
        <v>656.5340337851502</v>
      </c>
      <c r="Y77" s="88">
        <f t="shared" si="61"/>
        <v>270.34568253429762</v>
      </c>
      <c r="AA77" s="121">
        <v>72</v>
      </c>
      <c r="AB77" s="83">
        <f t="shared" si="62"/>
        <v>0</v>
      </c>
      <c r="AC77" s="154">
        <f t="shared" si="63"/>
        <v>0</v>
      </c>
      <c r="AD77" s="154">
        <f t="shared" si="64"/>
        <v>0</v>
      </c>
      <c r="AE77" s="154">
        <f t="shared" si="65"/>
        <v>0</v>
      </c>
      <c r="AF77" s="83">
        <f t="shared" si="68"/>
        <v>18.731540534126072</v>
      </c>
      <c r="AG77" s="83">
        <f t="shared" si="69"/>
        <v>0</v>
      </c>
      <c r="AH77" s="83">
        <f t="shared" si="70"/>
        <v>0</v>
      </c>
      <c r="AI77" s="128">
        <f t="shared" si="77"/>
        <v>18.731540534126072</v>
      </c>
      <c r="AK77" s="121">
        <v>72</v>
      </c>
      <c r="AL77" s="83">
        <f t="shared" si="40"/>
        <v>0</v>
      </c>
      <c r="AM77" s="83">
        <f t="shared" si="41"/>
        <v>0</v>
      </c>
      <c r="AN77" s="83">
        <f t="shared" si="42"/>
        <v>0</v>
      </c>
      <c r="AO77" s="83">
        <f t="shared" si="43"/>
        <v>0</v>
      </c>
      <c r="AP77" s="83">
        <f t="shared" si="44"/>
        <v>0</v>
      </c>
      <c r="AQ77" s="227">
        <f t="shared" si="45"/>
        <v>0</v>
      </c>
      <c r="AR77" s="227">
        <f t="shared" si="46"/>
        <v>0</v>
      </c>
      <c r="AS77" s="227">
        <f t="shared" si="47"/>
        <v>0</v>
      </c>
      <c r="AT77" s="227">
        <f t="shared" si="48"/>
        <v>0</v>
      </c>
      <c r="AU77" s="83">
        <f t="shared" si="49"/>
        <v>0</v>
      </c>
      <c r="AV77" s="83">
        <f t="shared" si="50"/>
        <v>0</v>
      </c>
      <c r="AW77" s="83">
        <f t="shared" si="51"/>
        <v>0</v>
      </c>
      <c r="AX77" s="83">
        <f t="shared" si="52"/>
        <v>0</v>
      </c>
      <c r="AY77" s="128">
        <f t="shared" si="53"/>
        <v>66.849000000000004</v>
      </c>
    </row>
    <row r="78" spans="2:51" x14ac:dyDescent="0.25">
      <c r="B78" s="93"/>
      <c r="C78" s="218"/>
      <c r="D78" s="219"/>
      <c r="E78" s="206"/>
      <c r="F78" s="94"/>
      <c r="G78" s="102"/>
      <c r="I78" s="105">
        <v>73</v>
      </c>
      <c r="J78" s="83">
        <f t="shared" si="71"/>
        <v>41.610000000000014</v>
      </c>
      <c r="K78" s="83">
        <f t="shared" si="72"/>
        <v>12.424392607980865</v>
      </c>
      <c r="L78" s="83">
        <f t="shared" si="73"/>
        <v>70</v>
      </c>
      <c r="M78" s="83">
        <f t="shared" si="74"/>
        <v>10</v>
      </c>
      <c r="N78" s="83">
        <f t="shared" si="56"/>
        <v>0</v>
      </c>
      <c r="O78" s="84">
        <f t="shared" si="57"/>
        <v>387.44323379223334</v>
      </c>
      <c r="P78" s="105">
        <v>73</v>
      </c>
      <c r="Q78" s="83">
        <f t="shared" si="66"/>
        <v>10.920000000000002</v>
      </c>
      <c r="R78" s="83">
        <f t="shared" si="75"/>
        <v>302.64000000000033</v>
      </c>
      <c r="S78" s="83">
        <f t="shared" si="76"/>
        <v>172.50480000000016</v>
      </c>
      <c r="T78" s="83">
        <f t="shared" si="58"/>
        <v>43.650537013927433</v>
      </c>
      <c r="U78" s="83">
        <f t="shared" si="67"/>
        <v>70</v>
      </c>
      <c r="V78" s="83">
        <f t="shared" si="59"/>
        <v>10</v>
      </c>
      <c r="W78" s="83">
        <v>0</v>
      </c>
      <c r="X78" s="83">
        <f t="shared" si="60"/>
        <v>669.80387863259045</v>
      </c>
      <c r="Y78" s="88">
        <f t="shared" si="61"/>
        <v>282.36064484035711</v>
      </c>
      <c r="AA78" s="121">
        <v>73</v>
      </c>
      <c r="AB78" s="83">
        <f t="shared" si="62"/>
        <v>0</v>
      </c>
      <c r="AC78" s="154">
        <f t="shared" si="63"/>
        <v>0</v>
      </c>
      <c r="AD78" s="154">
        <f t="shared" si="64"/>
        <v>0</v>
      </c>
      <c r="AE78" s="154">
        <f t="shared" si="65"/>
        <v>0</v>
      </c>
      <c r="AF78" s="83">
        <f t="shared" si="68"/>
        <v>18.36422644936345</v>
      </c>
      <c r="AG78" s="83">
        <f t="shared" si="69"/>
        <v>0</v>
      </c>
      <c r="AH78" s="83">
        <f t="shared" si="70"/>
        <v>0</v>
      </c>
      <c r="AI78" s="128">
        <f t="shared" si="77"/>
        <v>18.36422644936345</v>
      </c>
      <c r="AK78" s="121">
        <v>73</v>
      </c>
      <c r="AL78" s="83">
        <f t="shared" si="40"/>
        <v>0</v>
      </c>
      <c r="AM78" s="83">
        <f t="shared" si="41"/>
        <v>0</v>
      </c>
      <c r="AN78" s="83">
        <f t="shared" si="42"/>
        <v>0</v>
      </c>
      <c r="AO78" s="83">
        <f t="shared" si="43"/>
        <v>0</v>
      </c>
      <c r="AP78" s="83">
        <f t="shared" si="44"/>
        <v>0</v>
      </c>
      <c r="AQ78" s="227">
        <f t="shared" si="45"/>
        <v>0</v>
      </c>
      <c r="AR78" s="227">
        <f t="shared" si="46"/>
        <v>0</v>
      </c>
      <c r="AS78" s="227">
        <f t="shared" si="47"/>
        <v>0</v>
      </c>
      <c r="AT78" s="227">
        <f t="shared" si="48"/>
        <v>0</v>
      </c>
      <c r="AU78" s="83">
        <f t="shared" si="49"/>
        <v>0</v>
      </c>
      <c r="AV78" s="83">
        <f t="shared" si="50"/>
        <v>0</v>
      </c>
      <c r="AW78" s="83">
        <f t="shared" si="51"/>
        <v>0</v>
      </c>
      <c r="AX78" s="83">
        <f t="shared" si="52"/>
        <v>0</v>
      </c>
      <c r="AY78" s="128">
        <f t="shared" si="53"/>
        <v>66.849000000000004</v>
      </c>
    </row>
    <row r="79" spans="2:51" x14ac:dyDescent="0.25">
      <c r="I79" s="105">
        <v>74</v>
      </c>
      <c r="J79" s="83">
        <f t="shared" si="71"/>
        <v>42.180000000000014</v>
      </c>
      <c r="K79" s="83">
        <f t="shared" si="72"/>
        <v>12.574659527542616</v>
      </c>
      <c r="L79" s="83">
        <f t="shared" si="73"/>
        <v>70</v>
      </c>
      <c r="M79" s="83">
        <f t="shared" si="74"/>
        <v>10</v>
      </c>
      <c r="N79" s="83">
        <f t="shared" si="56"/>
        <v>0</v>
      </c>
      <c r="O79" s="84">
        <f t="shared" si="57"/>
        <v>388.69769867713677</v>
      </c>
      <c r="P79" s="105">
        <v>74</v>
      </c>
      <c r="Q79" s="83">
        <f t="shared" si="66"/>
        <v>10.920000000000002</v>
      </c>
      <c r="R79" s="83">
        <f t="shared" si="75"/>
        <v>313.56000000000034</v>
      </c>
      <c r="S79" s="83">
        <f t="shared" si="76"/>
        <v>178.72920000000019</v>
      </c>
      <c r="T79" s="83">
        <f t="shared" si="58"/>
        <v>45.039340101981843</v>
      </c>
      <c r="U79" s="83">
        <f t="shared" si="67"/>
        <v>70</v>
      </c>
      <c r="V79" s="83">
        <f t="shared" si="59"/>
        <v>10</v>
      </c>
      <c r="W79" s="83">
        <v>0</v>
      </c>
      <c r="X79" s="83">
        <f t="shared" si="60"/>
        <v>683.06354067761868</v>
      </c>
      <c r="Y79" s="88">
        <f t="shared" si="61"/>
        <v>294.3658420004819</v>
      </c>
      <c r="AA79" s="121">
        <v>74</v>
      </c>
      <c r="AB79" s="83">
        <f t="shared" si="62"/>
        <v>0</v>
      </c>
      <c r="AC79" s="154">
        <f t="shared" si="63"/>
        <v>0</v>
      </c>
      <c r="AD79" s="154">
        <f t="shared" si="64"/>
        <v>0</v>
      </c>
      <c r="AE79" s="154">
        <f t="shared" si="65"/>
        <v>0</v>
      </c>
      <c r="AF79" s="83">
        <f t="shared" si="68"/>
        <v>18.004115169763551</v>
      </c>
      <c r="AG79" s="83">
        <f t="shared" si="69"/>
        <v>0</v>
      </c>
      <c r="AH79" s="83">
        <f t="shared" si="70"/>
        <v>0</v>
      </c>
      <c r="AI79" s="128">
        <f t="shared" si="77"/>
        <v>18.004115169763551</v>
      </c>
      <c r="AK79" s="121">
        <v>74</v>
      </c>
      <c r="AL79" s="83">
        <f t="shared" si="40"/>
        <v>0</v>
      </c>
      <c r="AM79" s="83">
        <f t="shared" si="41"/>
        <v>0</v>
      </c>
      <c r="AN79" s="83">
        <f t="shared" si="42"/>
        <v>0</v>
      </c>
      <c r="AO79" s="83">
        <f t="shared" si="43"/>
        <v>0</v>
      </c>
      <c r="AP79" s="83">
        <f t="shared" si="44"/>
        <v>0</v>
      </c>
      <c r="AQ79" s="227">
        <f t="shared" si="45"/>
        <v>0</v>
      </c>
      <c r="AR79" s="227">
        <f t="shared" si="46"/>
        <v>0</v>
      </c>
      <c r="AS79" s="227">
        <f t="shared" si="47"/>
        <v>0</v>
      </c>
      <c r="AT79" s="227">
        <f t="shared" si="48"/>
        <v>0</v>
      </c>
      <c r="AU79" s="83">
        <f t="shared" si="49"/>
        <v>0</v>
      </c>
      <c r="AV79" s="83">
        <f t="shared" si="50"/>
        <v>0</v>
      </c>
      <c r="AW79" s="83">
        <f t="shared" si="51"/>
        <v>0</v>
      </c>
      <c r="AX79" s="83">
        <f t="shared" si="52"/>
        <v>0</v>
      </c>
      <c r="AY79" s="128">
        <f t="shared" si="53"/>
        <v>66.849000000000004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71"/>
        <v>42.750000000000014</v>
      </c>
      <c r="K80" s="83">
        <f t="shared" si="72"/>
        <v>12.724690259500949</v>
      </c>
      <c r="L80" s="83">
        <f t="shared" si="73"/>
        <v>70</v>
      </c>
      <c r="M80" s="83">
        <f t="shared" si="74"/>
        <v>10</v>
      </c>
      <c r="N80" s="83">
        <f t="shared" si="56"/>
        <v>0</v>
      </c>
      <c r="O80" s="84">
        <f t="shared" si="57"/>
        <v>389.95175220196415</v>
      </c>
      <c r="P80" s="105">
        <v>75</v>
      </c>
      <c r="Q80" s="83">
        <f t="shared" si="66"/>
        <v>10.920000000000002</v>
      </c>
      <c r="R80" s="83">
        <f t="shared" si="75"/>
        <v>324.48000000000036</v>
      </c>
      <c r="S80" s="83">
        <f t="shared" si="76"/>
        <v>184.95360000000019</v>
      </c>
      <c r="T80" s="83">
        <f t="shared" si="58"/>
        <v>46.422523550958026</v>
      </c>
      <c r="U80" s="83">
        <f t="shared" si="67"/>
        <v>70</v>
      </c>
      <c r="V80" s="83">
        <f t="shared" si="59"/>
        <v>10</v>
      </c>
      <c r="W80" s="83">
        <v>0</v>
      </c>
      <c r="X80" s="83">
        <f t="shared" si="60"/>
        <v>696.31341518458566</v>
      </c>
      <c r="Y80" s="88">
        <f t="shared" si="61"/>
        <v>306.36166298262151</v>
      </c>
      <c r="AA80" s="121">
        <v>75</v>
      </c>
      <c r="AB80" s="83">
        <f t="shared" si="62"/>
        <v>37</v>
      </c>
      <c r="AC80" s="154">
        <f t="shared" si="63"/>
        <v>0.4</v>
      </c>
      <c r="AD80" s="154">
        <f t="shared" si="64"/>
        <v>0</v>
      </c>
      <c r="AE80" s="154">
        <f t="shared" si="65"/>
        <v>0</v>
      </c>
      <c r="AF80" s="83">
        <f t="shared" si="68"/>
        <v>32.199232522624769</v>
      </c>
      <c r="AG80" s="83">
        <f t="shared" si="69"/>
        <v>0</v>
      </c>
      <c r="AH80" s="83">
        <f t="shared" si="70"/>
        <v>0</v>
      </c>
      <c r="AI80" s="128">
        <f t="shared" si="77"/>
        <v>32.199232522624769</v>
      </c>
      <c r="AK80" s="121">
        <v>75</v>
      </c>
      <c r="AL80" s="83">
        <f t="shared" si="40"/>
        <v>37</v>
      </c>
      <c r="AM80" s="83">
        <f t="shared" si="41"/>
        <v>0.4</v>
      </c>
      <c r="AN80" s="83">
        <f t="shared" si="42"/>
        <v>0</v>
      </c>
      <c r="AO80" s="83">
        <f t="shared" si="43"/>
        <v>0</v>
      </c>
      <c r="AP80" s="83">
        <f t="shared" si="44"/>
        <v>0.6</v>
      </c>
      <c r="AQ80" s="227">
        <f t="shared" si="45"/>
        <v>14.8</v>
      </c>
      <c r="AR80" s="227">
        <f t="shared" si="46"/>
        <v>0</v>
      </c>
      <c r="AS80" s="227">
        <f t="shared" si="47"/>
        <v>0</v>
      </c>
      <c r="AT80" s="227">
        <f t="shared" si="48"/>
        <v>22.2</v>
      </c>
      <c r="AU80" s="83">
        <f t="shared" si="49"/>
        <v>22.496000000000002</v>
      </c>
      <c r="AV80" s="83">
        <f t="shared" si="50"/>
        <v>0</v>
      </c>
      <c r="AW80" s="83">
        <f t="shared" si="51"/>
        <v>0</v>
      </c>
      <c r="AX80" s="83">
        <f t="shared" si="52"/>
        <v>5.55</v>
      </c>
      <c r="AY80" s="128">
        <f t="shared" si="53"/>
        <v>94.89500000000001</v>
      </c>
    </row>
    <row r="81" spans="2:51" x14ac:dyDescent="0.25">
      <c r="B81" s="223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71"/>
        <v>43.320000000000014</v>
      </c>
      <c r="K81" s="83">
        <f t="shared" si="72"/>
        <v>12.87448831706971</v>
      </c>
      <c r="L81" s="83">
        <f t="shared" si="73"/>
        <v>70</v>
      </c>
      <c r="M81" s="83">
        <f t="shared" si="74"/>
        <v>10</v>
      </c>
      <c r="N81" s="83">
        <f t="shared" si="56"/>
        <v>0</v>
      </c>
      <c r="O81" s="84">
        <f t="shared" si="57"/>
        <v>391.20540048556313</v>
      </c>
      <c r="P81" s="105">
        <v>76</v>
      </c>
      <c r="Q81" s="83">
        <f t="shared" si="66"/>
        <v>-57.720000000000027</v>
      </c>
      <c r="R81" s="83">
        <f t="shared" si="75"/>
        <v>266.76000000000033</v>
      </c>
      <c r="S81" s="83">
        <f t="shared" si="76"/>
        <v>152.05320000000017</v>
      </c>
      <c r="T81" s="83">
        <f t="shared" si="58"/>
        <v>39.044812857656403</v>
      </c>
      <c r="U81" s="83">
        <f t="shared" si="67"/>
        <v>70</v>
      </c>
      <c r="V81" s="83">
        <f t="shared" si="59"/>
        <v>10</v>
      </c>
      <c r="W81" s="83">
        <v>0</v>
      </c>
      <c r="X81" s="83">
        <f t="shared" si="60"/>
        <v>626.16237239375175</v>
      </c>
      <c r="Y81" s="88">
        <f t="shared" si="61"/>
        <v>234.95697190818862</v>
      </c>
      <c r="AA81" s="121">
        <v>76</v>
      </c>
      <c r="AB81" s="83">
        <f t="shared" si="62"/>
        <v>0</v>
      </c>
      <c r="AC81" s="154">
        <f t="shared" si="63"/>
        <v>0</v>
      </c>
      <c r="AD81" s="154">
        <f t="shared" si="64"/>
        <v>0</v>
      </c>
      <c r="AE81" s="154">
        <f t="shared" si="65"/>
        <v>0</v>
      </c>
      <c r="AF81" s="83">
        <f t="shared" si="68"/>
        <v>31.567825212448685</v>
      </c>
      <c r="AG81" s="83">
        <f t="shared" si="69"/>
        <v>0</v>
      </c>
      <c r="AH81" s="83">
        <f t="shared" si="70"/>
        <v>0</v>
      </c>
      <c r="AI81" s="128">
        <f t="shared" si="77"/>
        <v>31.567825212448685</v>
      </c>
      <c r="AK81" s="121">
        <v>76</v>
      </c>
      <c r="AL81" s="83">
        <f t="shared" si="40"/>
        <v>0</v>
      </c>
      <c r="AM81" s="83">
        <f t="shared" si="41"/>
        <v>0</v>
      </c>
      <c r="AN81" s="83">
        <f t="shared" si="42"/>
        <v>0</v>
      </c>
      <c r="AO81" s="83">
        <f t="shared" si="43"/>
        <v>0</v>
      </c>
      <c r="AP81" s="83">
        <f t="shared" si="44"/>
        <v>0</v>
      </c>
      <c r="AQ81" s="227">
        <f t="shared" si="45"/>
        <v>0</v>
      </c>
      <c r="AR81" s="227">
        <f t="shared" si="46"/>
        <v>0</v>
      </c>
      <c r="AS81" s="227">
        <f t="shared" si="47"/>
        <v>0</v>
      </c>
      <c r="AT81" s="227">
        <f t="shared" si="48"/>
        <v>0</v>
      </c>
      <c r="AU81" s="83">
        <f t="shared" si="49"/>
        <v>0</v>
      </c>
      <c r="AV81" s="83">
        <f t="shared" si="50"/>
        <v>0</v>
      </c>
      <c r="AW81" s="83">
        <f t="shared" si="51"/>
        <v>0</v>
      </c>
      <c r="AX81" s="83">
        <f t="shared" si="52"/>
        <v>0</v>
      </c>
      <c r="AY81" s="128">
        <f t="shared" si="53"/>
        <v>94.89500000000001</v>
      </c>
    </row>
    <row r="82" spans="2:51" x14ac:dyDescent="0.25">
      <c r="B82" s="250">
        <f>IF(C25&lt;=$F$18,C25,"-")</f>
        <v>42</v>
      </c>
      <c r="C82" s="208">
        <f>D25-D26</f>
        <v>30</v>
      </c>
      <c r="D82" s="209">
        <v>0</v>
      </c>
      <c r="E82" s="251">
        <f>IF(G82+D82&lt;&gt;1,(1-(G82+D82))*56%,0)</f>
        <v>0</v>
      </c>
      <c r="F82" s="251">
        <f>IF(G82+D82&lt;&gt;1,(1-(G82+D82))*44%,0)</f>
        <v>0</v>
      </c>
      <c r="G82" s="210">
        <v>1</v>
      </c>
      <c r="H82" s="108">
        <f t="shared" ref="H82:H94" si="78">IF(C82=0,0,IF(SUM(D82:G82)&lt;&gt;1,"erreur",))</f>
        <v>0</v>
      </c>
      <c r="I82" s="105">
        <v>77</v>
      </c>
      <c r="J82" s="83">
        <f t="shared" si="71"/>
        <v>43.890000000000015</v>
      </c>
      <c r="K82" s="83">
        <f t="shared" si="72"/>
        <v>13.024057115695463</v>
      </c>
      <c r="L82" s="83">
        <f t="shared" si="73"/>
        <v>70</v>
      </c>
      <c r="M82" s="83">
        <f t="shared" si="74"/>
        <v>10</v>
      </c>
      <c r="N82" s="83">
        <f t="shared" si="56"/>
        <v>0</v>
      </c>
      <c r="O82" s="84">
        <f t="shared" si="57"/>
        <v>392.45864947650301</v>
      </c>
      <c r="P82" s="105">
        <v>77</v>
      </c>
      <c r="Q82" s="83">
        <f t="shared" si="66"/>
        <v>10.335000000000001</v>
      </c>
      <c r="R82" s="83">
        <f t="shared" si="75"/>
        <v>277.09500000000031</v>
      </c>
      <c r="S82" s="83">
        <f t="shared" si="76"/>
        <v>157.94415000000018</v>
      </c>
      <c r="T82" s="83">
        <f t="shared" si="58"/>
        <v>40.3784642671529</v>
      </c>
      <c r="U82" s="83">
        <f t="shared" si="67"/>
        <v>70</v>
      </c>
      <c r="V82" s="83">
        <f t="shared" si="59"/>
        <v>10</v>
      </c>
      <c r="W82" s="83">
        <v>0</v>
      </c>
      <c r="X82" s="83">
        <f t="shared" si="60"/>
        <v>638.74521984862486</v>
      </c>
      <c r="Y82" s="88">
        <f t="shared" si="61"/>
        <v>246.28657037212184</v>
      </c>
      <c r="AA82" s="121">
        <v>77</v>
      </c>
      <c r="AB82" s="83">
        <f t="shared" si="62"/>
        <v>0</v>
      </c>
      <c r="AC82" s="154">
        <f t="shared" si="63"/>
        <v>0</v>
      </c>
      <c r="AD82" s="154">
        <f t="shared" si="64"/>
        <v>0</v>
      </c>
      <c r="AE82" s="154">
        <f t="shared" si="65"/>
        <v>0</v>
      </c>
      <c r="AF82" s="83">
        <f t="shared" si="68"/>
        <v>30.948799414504727</v>
      </c>
      <c r="AG82" s="83">
        <f t="shared" si="69"/>
        <v>0</v>
      </c>
      <c r="AH82" s="83">
        <f t="shared" si="70"/>
        <v>0</v>
      </c>
      <c r="AI82" s="128">
        <f t="shared" si="77"/>
        <v>30.948799414504727</v>
      </c>
      <c r="AK82" s="121">
        <v>77</v>
      </c>
      <c r="AL82" s="83">
        <f t="shared" si="40"/>
        <v>0</v>
      </c>
      <c r="AM82" s="83">
        <f t="shared" si="41"/>
        <v>0</v>
      </c>
      <c r="AN82" s="83">
        <f t="shared" si="42"/>
        <v>0</v>
      </c>
      <c r="AO82" s="83">
        <f t="shared" si="43"/>
        <v>0</v>
      </c>
      <c r="AP82" s="83">
        <f t="shared" si="44"/>
        <v>0</v>
      </c>
      <c r="AQ82" s="227">
        <f t="shared" si="45"/>
        <v>0</v>
      </c>
      <c r="AR82" s="227">
        <f t="shared" si="46"/>
        <v>0</v>
      </c>
      <c r="AS82" s="227">
        <f t="shared" si="47"/>
        <v>0</v>
      </c>
      <c r="AT82" s="227">
        <f t="shared" si="48"/>
        <v>0</v>
      </c>
      <c r="AU82" s="83">
        <f t="shared" si="49"/>
        <v>0</v>
      </c>
      <c r="AV82" s="83">
        <f t="shared" si="50"/>
        <v>0</v>
      </c>
      <c r="AW82" s="83">
        <f t="shared" si="51"/>
        <v>0</v>
      </c>
      <c r="AX82" s="83">
        <f t="shared" si="52"/>
        <v>0</v>
      </c>
      <c r="AY82" s="128">
        <f t="shared" si="53"/>
        <v>94.89500000000001</v>
      </c>
    </row>
    <row r="83" spans="2:51" x14ac:dyDescent="0.25">
      <c r="B83" s="252">
        <f>IF(C27&lt;=$F$18,C27,"-")</f>
        <v>50</v>
      </c>
      <c r="C83" s="211">
        <f>D27-D28</f>
        <v>35</v>
      </c>
      <c r="D83" s="212">
        <v>0.1</v>
      </c>
      <c r="E83" s="185">
        <f t="shared" ref="E83:E94" si="79">IF(G83+D83&lt;&gt;1,(1-(G83+D83))*56%,0)</f>
        <v>0</v>
      </c>
      <c r="F83" s="185">
        <f t="shared" ref="F83:F94" si="80">IF(G83+D83&lt;&gt;1,(1-(G83+D83))*44%,0)</f>
        <v>0</v>
      </c>
      <c r="G83" s="213">
        <v>0.9</v>
      </c>
      <c r="H83" s="108">
        <f t="shared" si="78"/>
        <v>0</v>
      </c>
      <c r="I83" s="105">
        <v>78</v>
      </c>
      <c r="J83" s="83">
        <f t="shared" si="71"/>
        <v>44.460000000000015</v>
      </c>
      <c r="K83" s="83">
        <f t="shared" si="72"/>
        <v>13.17339997701186</v>
      </c>
      <c r="L83" s="83">
        <f t="shared" si="73"/>
        <v>70</v>
      </c>
      <c r="M83" s="83">
        <f t="shared" si="74"/>
        <v>10</v>
      </c>
      <c r="N83" s="83">
        <f t="shared" si="56"/>
        <v>0</v>
      </c>
      <c r="O83" s="84">
        <f t="shared" si="57"/>
        <v>393.71150495996238</v>
      </c>
      <c r="P83" s="105">
        <v>78</v>
      </c>
      <c r="Q83" s="83">
        <f t="shared" si="66"/>
        <v>10.335000000000001</v>
      </c>
      <c r="R83" s="83">
        <f t="shared" si="75"/>
        <v>287.43000000000029</v>
      </c>
      <c r="S83" s="83">
        <f t="shared" si="76"/>
        <v>163.83510000000015</v>
      </c>
      <c r="T83" s="83">
        <f t="shared" si="58"/>
        <v>41.706336831223688</v>
      </c>
      <c r="U83" s="83">
        <f t="shared" si="67"/>
        <v>70</v>
      </c>
      <c r="V83" s="83">
        <f t="shared" si="59"/>
        <v>10</v>
      </c>
      <c r="W83" s="83">
        <v>0</v>
      </c>
      <c r="X83" s="83">
        <f t="shared" si="60"/>
        <v>651.31800248104821</v>
      </c>
      <c r="Y83" s="88">
        <f t="shared" si="61"/>
        <v>257.60649752108583</v>
      </c>
      <c r="AA83" s="121">
        <v>78</v>
      </c>
      <c r="AB83" s="83">
        <f t="shared" si="62"/>
        <v>0</v>
      </c>
      <c r="AC83" s="154">
        <f t="shared" si="63"/>
        <v>0</v>
      </c>
      <c r="AD83" s="154">
        <f t="shared" si="64"/>
        <v>0</v>
      </c>
      <c r="AE83" s="154">
        <f t="shared" si="65"/>
        <v>0</v>
      </c>
      <c r="AF83" s="83">
        <f t="shared" si="68"/>
        <v>30.341912334889994</v>
      </c>
      <c r="AG83" s="83">
        <f t="shared" si="69"/>
        <v>0</v>
      </c>
      <c r="AH83" s="83">
        <f t="shared" si="70"/>
        <v>0</v>
      </c>
      <c r="AI83" s="128">
        <f t="shared" si="77"/>
        <v>30.341912334889994</v>
      </c>
      <c r="AK83" s="121">
        <v>78</v>
      </c>
      <c r="AL83" s="83">
        <f t="shared" si="40"/>
        <v>0</v>
      </c>
      <c r="AM83" s="83">
        <f t="shared" si="41"/>
        <v>0</v>
      </c>
      <c r="AN83" s="83">
        <f t="shared" si="42"/>
        <v>0</v>
      </c>
      <c r="AO83" s="83">
        <f t="shared" si="43"/>
        <v>0</v>
      </c>
      <c r="AP83" s="83">
        <f t="shared" si="44"/>
        <v>0</v>
      </c>
      <c r="AQ83" s="227">
        <f t="shared" si="45"/>
        <v>0</v>
      </c>
      <c r="AR83" s="227">
        <f t="shared" si="46"/>
        <v>0</v>
      </c>
      <c r="AS83" s="227">
        <f t="shared" si="47"/>
        <v>0</v>
      </c>
      <c r="AT83" s="227">
        <f t="shared" si="48"/>
        <v>0</v>
      </c>
      <c r="AU83" s="83">
        <f t="shared" si="49"/>
        <v>0</v>
      </c>
      <c r="AV83" s="83">
        <f t="shared" si="50"/>
        <v>0</v>
      </c>
      <c r="AW83" s="83">
        <f t="shared" si="51"/>
        <v>0</v>
      </c>
      <c r="AX83" s="83">
        <f t="shared" si="52"/>
        <v>0</v>
      </c>
      <c r="AY83" s="128">
        <f t="shared" si="53"/>
        <v>94.89500000000001</v>
      </c>
    </row>
    <row r="84" spans="2:51" x14ac:dyDescent="0.25">
      <c r="B84" s="260">
        <f>IF(C29&lt;=$F$18,C29,"-")</f>
        <v>58</v>
      </c>
      <c r="C84" s="211">
        <f>D29-D30</f>
        <v>44</v>
      </c>
      <c r="D84" s="212">
        <v>0.2</v>
      </c>
      <c r="E84" s="185">
        <f t="shared" si="79"/>
        <v>0</v>
      </c>
      <c r="F84" s="185">
        <f t="shared" si="80"/>
        <v>0</v>
      </c>
      <c r="G84" s="213">
        <v>0.8</v>
      </c>
      <c r="H84" s="108">
        <f t="shared" si="78"/>
        <v>0</v>
      </c>
      <c r="I84" s="105">
        <v>79</v>
      </c>
      <c r="J84" s="83">
        <f t="shared" si="71"/>
        <v>45.030000000000015</v>
      </c>
      <c r="K84" s="83">
        <f t="shared" si="72"/>
        <v>13.322520132585414</v>
      </c>
      <c r="L84" s="83">
        <f t="shared" si="73"/>
        <v>70</v>
      </c>
      <c r="M84" s="83">
        <f t="shared" si="74"/>
        <v>10</v>
      </c>
      <c r="N84" s="83">
        <f t="shared" si="56"/>
        <v>0</v>
      </c>
      <c r="O84" s="84">
        <f t="shared" si="57"/>
        <v>394.96397256425297</v>
      </c>
      <c r="P84" s="105">
        <v>79</v>
      </c>
      <c r="Q84" s="83">
        <f t="shared" si="66"/>
        <v>10.335000000000001</v>
      </c>
      <c r="R84" s="83">
        <f t="shared" si="75"/>
        <v>297.76500000000027</v>
      </c>
      <c r="S84" s="83">
        <f t="shared" si="76"/>
        <v>169.72605000000013</v>
      </c>
      <c r="T84" s="83">
        <f t="shared" si="58"/>
        <v>43.028662140580536</v>
      </c>
      <c r="U84" s="83">
        <f t="shared" si="67"/>
        <v>70</v>
      </c>
      <c r="V84" s="83">
        <f t="shared" si="59"/>
        <v>10</v>
      </c>
      <c r="W84" s="83">
        <v>0</v>
      </c>
      <c r="X84" s="83">
        <f t="shared" si="60"/>
        <v>663.88112364484471</v>
      </c>
      <c r="Y84" s="88">
        <f t="shared" si="61"/>
        <v>268.91715108059174</v>
      </c>
      <c r="AA84" s="121">
        <v>79</v>
      </c>
      <c r="AB84" s="83">
        <f t="shared" si="62"/>
        <v>0</v>
      </c>
      <c r="AC84" s="154">
        <f t="shared" si="63"/>
        <v>0</v>
      </c>
      <c r="AD84" s="154">
        <f t="shared" si="64"/>
        <v>0</v>
      </c>
      <c r="AE84" s="154">
        <f t="shared" si="65"/>
        <v>0</v>
      </c>
      <c r="AF84" s="83">
        <f t="shared" si="68"/>
        <v>29.746925940741935</v>
      </c>
      <c r="AG84" s="83">
        <f t="shared" si="69"/>
        <v>0</v>
      </c>
      <c r="AH84" s="83">
        <f t="shared" si="70"/>
        <v>0</v>
      </c>
      <c r="AI84" s="128">
        <f t="shared" si="77"/>
        <v>29.746925940741935</v>
      </c>
      <c r="AK84" s="121">
        <v>79</v>
      </c>
      <c r="AL84" s="83">
        <f t="shared" si="40"/>
        <v>0</v>
      </c>
      <c r="AM84" s="83">
        <f t="shared" si="41"/>
        <v>0</v>
      </c>
      <c r="AN84" s="83">
        <f t="shared" si="42"/>
        <v>0</v>
      </c>
      <c r="AO84" s="83">
        <f t="shared" si="43"/>
        <v>0</v>
      </c>
      <c r="AP84" s="83">
        <f t="shared" si="44"/>
        <v>0</v>
      </c>
      <c r="AQ84" s="227">
        <f t="shared" si="45"/>
        <v>0</v>
      </c>
      <c r="AR84" s="227">
        <f t="shared" si="46"/>
        <v>0</v>
      </c>
      <c r="AS84" s="227">
        <f t="shared" si="47"/>
        <v>0</v>
      </c>
      <c r="AT84" s="227">
        <f t="shared" si="48"/>
        <v>0</v>
      </c>
      <c r="AU84" s="83">
        <f t="shared" si="49"/>
        <v>0</v>
      </c>
      <c r="AV84" s="83">
        <f t="shared" si="50"/>
        <v>0</v>
      </c>
      <c r="AW84" s="83">
        <f t="shared" si="51"/>
        <v>0</v>
      </c>
      <c r="AX84" s="83">
        <f t="shared" si="52"/>
        <v>0</v>
      </c>
      <c r="AY84" s="128">
        <f t="shared" si="53"/>
        <v>94.89500000000001</v>
      </c>
    </row>
    <row r="85" spans="2:51" x14ac:dyDescent="0.25">
      <c r="B85" s="252">
        <f>IF(C31&lt;=$F$18,C31,"-")</f>
        <v>66</v>
      </c>
      <c r="C85" s="211">
        <f>D31-D32</f>
        <v>38</v>
      </c>
      <c r="D85" s="212">
        <v>0.3</v>
      </c>
      <c r="E85" s="185">
        <f t="shared" si="79"/>
        <v>0</v>
      </c>
      <c r="F85" s="185">
        <f t="shared" si="80"/>
        <v>0</v>
      </c>
      <c r="G85" s="213">
        <v>0.7</v>
      </c>
      <c r="H85" s="108">
        <f t="shared" si="78"/>
        <v>0</v>
      </c>
      <c r="I85" s="105">
        <v>80</v>
      </c>
      <c r="J85" s="83">
        <f t="shared" si="71"/>
        <v>45.600000000000016</v>
      </c>
      <c r="K85" s="83">
        <f t="shared" si="72"/>
        <v>13.471420727466249</v>
      </c>
      <c r="L85" s="83">
        <f t="shared" si="73"/>
        <v>70</v>
      </c>
      <c r="M85" s="83">
        <f t="shared" si="74"/>
        <v>10</v>
      </c>
      <c r="N85" s="83">
        <f t="shared" si="56"/>
        <v>0</v>
      </c>
      <c r="O85" s="84">
        <f t="shared" si="57"/>
        <v>396.21605776700375</v>
      </c>
      <c r="P85" s="105">
        <v>80</v>
      </c>
      <c r="Q85" s="83">
        <f t="shared" si="66"/>
        <v>10.335000000000001</v>
      </c>
      <c r="R85" s="83">
        <f t="shared" si="75"/>
        <v>308.10000000000025</v>
      </c>
      <c r="S85" s="83">
        <f t="shared" si="76"/>
        <v>175.61700000000013</v>
      </c>
      <c r="T85" s="83">
        <f t="shared" si="58"/>
        <v>44.34565479785357</v>
      </c>
      <c r="U85" s="83">
        <f t="shared" si="67"/>
        <v>70</v>
      </c>
      <c r="V85" s="83">
        <f t="shared" si="59"/>
        <v>10</v>
      </c>
      <c r="W85" s="83">
        <v>0</v>
      </c>
      <c r="X85" s="83">
        <f t="shared" si="60"/>
        <v>676.43495710626178</v>
      </c>
      <c r="Y85" s="88">
        <f t="shared" si="61"/>
        <v>280.21889933925803</v>
      </c>
      <c r="AA85" s="121">
        <v>80</v>
      </c>
      <c r="AB85" s="83">
        <f t="shared" si="62"/>
        <v>0</v>
      </c>
      <c r="AC85" s="154">
        <f t="shared" si="63"/>
        <v>0</v>
      </c>
      <c r="AD85" s="154">
        <f t="shared" si="64"/>
        <v>0</v>
      </c>
      <c r="AE85" s="154">
        <f t="shared" si="65"/>
        <v>0</v>
      </c>
      <c r="AF85" s="83">
        <f t="shared" si="68"/>
        <v>29.163606866877256</v>
      </c>
      <c r="AG85" s="83">
        <f t="shared" si="69"/>
        <v>0</v>
      </c>
      <c r="AH85" s="83">
        <f t="shared" si="70"/>
        <v>0</v>
      </c>
      <c r="AI85" s="128">
        <f t="shared" si="77"/>
        <v>29.163606866877256</v>
      </c>
      <c r="AK85" s="121">
        <v>80</v>
      </c>
      <c r="AL85" s="83">
        <f t="shared" si="40"/>
        <v>0</v>
      </c>
      <c r="AM85" s="83">
        <f t="shared" si="41"/>
        <v>0</v>
      </c>
      <c r="AN85" s="83">
        <f t="shared" si="42"/>
        <v>0</v>
      </c>
      <c r="AO85" s="83">
        <f t="shared" si="43"/>
        <v>0</v>
      </c>
      <c r="AP85" s="83">
        <f t="shared" si="44"/>
        <v>0</v>
      </c>
      <c r="AQ85" s="227">
        <f t="shared" si="45"/>
        <v>0</v>
      </c>
      <c r="AR85" s="227">
        <f t="shared" si="46"/>
        <v>0</v>
      </c>
      <c r="AS85" s="227">
        <f t="shared" si="47"/>
        <v>0</v>
      </c>
      <c r="AT85" s="227">
        <f t="shared" si="48"/>
        <v>0</v>
      </c>
      <c r="AU85" s="83">
        <f t="shared" si="49"/>
        <v>0</v>
      </c>
      <c r="AV85" s="83">
        <f t="shared" si="50"/>
        <v>0</v>
      </c>
      <c r="AW85" s="83">
        <f t="shared" si="51"/>
        <v>0</v>
      </c>
      <c r="AX85" s="83">
        <f t="shared" si="52"/>
        <v>0</v>
      </c>
      <c r="AY85" s="128">
        <f t="shared" si="53"/>
        <v>94.89500000000001</v>
      </c>
    </row>
    <row r="86" spans="2:51" x14ac:dyDescent="0.25">
      <c r="B86" s="252">
        <f>IF(C33&lt;=$F$18,C33,"-")</f>
        <v>75</v>
      </c>
      <c r="C86" s="211">
        <f>D33-D34</f>
        <v>37</v>
      </c>
      <c r="D86" s="212">
        <v>0.4</v>
      </c>
      <c r="E86" s="185">
        <f t="shared" si="79"/>
        <v>0</v>
      </c>
      <c r="F86" s="185">
        <f t="shared" si="80"/>
        <v>0</v>
      </c>
      <c r="G86" s="213">
        <v>0.6</v>
      </c>
      <c r="H86" s="108">
        <f t="shared" si="78"/>
        <v>0</v>
      </c>
      <c r="I86" s="105">
        <v>81</v>
      </c>
      <c r="J86" s="83">
        <f t="shared" si="71"/>
        <v>46.170000000000016</v>
      </c>
      <c r="K86" s="83">
        <f t="shared" si="72"/>
        <v>13.620104823556266</v>
      </c>
      <c r="L86" s="83">
        <f t="shared" si="73"/>
        <v>70</v>
      </c>
      <c r="M86" s="83">
        <f t="shared" si="74"/>
        <v>10</v>
      </c>
      <c r="N86" s="83">
        <f t="shared" si="56"/>
        <v>0</v>
      </c>
      <c r="O86" s="84">
        <f t="shared" si="57"/>
        <v>397.46776590102718</v>
      </c>
      <c r="P86" s="105">
        <v>81</v>
      </c>
      <c r="Q86" s="83">
        <f t="shared" si="66"/>
        <v>10.335000000000001</v>
      </c>
      <c r="R86" s="83">
        <f t="shared" si="75"/>
        <v>318.43500000000023</v>
      </c>
      <c r="S86" s="83">
        <f t="shared" si="76"/>
        <v>181.50795000000011</v>
      </c>
      <c r="T86" s="83">
        <f t="shared" si="58"/>
        <v>45.657514191379846</v>
      </c>
      <c r="U86" s="83">
        <f t="shared" si="67"/>
        <v>70</v>
      </c>
      <c r="V86" s="83">
        <f t="shared" si="59"/>
        <v>10</v>
      </c>
      <c r="W86" s="83">
        <v>0</v>
      </c>
      <c r="X86" s="83">
        <f t="shared" si="60"/>
        <v>688.97985013332016</v>
      </c>
      <c r="Y86" s="88">
        <f t="shared" si="61"/>
        <v>291.51208423229298</v>
      </c>
      <c r="AA86" s="121">
        <v>81</v>
      </c>
      <c r="AB86" s="83">
        <f t="shared" si="62"/>
        <v>0</v>
      </c>
      <c r="AC86" s="154">
        <f t="shared" si="63"/>
        <v>0</v>
      </c>
      <c r="AD86" s="154">
        <f t="shared" si="64"/>
        <v>0</v>
      </c>
      <c r="AE86" s="154">
        <f t="shared" si="65"/>
        <v>0</v>
      </c>
      <c r="AF86" s="83">
        <f t="shared" si="68"/>
        <v>28.591726324261558</v>
      </c>
      <c r="AG86" s="83">
        <f t="shared" si="69"/>
        <v>0</v>
      </c>
      <c r="AH86" s="83">
        <f t="shared" si="70"/>
        <v>0</v>
      </c>
      <c r="AI86" s="128">
        <f t="shared" si="77"/>
        <v>28.591726324261558</v>
      </c>
      <c r="AK86" s="121">
        <v>81</v>
      </c>
      <c r="AL86" s="83">
        <f t="shared" si="40"/>
        <v>0</v>
      </c>
      <c r="AM86" s="83">
        <f t="shared" si="41"/>
        <v>0</v>
      </c>
      <c r="AN86" s="83">
        <f t="shared" si="42"/>
        <v>0</v>
      </c>
      <c r="AO86" s="83">
        <f t="shared" si="43"/>
        <v>0</v>
      </c>
      <c r="AP86" s="83">
        <f t="shared" si="44"/>
        <v>0</v>
      </c>
      <c r="AQ86" s="227">
        <f t="shared" si="45"/>
        <v>0</v>
      </c>
      <c r="AR86" s="227">
        <f t="shared" si="46"/>
        <v>0</v>
      </c>
      <c r="AS86" s="227">
        <f t="shared" si="47"/>
        <v>0</v>
      </c>
      <c r="AT86" s="227">
        <f t="shared" si="48"/>
        <v>0</v>
      </c>
      <c r="AU86" s="83">
        <f t="shared" si="49"/>
        <v>0</v>
      </c>
      <c r="AV86" s="83">
        <f t="shared" si="50"/>
        <v>0</v>
      </c>
      <c r="AW86" s="83">
        <f t="shared" si="51"/>
        <v>0</v>
      </c>
      <c r="AX86" s="83">
        <f t="shared" si="52"/>
        <v>0</v>
      </c>
      <c r="AY86" s="128">
        <f t="shared" si="53"/>
        <v>94.89500000000001</v>
      </c>
    </row>
    <row r="87" spans="2:51" x14ac:dyDescent="0.25">
      <c r="B87" s="252">
        <f>IF(C35&lt;=$F$18,C35,"-")</f>
        <v>84</v>
      </c>
      <c r="C87" s="211">
        <f>D35-D36</f>
        <v>36</v>
      </c>
      <c r="D87" s="212">
        <v>0.5</v>
      </c>
      <c r="E87" s="185">
        <f t="shared" si="79"/>
        <v>0.28000000000000003</v>
      </c>
      <c r="F87" s="185">
        <f t="shared" si="80"/>
        <v>0.22</v>
      </c>
      <c r="G87" s="213"/>
      <c r="H87" s="108">
        <f t="shared" si="78"/>
        <v>0</v>
      </c>
      <c r="I87" s="105">
        <v>82</v>
      </c>
      <c r="J87" s="83">
        <f t="shared" si="71"/>
        <v>46.740000000000016</v>
      </c>
      <c r="K87" s="83">
        <f t="shared" si="72"/>
        <v>13.76857540280615</v>
      </c>
      <c r="L87" s="83">
        <f t="shared" si="73"/>
        <v>70</v>
      </c>
      <c r="M87" s="83">
        <f t="shared" si="74"/>
        <v>10</v>
      </c>
      <c r="N87" s="83">
        <f t="shared" si="56"/>
        <v>0</v>
      </c>
      <c r="O87" s="84">
        <f t="shared" si="57"/>
        <v>398.71910215988743</v>
      </c>
      <c r="P87" s="105">
        <v>82</v>
      </c>
      <c r="Q87" s="83">
        <f t="shared" si="66"/>
        <v>10.335000000000001</v>
      </c>
      <c r="R87" s="83">
        <f t="shared" si="75"/>
        <v>328.77000000000021</v>
      </c>
      <c r="S87" s="83">
        <f t="shared" si="76"/>
        <v>187.39890000000011</v>
      </c>
      <c r="T87" s="83">
        <f t="shared" si="58"/>
        <v>46.964426032246088</v>
      </c>
      <c r="U87" s="83">
        <f t="shared" si="67"/>
        <v>70</v>
      </c>
      <c r="V87" s="83">
        <f t="shared" si="59"/>
        <v>10</v>
      </c>
      <c r="W87" s="83">
        <v>0</v>
      </c>
      <c r="X87" s="83">
        <f t="shared" si="60"/>
        <v>701.51612617282865</v>
      </c>
      <c r="Y87" s="88">
        <f t="shared" si="61"/>
        <v>302.79702401294122</v>
      </c>
      <c r="AA87" s="121">
        <v>82</v>
      </c>
      <c r="AB87" s="83">
        <f t="shared" si="62"/>
        <v>0</v>
      </c>
      <c r="AC87" s="154">
        <f t="shared" si="63"/>
        <v>0</v>
      </c>
      <c r="AD87" s="154">
        <f t="shared" si="64"/>
        <v>0</v>
      </c>
      <c r="AE87" s="154">
        <f t="shared" si="65"/>
        <v>0</v>
      </c>
      <c r="AF87" s="83">
        <f t="shared" si="68"/>
        <v>28.031060010273865</v>
      </c>
      <c r="AG87" s="83">
        <f t="shared" si="69"/>
        <v>0</v>
      </c>
      <c r="AH87" s="83">
        <f t="shared" si="70"/>
        <v>0</v>
      </c>
      <c r="AI87" s="128">
        <f t="shared" si="77"/>
        <v>28.031060010273865</v>
      </c>
      <c r="AK87" s="121">
        <v>82</v>
      </c>
      <c r="AL87" s="83">
        <f t="shared" si="40"/>
        <v>0</v>
      </c>
      <c r="AM87" s="83">
        <f t="shared" si="41"/>
        <v>0</v>
      </c>
      <c r="AN87" s="83">
        <f t="shared" si="42"/>
        <v>0</v>
      </c>
      <c r="AO87" s="83">
        <f t="shared" si="43"/>
        <v>0</v>
      </c>
      <c r="AP87" s="83">
        <f t="shared" si="44"/>
        <v>0</v>
      </c>
      <c r="AQ87" s="227">
        <f t="shared" si="45"/>
        <v>0</v>
      </c>
      <c r="AR87" s="227">
        <f t="shared" si="46"/>
        <v>0</v>
      </c>
      <c r="AS87" s="227">
        <f t="shared" si="47"/>
        <v>0</v>
      </c>
      <c r="AT87" s="227">
        <f t="shared" si="48"/>
        <v>0</v>
      </c>
      <c r="AU87" s="83">
        <f t="shared" si="49"/>
        <v>0</v>
      </c>
      <c r="AV87" s="83">
        <f t="shared" si="50"/>
        <v>0</v>
      </c>
      <c r="AW87" s="83">
        <f t="shared" si="51"/>
        <v>0</v>
      </c>
      <c r="AX87" s="83">
        <f t="shared" si="52"/>
        <v>0</v>
      </c>
      <c r="AY87" s="128">
        <f t="shared" si="53"/>
        <v>94.89500000000001</v>
      </c>
    </row>
    <row r="88" spans="2:51" x14ac:dyDescent="0.25">
      <c r="B88" s="252">
        <f>IF(C37&lt;=$F$18,C37,"-")</f>
        <v>93</v>
      </c>
      <c r="C88" s="211">
        <f>D37-D38</f>
        <v>34</v>
      </c>
      <c r="D88" s="212">
        <v>0.6</v>
      </c>
      <c r="E88" s="185">
        <f t="shared" si="79"/>
        <v>0.22400000000000003</v>
      </c>
      <c r="F88" s="185">
        <f t="shared" si="80"/>
        <v>0.17600000000000002</v>
      </c>
      <c r="G88" s="213"/>
      <c r="H88" s="108">
        <f t="shared" si="78"/>
        <v>0</v>
      </c>
      <c r="I88" s="105">
        <v>83</v>
      </c>
      <c r="J88" s="83">
        <f t="shared" si="71"/>
        <v>47.310000000000016</v>
      </c>
      <c r="K88" s="83">
        <f t="shared" si="72"/>
        <v>13.916835370252125</v>
      </c>
      <c r="L88" s="83">
        <f t="shared" si="73"/>
        <v>70</v>
      </c>
      <c r="M88" s="83">
        <f t="shared" si="74"/>
        <v>10</v>
      </c>
      <c r="N88" s="83">
        <f t="shared" si="56"/>
        <v>0</v>
      </c>
      <c r="O88" s="84">
        <f t="shared" si="57"/>
        <v>399.97007160318913</v>
      </c>
      <c r="P88" s="105">
        <v>83</v>
      </c>
      <c r="Q88" s="83">
        <f t="shared" si="66"/>
        <v>10.335000000000001</v>
      </c>
      <c r="R88" s="83">
        <f t="shared" si="75"/>
        <v>339.10500000000019</v>
      </c>
      <c r="S88" s="83">
        <f t="shared" si="76"/>
        <v>193.28985000000009</v>
      </c>
      <c r="T88" s="83">
        <f t="shared" si="58"/>
        <v>48.266563692632019</v>
      </c>
      <c r="U88" s="83">
        <f t="shared" si="67"/>
        <v>70</v>
      </c>
      <c r="V88" s="83">
        <f t="shared" si="59"/>
        <v>10</v>
      </c>
      <c r="W88" s="83">
        <v>0</v>
      </c>
      <c r="X88" s="83">
        <f t="shared" si="60"/>
        <v>714.04408718133436</v>
      </c>
      <c r="Y88" s="88">
        <f t="shared" si="61"/>
        <v>314.07401557814524</v>
      </c>
      <c r="AA88" s="121">
        <v>83</v>
      </c>
      <c r="AB88" s="83">
        <f t="shared" si="62"/>
        <v>0</v>
      </c>
      <c r="AC88" s="154">
        <f t="shared" si="63"/>
        <v>0</v>
      </c>
      <c r="AD88" s="154">
        <f t="shared" si="64"/>
        <v>0</v>
      </c>
      <c r="AE88" s="154">
        <f t="shared" si="65"/>
        <v>0</v>
      </c>
      <c r="AF88" s="83">
        <f t="shared" si="68"/>
        <v>27.481388020730787</v>
      </c>
      <c r="AG88" s="83">
        <f t="shared" si="69"/>
        <v>0</v>
      </c>
      <c r="AH88" s="83">
        <f t="shared" si="70"/>
        <v>0</v>
      </c>
      <c r="AI88" s="128">
        <f t="shared" si="77"/>
        <v>27.481388020730787</v>
      </c>
      <c r="AK88" s="121">
        <v>83</v>
      </c>
      <c r="AL88" s="83">
        <f t="shared" si="40"/>
        <v>0</v>
      </c>
      <c r="AM88" s="83">
        <f t="shared" si="41"/>
        <v>0</v>
      </c>
      <c r="AN88" s="83">
        <f t="shared" si="42"/>
        <v>0</v>
      </c>
      <c r="AO88" s="83">
        <f t="shared" si="43"/>
        <v>0</v>
      </c>
      <c r="AP88" s="83">
        <f t="shared" si="44"/>
        <v>0</v>
      </c>
      <c r="AQ88" s="227">
        <f t="shared" si="45"/>
        <v>0</v>
      </c>
      <c r="AR88" s="227">
        <f t="shared" si="46"/>
        <v>0</v>
      </c>
      <c r="AS88" s="227">
        <f t="shared" si="47"/>
        <v>0</v>
      </c>
      <c r="AT88" s="227">
        <f t="shared" si="48"/>
        <v>0</v>
      </c>
      <c r="AU88" s="83">
        <f t="shared" si="49"/>
        <v>0</v>
      </c>
      <c r="AV88" s="83">
        <f t="shared" si="50"/>
        <v>0</v>
      </c>
      <c r="AW88" s="83">
        <f t="shared" si="51"/>
        <v>0</v>
      </c>
      <c r="AX88" s="83">
        <f t="shared" si="52"/>
        <v>0</v>
      </c>
      <c r="AY88" s="128">
        <f t="shared" si="53"/>
        <v>94.89500000000001</v>
      </c>
    </row>
    <row r="89" spans="2:51" x14ac:dyDescent="0.25">
      <c r="B89" s="252">
        <f>IF(C39&lt;=$F$18,C39,"-")</f>
        <v>103</v>
      </c>
      <c r="C89" s="211">
        <f>D39-D40</f>
        <v>38</v>
      </c>
      <c r="D89" s="212">
        <v>0.7</v>
      </c>
      <c r="E89" s="185">
        <f t="shared" si="79"/>
        <v>0.16800000000000004</v>
      </c>
      <c r="F89" s="185">
        <f t="shared" si="80"/>
        <v>0.13200000000000003</v>
      </c>
      <c r="G89" s="213"/>
      <c r="H89" s="108">
        <f t="shared" si="78"/>
        <v>0</v>
      </c>
      <c r="I89" s="105">
        <v>84</v>
      </c>
      <c r="J89" s="83">
        <f t="shared" si="71"/>
        <v>47.880000000000017</v>
      </c>
      <c r="K89" s="83">
        <f t="shared" si="72"/>
        <v>14.064887556902065</v>
      </c>
      <c r="L89" s="83">
        <f t="shared" si="73"/>
        <v>70</v>
      </c>
      <c r="M89" s="83">
        <f t="shared" si="74"/>
        <v>10</v>
      </c>
      <c r="N89" s="83">
        <f t="shared" si="56"/>
        <v>0</v>
      </c>
      <c r="O89" s="84">
        <f t="shared" si="57"/>
        <v>401.22067916160444</v>
      </c>
      <c r="P89" s="105">
        <v>84</v>
      </c>
      <c r="Q89" s="83">
        <f t="shared" si="66"/>
        <v>10.335000000000001</v>
      </c>
      <c r="R89" s="83">
        <f t="shared" si="75"/>
        <v>349.44000000000017</v>
      </c>
      <c r="S89" s="83">
        <f t="shared" si="76"/>
        <v>199.18080000000009</v>
      </c>
      <c r="T89" s="83">
        <f t="shared" si="58"/>
        <v>49.564089376413726</v>
      </c>
      <c r="U89" s="83">
        <f t="shared" si="67"/>
        <v>70</v>
      </c>
      <c r="V89" s="83">
        <f t="shared" si="59"/>
        <v>10</v>
      </c>
      <c r="W89" s="83">
        <v>0</v>
      </c>
      <c r="X89" s="83">
        <f t="shared" si="60"/>
        <v>726.56401566392071</v>
      </c>
      <c r="Y89" s="88">
        <f t="shared" si="61"/>
        <v>325.34333650231628</v>
      </c>
      <c r="AA89" s="121">
        <v>84</v>
      </c>
      <c r="AB89" s="83">
        <f t="shared" si="62"/>
        <v>36</v>
      </c>
      <c r="AC89" s="154">
        <f t="shared" si="63"/>
        <v>0.5</v>
      </c>
      <c r="AD89" s="154">
        <f t="shared" si="64"/>
        <v>0.28000000000000003</v>
      </c>
      <c r="AE89" s="154">
        <f t="shared" si="65"/>
        <v>0.22</v>
      </c>
      <c r="AF89" s="83">
        <f t="shared" si="68"/>
        <v>44.636211470288423</v>
      </c>
      <c r="AG89" s="83">
        <f t="shared" si="69"/>
        <v>9.8694678892005729</v>
      </c>
      <c r="AH89" s="83">
        <f t="shared" si="70"/>
        <v>6.6447543291395199</v>
      </c>
      <c r="AI89" s="128">
        <f t="shared" si="77"/>
        <v>61.15043368862851</v>
      </c>
      <c r="AK89" s="121">
        <v>84</v>
      </c>
      <c r="AL89" s="83">
        <f t="shared" si="40"/>
        <v>36</v>
      </c>
      <c r="AM89" s="83">
        <f t="shared" si="41"/>
        <v>0.5</v>
      </c>
      <c r="AN89" s="83">
        <f t="shared" si="42"/>
        <v>0.28000000000000003</v>
      </c>
      <c r="AO89" s="83">
        <f t="shared" si="43"/>
        <v>0.22</v>
      </c>
      <c r="AP89" s="83">
        <f t="shared" si="44"/>
        <v>0</v>
      </c>
      <c r="AQ89" s="227">
        <f t="shared" si="45"/>
        <v>18</v>
      </c>
      <c r="AR89" s="227">
        <f t="shared" si="46"/>
        <v>10.080000000000002</v>
      </c>
      <c r="AS89" s="227">
        <f t="shared" si="47"/>
        <v>7.92</v>
      </c>
      <c r="AT89" s="227">
        <f t="shared" si="48"/>
        <v>0</v>
      </c>
      <c r="AU89" s="83">
        <f t="shared" si="49"/>
        <v>27.36</v>
      </c>
      <c r="AV89" s="83">
        <f t="shared" si="50"/>
        <v>7.7616000000000005</v>
      </c>
      <c r="AW89" s="83">
        <f t="shared" si="51"/>
        <v>0</v>
      </c>
      <c r="AX89" s="83">
        <f t="shared" si="52"/>
        <v>0</v>
      </c>
      <c r="AY89" s="128">
        <f t="shared" si="53"/>
        <v>130.01660000000001</v>
      </c>
    </row>
    <row r="90" spans="2:51" x14ac:dyDescent="0.25">
      <c r="B90" s="252">
        <f>IF(C41&lt;=$F$18,C41,"-")</f>
        <v>113</v>
      </c>
      <c r="C90" s="211">
        <f>D41-D42</f>
        <v>42</v>
      </c>
      <c r="D90" s="212">
        <v>0.8</v>
      </c>
      <c r="E90" s="185">
        <f t="shared" si="79"/>
        <v>0.11199999999999999</v>
      </c>
      <c r="F90" s="185">
        <f t="shared" si="80"/>
        <v>8.7999999999999981E-2</v>
      </c>
      <c r="G90" s="213"/>
      <c r="H90" s="108">
        <f t="shared" si="78"/>
        <v>0</v>
      </c>
      <c r="I90" s="105">
        <v>85</v>
      </c>
      <c r="J90" s="83">
        <f t="shared" si="71"/>
        <v>48.450000000000017</v>
      </c>
      <c r="K90" s="83">
        <f t="shared" si="72"/>
        <v>14.212734722480331</v>
      </c>
      <c r="L90" s="83">
        <f t="shared" si="73"/>
        <v>70</v>
      </c>
      <c r="M90" s="83">
        <f t="shared" si="74"/>
        <v>10</v>
      </c>
      <c r="N90" s="83">
        <f t="shared" si="56"/>
        <v>0</v>
      </c>
      <c r="O90" s="84">
        <f t="shared" si="57"/>
        <v>402.4709296416533</v>
      </c>
      <c r="P90" s="105">
        <v>85</v>
      </c>
      <c r="Q90" s="83">
        <f t="shared" si="66"/>
        <v>-56.159999999999968</v>
      </c>
      <c r="R90" s="83">
        <f t="shared" si="75"/>
        <v>293.2800000000002</v>
      </c>
      <c r="S90" s="83">
        <f t="shared" si="76"/>
        <v>167.16960000000009</v>
      </c>
      <c r="T90" s="83">
        <f t="shared" si="58"/>
        <v>42.455490039298851</v>
      </c>
      <c r="U90" s="83">
        <f t="shared" si="67"/>
        <v>70</v>
      </c>
      <c r="V90" s="83">
        <f t="shared" si="59"/>
        <v>10</v>
      </c>
      <c r="W90" s="83">
        <v>0</v>
      </c>
      <c r="X90" s="83">
        <f t="shared" si="60"/>
        <v>658.43036515177903</v>
      </c>
      <c r="Y90" s="88">
        <f t="shared" si="61"/>
        <v>255.95943551012573</v>
      </c>
      <c r="AA90" s="121">
        <v>85</v>
      </c>
      <c r="AB90" s="83">
        <f t="shared" si="62"/>
        <v>0</v>
      </c>
      <c r="AC90" s="154">
        <f t="shared" si="63"/>
        <v>0</v>
      </c>
      <c r="AD90" s="154">
        <f t="shared" si="64"/>
        <v>0</v>
      </c>
      <c r="AE90" s="154">
        <f t="shared" si="65"/>
        <v>0</v>
      </c>
      <c r="AF90" s="83">
        <f t="shared" si="68"/>
        <v>43.760922588756777</v>
      </c>
      <c r="AG90" s="83">
        <f t="shared" si="69"/>
        <v>9.5995867707576235</v>
      </c>
      <c r="AH90" s="83">
        <f t="shared" si="70"/>
        <v>4.698550845453223</v>
      </c>
      <c r="AI90" s="128">
        <f t="shared" si="77"/>
        <v>58.059060204967622</v>
      </c>
      <c r="AK90" s="121">
        <v>85</v>
      </c>
      <c r="AL90" s="83">
        <f t="shared" si="40"/>
        <v>0</v>
      </c>
      <c r="AM90" s="83">
        <f t="shared" si="41"/>
        <v>0</v>
      </c>
      <c r="AN90" s="83">
        <f t="shared" si="42"/>
        <v>0</v>
      </c>
      <c r="AO90" s="83">
        <f t="shared" si="43"/>
        <v>0</v>
      </c>
      <c r="AP90" s="83">
        <f t="shared" si="44"/>
        <v>0</v>
      </c>
      <c r="AQ90" s="227">
        <f t="shared" si="45"/>
        <v>0</v>
      </c>
      <c r="AR90" s="227">
        <f t="shared" si="46"/>
        <v>0</v>
      </c>
      <c r="AS90" s="227">
        <f t="shared" si="47"/>
        <v>0</v>
      </c>
      <c r="AT90" s="227">
        <f t="shared" si="48"/>
        <v>0</v>
      </c>
      <c r="AU90" s="83">
        <f t="shared" si="49"/>
        <v>0</v>
      </c>
      <c r="AV90" s="83">
        <f t="shared" si="50"/>
        <v>0</v>
      </c>
      <c r="AW90" s="83">
        <f t="shared" si="51"/>
        <v>0</v>
      </c>
      <c r="AX90" s="83">
        <f t="shared" si="52"/>
        <v>0</v>
      </c>
      <c r="AY90" s="128">
        <f t="shared" si="53"/>
        <v>130.01660000000001</v>
      </c>
    </row>
    <row r="91" spans="2:51" x14ac:dyDescent="0.25">
      <c r="B91" s="252">
        <f>IF(C43&lt;=$F$18,C43,"-")</f>
        <v>123</v>
      </c>
      <c r="C91" s="211">
        <f>D43-D44</f>
        <v>45</v>
      </c>
      <c r="D91" s="212">
        <v>0.9</v>
      </c>
      <c r="E91" s="185">
        <f t="shared" si="79"/>
        <v>5.5999999999999994E-2</v>
      </c>
      <c r="F91" s="185">
        <f t="shared" si="80"/>
        <v>4.3999999999999991E-2</v>
      </c>
      <c r="G91" s="213"/>
      <c r="H91" s="108">
        <f t="shared" si="78"/>
        <v>0</v>
      </c>
      <c r="I91" s="105">
        <v>86</v>
      </c>
      <c r="J91" s="83">
        <f t="shared" si="71"/>
        <v>49.020000000000017</v>
      </c>
      <c r="K91" s="83">
        <f t="shared" si="72"/>
        <v>14.360379558039671</v>
      </c>
      <c r="L91" s="83">
        <f t="shared" si="73"/>
        <v>70</v>
      </c>
      <c r="M91" s="83">
        <f t="shared" si="74"/>
        <v>10</v>
      </c>
      <c r="N91" s="83">
        <f t="shared" si="56"/>
        <v>0</v>
      </c>
      <c r="O91" s="84">
        <f t="shared" si="57"/>
        <v>403.72082773025244</v>
      </c>
      <c r="P91" s="105">
        <v>86</v>
      </c>
      <c r="Q91" s="83">
        <f t="shared" si="66"/>
        <v>10.14</v>
      </c>
      <c r="R91" s="83">
        <f t="shared" si="75"/>
        <v>303.42000000000019</v>
      </c>
      <c r="S91" s="83">
        <f t="shared" si="76"/>
        <v>172.94940000000008</v>
      </c>
      <c r="T91" s="83">
        <f t="shared" si="58"/>
        <v>43.74992834022801</v>
      </c>
      <c r="U91" s="83">
        <f t="shared" si="67"/>
        <v>70</v>
      </c>
      <c r="V91" s="83">
        <f t="shared" si="59"/>
        <v>10</v>
      </c>
      <c r="W91" s="83">
        <v>0</v>
      </c>
      <c r="X91" s="83">
        <f t="shared" si="60"/>
        <v>670.75133019256384</v>
      </c>
      <c r="Y91" s="88">
        <f t="shared" si="61"/>
        <v>267.0305024623114</v>
      </c>
      <c r="AA91" s="121">
        <v>86</v>
      </c>
      <c r="AB91" s="83">
        <f t="shared" si="62"/>
        <v>0</v>
      </c>
      <c r="AC91" s="154">
        <f t="shared" si="63"/>
        <v>0</v>
      </c>
      <c r="AD91" s="154">
        <f t="shared" si="64"/>
        <v>0</v>
      </c>
      <c r="AE91" s="154">
        <f t="shared" si="65"/>
        <v>0</v>
      </c>
      <c r="AF91" s="83">
        <f t="shared" si="68"/>
        <v>42.902797588318464</v>
      </c>
      <c r="AG91" s="83">
        <f t="shared" si="69"/>
        <v>9.3370855656909288</v>
      </c>
      <c r="AH91" s="83">
        <f t="shared" si="70"/>
        <v>3.3223771645697604</v>
      </c>
      <c r="AI91" s="128">
        <f t="shared" si="77"/>
        <v>55.562260318579149</v>
      </c>
      <c r="AK91" s="121">
        <v>86</v>
      </c>
      <c r="AL91" s="83">
        <f t="shared" si="40"/>
        <v>0</v>
      </c>
      <c r="AM91" s="83">
        <f t="shared" si="41"/>
        <v>0</v>
      </c>
      <c r="AN91" s="83">
        <f t="shared" si="42"/>
        <v>0</v>
      </c>
      <c r="AO91" s="83">
        <f t="shared" si="43"/>
        <v>0</v>
      </c>
      <c r="AP91" s="83">
        <f t="shared" si="44"/>
        <v>0</v>
      </c>
      <c r="AQ91" s="227">
        <f t="shared" si="45"/>
        <v>0</v>
      </c>
      <c r="AR91" s="227">
        <f t="shared" si="46"/>
        <v>0</v>
      </c>
      <c r="AS91" s="227">
        <f t="shared" si="47"/>
        <v>0</v>
      </c>
      <c r="AT91" s="227">
        <f t="shared" si="48"/>
        <v>0</v>
      </c>
      <c r="AU91" s="83">
        <f t="shared" si="49"/>
        <v>0</v>
      </c>
      <c r="AV91" s="83">
        <f t="shared" si="50"/>
        <v>0</v>
      </c>
      <c r="AW91" s="83">
        <f t="shared" si="51"/>
        <v>0</v>
      </c>
      <c r="AX91" s="83">
        <f t="shared" si="52"/>
        <v>0</v>
      </c>
      <c r="AY91" s="128">
        <f t="shared" si="53"/>
        <v>130.01660000000001</v>
      </c>
    </row>
    <row r="92" spans="2:51" x14ac:dyDescent="0.25">
      <c r="B92" s="252">
        <f>IF(C45&lt;=$F$18,C45,"-")</f>
        <v>135</v>
      </c>
      <c r="C92" s="211">
        <f>D45-D46</f>
        <v>48</v>
      </c>
      <c r="D92" s="212">
        <v>0.9</v>
      </c>
      <c r="E92" s="185">
        <f t="shared" si="79"/>
        <v>5.5999999999999994E-2</v>
      </c>
      <c r="F92" s="185">
        <f t="shared" si="80"/>
        <v>4.3999999999999991E-2</v>
      </c>
      <c r="G92" s="213"/>
      <c r="H92" s="108">
        <f t="shared" si="78"/>
        <v>0</v>
      </c>
      <c r="I92" s="105">
        <v>87</v>
      </c>
      <c r="J92" s="83">
        <f t="shared" si="71"/>
        <v>49.590000000000018</v>
      </c>
      <c r="K92" s="83">
        <f t="shared" si="72"/>
        <v>14.507824688448315</v>
      </c>
      <c r="L92" s="83">
        <f t="shared" si="73"/>
        <v>70</v>
      </c>
      <c r="M92" s="83">
        <f t="shared" si="74"/>
        <v>10</v>
      </c>
      <c r="N92" s="83">
        <f t="shared" si="56"/>
        <v>0</v>
      </c>
      <c r="O92" s="84">
        <f t="shared" si="57"/>
        <v>404.97037799904751</v>
      </c>
      <c r="P92" s="105">
        <v>87</v>
      </c>
      <c r="Q92" s="83">
        <f t="shared" si="66"/>
        <v>10.14</v>
      </c>
      <c r="R92" s="83">
        <f t="shared" si="75"/>
        <v>313.56000000000017</v>
      </c>
      <c r="S92" s="83">
        <f t="shared" si="76"/>
        <v>178.72920000000008</v>
      </c>
      <c r="T92" s="83">
        <f t="shared" si="58"/>
        <v>45.0393401019818</v>
      </c>
      <c r="U92" s="83">
        <f t="shared" si="67"/>
        <v>70</v>
      </c>
      <c r="V92" s="83">
        <f t="shared" si="59"/>
        <v>10</v>
      </c>
      <c r="W92" s="83">
        <v>0</v>
      </c>
      <c r="X92" s="83">
        <f t="shared" si="60"/>
        <v>683.06354067761833</v>
      </c>
      <c r="Y92" s="88">
        <f t="shared" si="61"/>
        <v>278.09316267857082</v>
      </c>
      <c r="AA92" s="121">
        <v>87</v>
      </c>
      <c r="AB92" s="83">
        <f t="shared" si="62"/>
        <v>0</v>
      </c>
      <c r="AC92" s="154">
        <f t="shared" si="63"/>
        <v>0</v>
      </c>
      <c r="AD92" s="154">
        <f t="shared" si="64"/>
        <v>0</v>
      </c>
      <c r="AE92" s="154">
        <f t="shared" si="65"/>
        <v>0</v>
      </c>
      <c r="AF92" s="83">
        <f t="shared" si="68"/>
        <v>42.06149989573418</v>
      </c>
      <c r="AG92" s="83">
        <f t="shared" si="69"/>
        <v>9.0817624698811201</v>
      </c>
      <c r="AH92" s="83">
        <f t="shared" si="70"/>
        <v>2.3492754227266119</v>
      </c>
      <c r="AI92" s="128">
        <f t="shared" si="77"/>
        <v>53.492537788341913</v>
      </c>
      <c r="AK92" s="121">
        <v>87</v>
      </c>
      <c r="AL92" s="83">
        <f t="shared" si="40"/>
        <v>0</v>
      </c>
      <c r="AM92" s="83">
        <f t="shared" si="41"/>
        <v>0</v>
      </c>
      <c r="AN92" s="83">
        <f t="shared" si="42"/>
        <v>0</v>
      </c>
      <c r="AO92" s="83">
        <f t="shared" si="43"/>
        <v>0</v>
      </c>
      <c r="AP92" s="83">
        <f t="shared" si="44"/>
        <v>0</v>
      </c>
      <c r="AQ92" s="227">
        <f t="shared" si="45"/>
        <v>0</v>
      </c>
      <c r="AR92" s="227">
        <f t="shared" si="46"/>
        <v>0</v>
      </c>
      <c r="AS92" s="227">
        <f t="shared" si="47"/>
        <v>0</v>
      </c>
      <c r="AT92" s="227">
        <f t="shared" si="48"/>
        <v>0</v>
      </c>
      <c r="AU92" s="83">
        <f t="shared" si="49"/>
        <v>0</v>
      </c>
      <c r="AV92" s="83">
        <f t="shared" si="50"/>
        <v>0</v>
      </c>
      <c r="AW92" s="83">
        <f t="shared" si="51"/>
        <v>0</v>
      </c>
      <c r="AX92" s="83">
        <f t="shared" si="52"/>
        <v>0</v>
      </c>
      <c r="AY92" s="128">
        <f t="shared" si="53"/>
        <v>130.01660000000001</v>
      </c>
    </row>
    <row r="93" spans="2:51" x14ac:dyDescent="0.25">
      <c r="B93" s="252">
        <f>IF(C47&lt;=$F$18,C47,"-")</f>
        <v>147</v>
      </c>
      <c r="C93" s="211">
        <f>D47-D48</f>
        <v>48</v>
      </c>
      <c r="D93" s="212">
        <v>0.95</v>
      </c>
      <c r="E93" s="185">
        <f t="shared" si="79"/>
        <v>2.8000000000000028E-2</v>
      </c>
      <c r="F93" s="185">
        <f t="shared" si="80"/>
        <v>2.200000000000002E-2</v>
      </c>
      <c r="G93" s="213"/>
      <c r="H93" s="108">
        <f t="shared" si="78"/>
        <v>0</v>
      </c>
      <c r="I93" s="105">
        <v>88</v>
      </c>
      <c r="J93" s="83">
        <f t="shared" si="71"/>
        <v>50.160000000000018</v>
      </c>
      <c r="K93" s="83">
        <f t="shared" si="72"/>
        <v>14.655072674759261</v>
      </c>
      <c r="L93" s="83">
        <f t="shared" si="73"/>
        <v>70</v>
      </c>
      <c r="M93" s="83">
        <f t="shared" si="74"/>
        <v>10</v>
      </c>
      <c r="N93" s="83">
        <f t="shared" si="56"/>
        <v>0</v>
      </c>
      <c r="O93" s="84">
        <f t="shared" si="57"/>
        <v>406.21958490853905</v>
      </c>
      <c r="P93" s="105">
        <v>88</v>
      </c>
      <c r="Q93" s="83">
        <f t="shared" si="66"/>
        <v>10.14</v>
      </c>
      <c r="R93" s="83">
        <f t="shared" si="75"/>
        <v>323.70000000000016</v>
      </c>
      <c r="S93" s="83">
        <f t="shared" si="76"/>
        <v>184.50900000000007</v>
      </c>
      <c r="T93" s="83">
        <f t="shared" si="58"/>
        <v>46.323906518127558</v>
      </c>
      <c r="U93" s="83">
        <f t="shared" si="67"/>
        <v>70</v>
      </c>
      <c r="V93" s="83">
        <f t="shared" si="59"/>
        <v>10</v>
      </c>
      <c r="W93" s="83">
        <v>0</v>
      </c>
      <c r="X93" s="83">
        <f t="shared" si="60"/>
        <v>695.3673121857388</v>
      </c>
      <c r="Y93" s="88">
        <f t="shared" si="61"/>
        <v>289.14772727719975</v>
      </c>
      <c r="AA93" s="121">
        <v>88</v>
      </c>
      <c r="AB93" s="83">
        <f t="shared" si="62"/>
        <v>0</v>
      </c>
      <c r="AC93" s="154">
        <f t="shared" si="63"/>
        <v>0</v>
      </c>
      <c r="AD93" s="154">
        <f t="shared" si="64"/>
        <v>0</v>
      </c>
      <c r="AE93" s="154">
        <f t="shared" si="65"/>
        <v>0</v>
      </c>
      <c r="AF93" s="83">
        <f t="shared" si="68"/>
        <v>41.236699537760551</v>
      </c>
      <c r="AG93" s="83">
        <f t="shared" si="69"/>
        <v>8.8334211975530899</v>
      </c>
      <c r="AH93" s="83">
        <f t="shared" si="70"/>
        <v>1.6611885822848804</v>
      </c>
      <c r="AI93" s="128">
        <f t="shared" si="77"/>
        <v>51.731309317598516</v>
      </c>
      <c r="AK93" s="121">
        <v>88</v>
      </c>
      <c r="AL93" s="83">
        <f t="shared" si="40"/>
        <v>0</v>
      </c>
      <c r="AM93" s="83">
        <f t="shared" si="41"/>
        <v>0</v>
      </c>
      <c r="AN93" s="83">
        <f t="shared" si="42"/>
        <v>0</v>
      </c>
      <c r="AO93" s="83">
        <f t="shared" si="43"/>
        <v>0</v>
      </c>
      <c r="AP93" s="83">
        <f t="shared" si="44"/>
        <v>0</v>
      </c>
      <c r="AQ93" s="227">
        <f t="shared" si="45"/>
        <v>0</v>
      </c>
      <c r="AR93" s="227">
        <f t="shared" si="46"/>
        <v>0</v>
      </c>
      <c r="AS93" s="227">
        <f t="shared" si="47"/>
        <v>0</v>
      </c>
      <c r="AT93" s="227">
        <f t="shared" si="48"/>
        <v>0</v>
      </c>
      <c r="AU93" s="83">
        <f t="shared" si="49"/>
        <v>0</v>
      </c>
      <c r="AV93" s="83">
        <f t="shared" si="50"/>
        <v>0</v>
      </c>
      <c r="AW93" s="83">
        <f t="shared" si="51"/>
        <v>0</v>
      </c>
      <c r="AX93" s="83">
        <f t="shared" si="52"/>
        <v>0</v>
      </c>
      <c r="AY93" s="128">
        <f t="shared" si="53"/>
        <v>130.01660000000001</v>
      </c>
    </row>
    <row r="94" spans="2:51" x14ac:dyDescent="0.25">
      <c r="B94" s="259">
        <f>F18</f>
        <v>150</v>
      </c>
      <c r="C94" s="256">
        <f>VLOOKUP(B94,C25:D78,2)</f>
        <v>303</v>
      </c>
      <c r="D94" s="257">
        <v>0.95</v>
      </c>
      <c r="E94" s="258">
        <f t="shared" si="79"/>
        <v>2.8000000000000028E-2</v>
      </c>
      <c r="F94" s="258">
        <f t="shared" si="80"/>
        <v>2.200000000000002E-2</v>
      </c>
      <c r="G94" s="216"/>
      <c r="H94" s="108">
        <f t="shared" si="78"/>
        <v>0</v>
      </c>
      <c r="I94" s="105">
        <v>89</v>
      </c>
      <c r="J94" s="83">
        <f t="shared" si="71"/>
        <v>50.730000000000018</v>
      </c>
      <c r="K94" s="83">
        <f t="shared" si="72"/>
        <v>14.802126016469009</v>
      </c>
      <c r="L94" s="83">
        <f t="shared" si="73"/>
        <v>70</v>
      </c>
      <c r="M94" s="83">
        <f t="shared" si="74"/>
        <v>10</v>
      </c>
      <c r="N94" s="83">
        <f t="shared" si="56"/>
        <v>0</v>
      </c>
      <c r="O94" s="84">
        <f t="shared" si="57"/>
        <v>407.46845281201689</v>
      </c>
      <c r="P94" s="105">
        <v>89</v>
      </c>
      <c r="Q94" s="83">
        <f t="shared" si="66"/>
        <v>10.14</v>
      </c>
      <c r="R94" s="83">
        <f t="shared" si="75"/>
        <v>333.84000000000015</v>
      </c>
      <c r="S94" s="83">
        <f t="shared" si="76"/>
        <v>190.28880000000007</v>
      </c>
      <c r="T94" s="83">
        <f t="shared" si="58"/>
        <v>47.603796785587072</v>
      </c>
      <c r="U94" s="83">
        <f t="shared" si="67"/>
        <v>70</v>
      </c>
      <c r="V94" s="83">
        <f t="shared" si="59"/>
        <v>10</v>
      </c>
      <c r="W94" s="83">
        <v>0</v>
      </c>
      <c r="X94" s="83">
        <f t="shared" si="60"/>
        <v>707.66293940156413</v>
      </c>
      <c r="Y94" s="88">
        <f t="shared" si="61"/>
        <v>300.19448658954724</v>
      </c>
      <c r="AA94" s="121">
        <v>89</v>
      </c>
      <c r="AB94" s="83">
        <f t="shared" si="62"/>
        <v>0</v>
      </c>
      <c r="AC94" s="154">
        <f t="shared" si="63"/>
        <v>0</v>
      </c>
      <c r="AD94" s="154">
        <f t="shared" si="64"/>
        <v>0</v>
      </c>
      <c r="AE94" s="154">
        <f t="shared" si="65"/>
        <v>0</v>
      </c>
      <c r="AF94" s="83">
        <f t="shared" si="68"/>
        <v>40.428073011728237</v>
      </c>
      <c r="AG94" s="83">
        <f t="shared" si="69"/>
        <v>8.5918708303765694</v>
      </c>
      <c r="AH94" s="83">
        <f t="shared" si="70"/>
        <v>1.1746377113633062</v>
      </c>
      <c r="AI94" s="128">
        <f t="shared" si="77"/>
        <v>50.194581553468112</v>
      </c>
      <c r="AK94" s="121">
        <v>89</v>
      </c>
      <c r="AL94" s="83">
        <f t="shared" si="40"/>
        <v>0</v>
      </c>
      <c r="AM94" s="83">
        <f t="shared" si="41"/>
        <v>0</v>
      </c>
      <c r="AN94" s="83">
        <f t="shared" si="42"/>
        <v>0</v>
      </c>
      <c r="AO94" s="83">
        <f t="shared" si="43"/>
        <v>0</v>
      </c>
      <c r="AP94" s="83">
        <f t="shared" si="44"/>
        <v>0</v>
      </c>
      <c r="AQ94" s="227">
        <f t="shared" si="45"/>
        <v>0</v>
      </c>
      <c r="AR94" s="227">
        <f t="shared" si="46"/>
        <v>0</v>
      </c>
      <c r="AS94" s="227">
        <f t="shared" si="47"/>
        <v>0</v>
      </c>
      <c r="AT94" s="227">
        <f t="shared" si="48"/>
        <v>0</v>
      </c>
      <c r="AU94" s="83">
        <f t="shared" si="49"/>
        <v>0</v>
      </c>
      <c r="AV94" s="83">
        <f t="shared" si="50"/>
        <v>0</v>
      </c>
      <c r="AW94" s="83">
        <f t="shared" si="51"/>
        <v>0</v>
      </c>
      <c r="AX94" s="83">
        <f t="shared" si="52"/>
        <v>0</v>
      </c>
      <c r="AY94" s="128">
        <f t="shared" si="53"/>
        <v>130.01660000000001</v>
      </c>
    </row>
    <row r="95" spans="2:51" x14ac:dyDescent="0.25">
      <c r="I95" s="105">
        <v>90</v>
      </c>
      <c r="J95" s="83">
        <f t="shared" si="71"/>
        <v>51.300000000000018</v>
      </c>
      <c r="K95" s="83">
        <f t="shared" si="72"/>
        <v>14.948987153671712</v>
      </c>
      <c r="L95" s="83">
        <f t="shared" si="73"/>
        <v>70</v>
      </c>
      <c r="M95" s="83">
        <f t="shared" si="74"/>
        <v>10</v>
      </c>
      <c r="N95" s="83">
        <f t="shared" si="56"/>
        <v>0</v>
      </c>
      <c r="O95" s="84">
        <f t="shared" si="57"/>
        <v>408.71698595931161</v>
      </c>
      <c r="P95" s="105">
        <v>90</v>
      </c>
      <c r="Q95" s="83">
        <f t="shared" si="66"/>
        <v>10.14</v>
      </c>
      <c r="R95" s="83">
        <f t="shared" si="75"/>
        <v>343.98000000000013</v>
      </c>
      <c r="S95" s="83">
        <f t="shared" si="76"/>
        <v>196.06860000000006</v>
      </c>
      <c r="T95" s="83">
        <f t="shared" si="58"/>
        <v>48.879169238907494</v>
      </c>
      <c r="U95" s="83">
        <f t="shared" si="67"/>
        <v>70</v>
      </c>
      <c r="V95" s="83">
        <f t="shared" si="59"/>
        <v>10</v>
      </c>
      <c r="W95" s="83">
        <v>0</v>
      </c>
      <c r="X95" s="83">
        <f t="shared" si="60"/>
        <v>719.95069809109737</v>
      </c>
      <c r="Y95" s="88">
        <f t="shared" si="61"/>
        <v>311.23371213178575</v>
      </c>
      <c r="AA95" s="121">
        <v>90</v>
      </c>
      <c r="AB95" s="83">
        <f t="shared" si="62"/>
        <v>0</v>
      </c>
      <c r="AC95" s="154">
        <f t="shared" si="63"/>
        <v>0</v>
      </c>
      <c r="AD95" s="154">
        <f t="shared" si="64"/>
        <v>0</v>
      </c>
      <c r="AE95" s="154">
        <f t="shared" si="65"/>
        <v>0</v>
      </c>
      <c r="AF95" s="83">
        <f t="shared" si="68"/>
        <v>39.635303158657941</v>
      </c>
      <c r="AG95" s="83">
        <f t="shared" si="69"/>
        <v>8.356925670693073</v>
      </c>
      <c r="AH95" s="83">
        <f t="shared" si="70"/>
        <v>0.83059429114244032</v>
      </c>
      <c r="AI95" s="128">
        <f t="shared" si="77"/>
        <v>48.822823120493453</v>
      </c>
      <c r="AK95" s="121">
        <v>90</v>
      </c>
      <c r="AL95" s="83">
        <f t="shared" si="40"/>
        <v>0</v>
      </c>
      <c r="AM95" s="83">
        <f t="shared" si="41"/>
        <v>0</v>
      </c>
      <c r="AN95" s="83">
        <f t="shared" si="42"/>
        <v>0</v>
      </c>
      <c r="AO95" s="83">
        <f t="shared" si="43"/>
        <v>0</v>
      </c>
      <c r="AP95" s="83">
        <f t="shared" si="44"/>
        <v>0</v>
      </c>
      <c r="AQ95" s="227">
        <f t="shared" si="45"/>
        <v>0</v>
      </c>
      <c r="AR95" s="227">
        <f t="shared" si="46"/>
        <v>0</v>
      </c>
      <c r="AS95" s="227">
        <f t="shared" si="47"/>
        <v>0</v>
      </c>
      <c r="AT95" s="227">
        <f t="shared" si="48"/>
        <v>0</v>
      </c>
      <c r="AU95" s="83">
        <f t="shared" si="49"/>
        <v>0</v>
      </c>
      <c r="AV95" s="83">
        <f t="shared" si="50"/>
        <v>0</v>
      </c>
      <c r="AW95" s="83">
        <f t="shared" si="51"/>
        <v>0</v>
      </c>
      <c r="AX95" s="83">
        <f t="shared" si="52"/>
        <v>0</v>
      </c>
      <c r="AY95" s="128">
        <f t="shared" si="53"/>
        <v>130.01660000000001</v>
      </c>
    </row>
    <row r="96" spans="2:51" x14ac:dyDescent="0.25">
      <c r="C96" s="117" t="s">
        <v>161</v>
      </c>
      <c r="D96" t="s">
        <v>144</v>
      </c>
      <c r="E96" s="6"/>
      <c r="I96" s="105">
        <v>91</v>
      </c>
      <c r="J96" s="83">
        <f t="shared" si="71"/>
        <v>51.870000000000019</v>
      </c>
      <c r="K96" s="83">
        <f t="shared" si="72"/>
        <v>15.09565846911492</v>
      </c>
      <c r="L96" s="83">
        <f t="shared" si="73"/>
        <v>70</v>
      </c>
      <c r="M96" s="83">
        <f t="shared" si="74"/>
        <v>10</v>
      </c>
      <c r="N96" s="83">
        <f t="shared" si="56"/>
        <v>0</v>
      </c>
      <c r="O96" s="84">
        <f t="shared" si="57"/>
        <v>409.96518850037523</v>
      </c>
      <c r="P96" s="105">
        <v>91</v>
      </c>
      <c r="Q96" s="83">
        <f t="shared" si="66"/>
        <v>10.14</v>
      </c>
      <c r="R96" s="83">
        <f t="shared" si="75"/>
        <v>354.12000000000012</v>
      </c>
      <c r="S96" s="83">
        <f t="shared" si="76"/>
        <v>201.84840000000005</v>
      </c>
      <c r="T96" s="83">
        <f t="shared" si="58"/>
        <v>50.15017234702826</v>
      </c>
      <c r="U96" s="83">
        <f t="shared" si="67"/>
        <v>70</v>
      </c>
      <c r="V96" s="83">
        <f t="shared" si="59"/>
        <v>10</v>
      </c>
      <c r="W96" s="83">
        <v>0</v>
      </c>
      <c r="X96" s="83">
        <f t="shared" si="60"/>
        <v>732.23084683774096</v>
      </c>
      <c r="Y96" s="88">
        <f t="shared" si="61"/>
        <v>322.26565833736572</v>
      </c>
      <c r="AA96" s="121">
        <v>91</v>
      </c>
      <c r="AB96" s="83">
        <f t="shared" si="62"/>
        <v>0</v>
      </c>
      <c r="AC96" s="154">
        <f t="shared" si="63"/>
        <v>0</v>
      </c>
      <c r="AD96" s="154">
        <f t="shared" si="64"/>
        <v>0</v>
      </c>
      <c r="AE96" s="154">
        <f t="shared" si="65"/>
        <v>0</v>
      </c>
      <c r="AF96" s="83">
        <f t="shared" si="68"/>
        <v>38.858079038864489</v>
      </c>
      <c r="AG96" s="83">
        <f t="shared" si="69"/>
        <v>8.1284050987563496</v>
      </c>
      <c r="AH96" s="83">
        <f t="shared" si="70"/>
        <v>0.5873188556816531</v>
      </c>
      <c r="AI96" s="128">
        <f t="shared" si="77"/>
        <v>47.573802993302486</v>
      </c>
      <c r="AK96" s="121">
        <v>91</v>
      </c>
      <c r="AL96" s="83">
        <f t="shared" si="40"/>
        <v>0</v>
      </c>
      <c r="AM96" s="83">
        <f t="shared" si="41"/>
        <v>0</v>
      </c>
      <c r="AN96" s="83">
        <f t="shared" si="42"/>
        <v>0</v>
      </c>
      <c r="AO96" s="83">
        <f t="shared" si="43"/>
        <v>0</v>
      </c>
      <c r="AP96" s="83">
        <f t="shared" si="44"/>
        <v>0</v>
      </c>
      <c r="AQ96" s="227">
        <f t="shared" si="45"/>
        <v>0</v>
      </c>
      <c r="AR96" s="227">
        <f t="shared" si="46"/>
        <v>0</v>
      </c>
      <c r="AS96" s="227">
        <f t="shared" si="47"/>
        <v>0</v>
      </c>
      <c r="AT96" s="227">
        <f t="shared" si="48"/>
        <v>0</v>
      </c>
      <c r="AU96" s="83">
        <f t="shared" si="49"/>
        <v>0</v>
      </c>
      <c r="AV96" s="83">
        <f t="shared" si="50"/>
        <v>0</v>
      </c>
      <c r="AW96" s="83">
        <f t="shared" si="51"/>
        <v>0</v>
      </c>
      <c r="AX96" s="83">
        <f t="shared" si="52"/>
        <v>0</v>
      </c>
      <c r="AY96" s="128">
        <f t="shared" si="53"/>
        <v>130.01660000000001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71"/>
        <v>52.440000000000019</v>
      </c>
      <c r="K97" s="83">
        <f t="shared" si="72"/>
        <v>15.242142290162411</v>
      </c>
      <c r="L97" s="83">
        <f t="shared" si="73"/>
        <v>70</v>
      </c>
      <c r="M97" s="83">
        <f t="shared" si="74"/>
        <v>10</v>
      </c>
      <c r="N97" s="83">
        <f t="shared" si="56"/>
        <v>0</v>
      </c>
      <c r="O97" s="84">
        <f t="shared" si="57"/>
        <v>411.21306448869956</v>
      </c>
      <c r="P97" s="105">
        <v>92</v>
      </c>
      <c r="Q97" s="83">
        <f t="shared" si="66"/>
        <v>10.14</v>
      </c>
      <c r="R97" s="83">
        <f t="shared" si="75"/>
        <v>364.2600000000001</v>
      </c>
      <c r="S97" s="83">
        <f t="shared" si="76"/>
        <v>207.62820000000005</v>
      </c>
      <c r="T97" s="83">
        <f t="shared" si="58"/>
        <v>51.416945592671098</v>
      </c>
      <c r="U97" s="83">
        <f t="shared" si="67"/>
        <v>70</v>
      </c>
      <c r="V97" s="83">
        <f t="shared" si="59"/>
        <v>10</v>
      </c>
      <c r="W97" s="83">
        <v>0</v>
      </c>
      <c r="X97" s="83">
        <f t="shared" si="60"/>
        <v>744.50362857390212</v>
      </c>
      <c r="Y97" s="88">
        <f t="shared" si="61"/>
        <v>333.29056408520256</v>
      </c>
      <c r="AA97" s="121">
        <v>92</v>
      </c>
      <c r="AB97" s="83">
        <f t="shared" si="62"/>
        <v>0</v>
      </c>
      <c r="AC97" s="154">
        <f t="shared" si="63"/>
        <v>0</v>
      </c>
      <c r="AD97" s="154">
        <f t="shared" si="64"/>
        <v>0</v>
      </c>
      <c r="AE97" s="154">
        <f t="shared" si="65"/>
        <v>0</v>
      </c>
      <c r="AF97" s="83">
        <f t="shared" si="68"/>
        <v>38.096095810000278</v>
      </c>
      <c r="AG97" s="83">
        <f t="shared" si="69"/>
        <v>7.9061334338766107</v>
      </c>
      <c r="AH97" s="83">
        <f t="shared" si="70"/>
        <v>0.41529714557122016</v>
      </c>
      <c r="AI97" s="128">
        <f t="shared" si="77"/>
        <v>46.417526389448113</v>
      </c>
      <c r="AK97" s="121">
        <v>92</v>
      </c>
      <c r="AL97" s="83">
        <f t="shared" si="40"/>
        <v>0</v>
      </c>
      <c r="AM97" s="83">
        <f t="shared" si="41"/>
        <v>0</v>
      </c>
      <c r="AN97" s="83">
        <f t="shared" si="42"/>
        <v>0</v>
      </c>
      <c r="AO97" s="83">
        <f t="shared" si="43"/>
        <v>0</v>
      </c>
      <c r="AP97" s="83">
        <f t="shared" si="44"/>
        <v>0</v>
      </c>
      <c r="AQ97" s="227">
        <f t="shared" si="45"/>
        <v>0</v>
      </c>
      <c r="AR97" s="227">
        <f t="shared" si="46"/>
        <v>0</v>
      </c>
      <c r="AS97" s="227">
        <f t="shared" si="47"/>
        <v>0</v>
      </c>
      <c r="AT97" s="227">
        <f t="shared" si="48"/>
        <v>0</v>
      </c>
      <c r="AU97" s="83">
        <f t="shared" si="49"/>
        <v>0</v>
      </c>
      <c r="AV97" s="83">
        <f t="shared" si="50"/>
        <v>0</v>
      </c>
      <c r="AW97" s="83">
        <f t="shared" si="51"/>
        <v>0</v>
      </c>
      <c r="AX97" s="83">
        <f t="shared" si="52"/>
        <v>0</v>
      </c>
      <c r="AY97" s="128">
        <f t="shared" si="53"/>
        <v>130.01660000000001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71"/>
        <v>53.010000000000019</v>
      </c>
      <c r="K98" s="83">
        <f t="shared" si="72"/>
        <v>15.388440890669209</v>
      </c>
      <c r="L98" s="83">
        <f t="shared" si="73"/>
        <v>70</v>
      </c>
      <c r="M98" s="83">
        <f t="shared" si="74"/>
        <v>10</v>
      </c>
      <c r="N98" s="83">
        <f t="shared" si="56"/>
        <v>0</v>
      </c>
      <c r="O98" s="84">
        <f t="shared" si="57"/>
        <v>412.46061788458229</v>
      </c>
      <c r="P98" s="105">
        <v>93</v>
      </c>
      <c r="Q98" s="83">
        <f t="shared" si="66"/>
        <v>10.14</v>
      </c>
      <c r="R98" s="83">
        <f t="shared" si="75"/>
        <v>374.40000000000009</v>
      </c>
      <c r="S98" s="83">
        <f t="shared" si="76"/>
        <v>213.40800000000004</v>
      </c>
      <c r="T98" s="83">
        <f t="shared" si="58"/>
        <v>52.679620251058957</v>
      </c>
      <c r="U98" s="83">
        <f t="shared" si="67"/>
        <v>70</v>
      </c>
      <c r="V98" s="83">
        <f t="shared" si="59"/>
        <v>10</v>
      </c>
      <c r="W98" s="83">
        <v>0</v>
      </c>
      <c r="X98" s="83">
        <f t="shared" si="60"/>
        <v>756.7692719372609</v>
      </c>
      <c r="Y98" s="88">
        <f t="shared" si="61"/>
        <v>344.30865405267861</v>
      </c>
      <c r="AA98" s="121">
        <v>93</v>
      </c>
      <c r="AB98" s="83">
        <f t="shared" si="62"/>
        <v>34</v>
      </c>
      <c r="AC98" s="154">
        <f t="shared" si="63"/>
        <v>0.6</v>
      </c>
      <c r="AD98" s="154">
        <f t="shared" si="64"/>
        <v>0.22400000000000003</v>
      </c>
      <c r="AE98" s="154">
        <f t="shared" si="65"/>
        <v>0.17600000000000002</v>
      </c>
      <c r="AF98" s="83">
        <f t="shared" si="68"/>
        <v>57.401933541696486</v>
      </c>
      <c r="AG98" s="83">
        <f t="shared" si="69"/>
        <v>15.146871093424423</v>
      </c>
      <c r="AH98" s="83">
        <f t="shared" si="70"/>
        <v>5.3141404765240203</v>
      </c>
      <c r="AI98" s="128">
        <f t="shared" si="77"/>
        <v>77.862945111644933</v>
      </c>
      <c r="AK98" s="121">
        <v>93</v>
      </c>
      <c r="AL98" s="83">
        <f t="shared" si="40"/>
        <v>34</v>
      </c>
      <c r="AM98" s="83">
        <f t="shared" si="41"/>
        <v>0.6</v>
      </c>
      <c r="AN98" s="83">
        <f t="shared" si="42"/>
        <v>0.22400000000000003</v>
      </c>
      <c r="AO98" s="83">
        <f t="shared" si="43"/>
        <v>0.17600000000000002</v>
      </c>
      <c r="AP98" s="83">
        <f t="shared" si="44"/>
        <v>0</v>
      </c>
      <c r="AQ98" s="227">
        <f t="shared" si="45"/>
        <v>20.399999999999999</v>
      </c>
      <c r="AR98" s="227">
        <f t="shared" si="46"/>
        <v>7.6160000000000014</v>
      </c>
      <c r="AS98" s="227">
        <f t="shared" si="47"/>
        <v>5.9840000000000009</v>
      </c>
      <c r="AT98" s="227">
        <f t="shared" si="48"/>
        <v>0</v>
      </c>
      <c r="AU98" s="83">
        <f t="shared" si="49"/>
        <v>31.007999999999999</v>
      </c>
      <c r="AV98" s="83">
        <f t="shared" si="50"/>
        <v>5.8643200000000011</v>
      </c>
      <c r="AW98" s="83">
        <f t="shared" si="51"/>
        <v>0</v>
      </c>
      <c r="AX98" s="83">
        <f t="shared" si="52"/>
        <v>0</v>
      </c>
      <c r="AY98" s="128">
        <f t="shared" si="53"/>
        <v>166.88892000000001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71"/>
        <v>53.58000000000002</v>
      </c>
      <c r="K99" s="83">
        <f t="shared" si="72"/>
        <v>15.534556492773625</v>
      </c>
      <c r="L99" s="83">
        <f t="shared" si="73"/>
        <v>70</v>
      </c>
      <c r="M99" s="83">
        <f t="shared" si="74"/>
        <v>10</v>
      </c>
      <c r="N99" s="83">
        <f t="shared" si="56"/>
        <v>0</v>
      </c>
      <c r="O99" s="84">
        <f t="shared" si="57"/>
        <v>413.7078525582474</v>
      </c>
      <c r="P99" s="105">
        <v>94</v>
      </c>
      <c r="Q99" s="83">
        <f t="shared" si="66"/>
        <v>-53.04000000000002</v>
      </c>
      <c r="R99" s="83">
        <f t="shared" si="75"/>
        <v>321.36000000000007</v>
      </c>
      <c r="S99" s="83">
        <f t="shared" si="76"/>
        <v>183.17520000000002</v>
      </c>
      <c r="T99" s="83">
        <f t="shared" si="58"/>
        <v>46.02788913559251</v>
      </c>
      <c r="U99" s="83">
        <f t="shared" si="67"/>
        <v>70</v>
      </c>
      <c r="V99" s="83">
        <f t="shared" si="59"/>
        <v>10</v>
      </c>
      <c r="W99" s="83">
        <v>0</v>
      </c>
      <c r="X99" s="83">
        <f t="shared" si="60"/>
        <v>692.52871357782362</v>
      </c>
      <c r="Y99" s="88">
        <f t="shared" si="61"/>
        <v>278.82086101957623</v>
      </c>
      <c r="AA99" s="121">
        <v>94</v>
      </c>
      <c r="AB99" s="83">
        <f t="shared" si="62"/>
        <v>0</v>
      </c>
      <c r="AC99" s="154">
        <f t="shared" si="63"/>
        <v>0</v>
      </c>
      <c r="AD99" s="154">
        <f t="shared" si="64"/>
        <v>0</v>
      </c>
      <c r="AE99" s="154">
        <f t="shared" si="65"/>
        <v>0</v>
      </c>
      <c r="AF99" s="83">
        <f t="shared" si="68"/>
        <v>56.276316636666159</v>
      </c>
      <c r="AG99" s="83">
        <f t="shared" si="69"/>
        <v>14.7326791068354</v>
      </c>
      <c r="AH99" s="83">
        <f t="shared" si="70"/>
        <v>3.7576647671280461</v>
      </c>
      <c r="AI99" s="128">
        <f t="shared" si="77"/>
        <v>74.766660510629606</v>
      </c>
      <c r="AK99" s="121">
        <v>94</v>
      </c>
      <c r="AL99" s="83">
        <f t="shared" ref="AL99:AL162" si="81">IF(AK99&lt;=$F$18,IFERROR(VLOOKUP($AA99,$B$82:$G$94,2,FALSE),0),)</f>
        <v>0</v>
      </c>
      <c r="AM99" s="83">
        <f t="shared" ref="AM99:AM162" si="82">IF(AK99&lt;=$F$18,IFERROR(VLOOKUP($AA99,$B$82:$G$94,3,FALSE),0),)</f>
        <v>0</v>
      </c>
      <c r="AN99" s="83">
        <f t="shared" ref="AN99:AN162" si="83">IF(AK99&lt;=$F$18,IFERROR(VLOOKUP($AA99,$B$82:$G$94,4,FALSE),0),)</f>
        <v>0</v>
      </c>
      <c r="AO99" s="83">
        <f t="shared" ref="AO99:AO162" si="84">IF(AK99&lt;=$F$18,IFERROR(VLOOKUP($AA99,$B$82:$G$94,5,FALSE),0),)</f>
        <v>0</v>
      </c>
      <c r="AP99" s="83">
        <f t="shared" ref="AP99:AP162" si="85">IF(AK99&lt;=$F$18,IFERROR(VLOOKUP($AA99,$B$82:$G$94,6,FALSE),0),)</f>
        <v>0</v>
      </c>
      <c r="AQ99" s="227">
        <f t="shared" ref="AQ99:AQ162" si="86">IF($AK99&lt;=$F$18,$AL99*AM99,)</f>
        <v>0</v>
      </c>
      <c r="AR99" s="227">
        <f t="shared" ref="AR99:AR162" si="87">IF($AK99&lt;=$F$18,$AL99*AN99,)</f>
        <v>0</v>
      </c>
      <c r="AS99" s="227">
        <f t="shared" ref="AS99:AS162" si="88">IF($AK99&lt;=$F$18,$AL99*AO99,)</f>
        <v>0</v>
      </c>
      <c r="AT99" s="227">
        <f t="shared" ref="AT99:AT162" si="89">IF($AK99&lt;=$F$18,$AL99*AP99,)</f>
        <v>0</v>
      </c>
      <c r="AU99" s="83">
        <f t="shared" ref="AU99:AU162" si="90">IF($AK99&lt;=$F$18,$C$104*$AL99*AM99,)</f>
        <v>0</v>
      </c>
      <c r="AV99" s="83">
        <f t="shared" ref="AV99:AV162" si="91">IF($AK99&lt;=$F$18,$C$106*$AL99*AN99,)</f>
        <v>0</v>
      </c>
      <c r="AW99" s="83">
        <f t="shared" ref="AW99:AW162" si="92">IF($AK99&lt;=$F$18,$C$105*$AL99*AO99,)</f>
        <v>0</v>
      </c>
      <c r="AX99" s="83">
        <f t="shared" ref="AX99:AX162" si="93">IF($AK99&lt;=$F$18,$C$108*$AL99*AP99,)</f>
        <v>0</v>
      </c>
      <c r="AY99" s="128">
        <f t="shared" ref="AY99:AY162" si="94">IF(AK99&lt;=$F$18,SUM(AU99:AX99)+AY98,)</f>
        <v>166.88892000000001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71"/>
        <v>54.15000000000002</v>
      </c>
      <c r="K100" s="83">
        <f t="shared" si="72"/>
        <v>15.680491268610943</v>
      </c>
      <c r="L100" s="83">
        <f t="shared" si="73"/>
        <v>70</v>
      </c>
      <c r="M100" s="83">
        <f t="shared" si="74"/>
        <v>10</v>
      </c>
      <c r="N100" s="83">
        <f t="shared" si="56"/>
        <v>0</v>
      </c>
      <c r="O100" s="84">
        <f t="shared" si="57"/>
        <v>414.95477229283074</v>
      </c>
      <c r="P100" s="105">
        <v>95</v>
      </c>
      <c r="Q100" s="83">
        <f t="shared" si="66"/>
        <v>9.7066666666666688</v>
      </c>
      <c r="R100" s="83">
        <f t="shared" si="75"/>
        <v>331.06666666666672</v>
      </c>
      <c r="S100" s="83">
        <f t="shared" si="76"/>
        <v>188.70800000000003</v>
      </c>
      <c r="T100" s="83">
        <f t="shared" si="58"/>
        <v>47.254196662206525</v>
      </c>
      <c r="U100" s="83">
        <f t="shared" si="67"/>
        <v>70</v>
      </c>
      <c r="V100" s="83">
        <f t="shared" si="59"/>
        <v>10</v>
      </c>
      <c r="W100" s="83">
        <v>0</v>
      </c>
      <c r="X100" s="83">
        <f t="shared" si="60"/>
        <v>704.3008258533431</v>
      </c>
      <c r="Y100" s="88">
        <f t="shared" si="61"/>
        <v>289.34605356051236</v>
      </c>
      <c r="AA100" s="121">
        <v>95</v>
      </c>
      <c r="AB100" s="83">
        <f t="shared" si="62"/>
        <v>0</v>
      </c>
      <c r="AC100" s="154">
        <f t="shared" si="63"/>
        <v>0</v>
      </c>
      <c r="AD100" s="154">
        <f t="shared" si="64"/>
        <v>0</v>
      </c>
      <c r="AE100" s="154">
        <f t="shared" si="65"/>
        <v>0</v>
      </c>
      <c r="AF100" s="83">
        <f t="shared" si="68"/>
        <v>55.172772392584953</v>
      </c>
      <c r="AG100" s="83">
        <f t="shared" si="69"/>
        <v>14.329813221901064</v>
      </c>
      <c r="AH100" s="83">
        <f t="shared" si="70"/>
        <v>2.6570702382620106</v>
      </c>
      <c r="AI100" s="128">
        <f t="shared" si="77"/>
        <v>72.159655852748031</v>
      </c>
      <c r="AK100" s="121">
        <v>95</v>
      </c>
      <c r="AL100" s="83">
        <f t="shared" si="81"/>
        <v>0</v>
      </c>
      <c r="AM100" s="83">
        <f t="shared" si="82"/>
        <v>0</v>
      </c>
      <c r="AN100" s="83">
        <f t="shared" si="83"/>
        <v>0</v>
      </c>
      <c r="AO100" s="83">
        <f t="shared" si="84"/>
        <v>0</v>
      </c>
      <c r="AP100" s="83">
        <f t="shared" si="85"/>
        <v>0</v>
      </c>
      <c r="AQ100" s="227">
        <f t="shared" si="86"/>
        <v>0</v>
      </c>
      <c r="AR100" s="227">
        <f t="shared" si="87"/>
        <v>0</v>
      </c>
      <c r="AS100" s="227">
        <f t="shared" si="88"/>
        <v>0</v>
      </c>
      <c r="AT100" s="227">
        <f t="shared" si="89"/>
        <v>0</v>
      </c>
      <c r="AU100" s="83">
        <f t="shared" si="90"/>
        <v>0</v>
      </c>
      <c r="AV100" s="83">
        <f t="shared" si="91"/>
        <v>0</v>
      </c>
      <c r="AW100" s="83">
        <f t="shared" si="92"/>
        <v>0</v>
      </c>
      <c r="AX100" s="83">
        <f t="shared" si="93"/>
        <v>0</v>
      </c>
      <c r="AY100" s="128">
        <f t="shared" si="94"/>
        <v>166.88892000000001</v>
      </c>
    </row>
    <row r="101" spans="2:51" x14ac:dyDescent="0.25">
      <c r="C101" s="72"/>
      <c r="E101" s="6"/>
      <c r="I101" s="105">
        <v>96</v>
      </c>
      <c r="J101" s="83">
        <f t="shared" si="71"/>
        <v>54.72000000000002</v>
      </c>
      <c r="K101" s="83">
        <f t="shared" si="72"/>
        <v>15.826247341952824</v>
      </c>
      <c r="L101" s="83">
        <f t="shared" si="73"/>
        <v>70</v>
      </c>
      <c r="M101" s="83">
        <f t="shared" si="74"/>
        <v>10</v>
      </c>
      <c r="N101" s="83">
        <f t="shared" si="56"/>
        <v>0</v>
      </c>
      <c r="O101" s="84">
        <f t="shared" si="57"/>
        <v>416.20138078723454</v>
      </c>
      <c r="P101" s="105">
        <v>96</v>
      </c>
      <c r="Q101" s="83">
        <f t="shared" si="66"/>
        <v>9.7066666666666688</v>
      </c>
      <c r="R101" s="83">
        <f t="shared" si="75"/>
        <v>340.77333333333337</v>
      </c>
      <c r="S101" s="83">
        <f t="shared" si="76"/>
        <v>194.24080000000001</v>
      </c>
      <c r="T101" s="83">
        <f t="shared" si="58"/>
        <v>48.476325578048922</v>
      </c>
      <c r="U101" s="83">
        <f t="shared" si="67"/>
        <v>70</v>
      </c>
      <c r="V101" s="83">
        <f t="shared" si="59"/>
        <v>10</v>
      </c>
      <c r="W101" s="83">
        <v>0</v>
      </c>
      <c r="X101" s="83">
        <f t="shared" si="60"/>
        <v>716.06566038176845</v>
      </c>
      <c r="Y101" s="88">
        <f t="shared" si="61"/>
        <v>299.86427959453391</v>
      </c>
      <c r="AA101" s="121">
        <v>96</v>
      </c>
      <c r="AB101" s="83">
        <f t="shared" si="62"/>
        <v>0</v>
      </c>
      <c r="AC101" s="154">
        <f t="shared" si="63"/>
        <v>0</v>
      </c>
      <c r="AD101" s="154">
        <f t="shared" si="64"/>
        <v>0</v>
      </c>
      <c r="AE101" s="154">
        <f t="shared" si="65"/>
        <v>0</v>
      </c>
      <c r="AF101" s="83">
        <f t="shared" si="68"/>
        <v>54.090867978034659</v>
      </c>
      <c r="AG101" s="83">
        <f t="shared" si="69"/>
        <v>13.937963725776054</v>
      </c>
      <c r="AH101" s="83">
        <f t="shared" si="70"/>
        <v>1.8788323835640233</v>
      </c>
      <c r="AI101" s="128">
        <f t="shared" si="77"/>
        <v>69.907664087374727</v>
      </c>
      <c r="AK101" s="121">
        <v>96</v>
      </c>
      <c r="AL101" s="83">
        <f t="shared" si="81"/>
        <v>0</v>
      </c>
      <c r="AM101" s="83">
        <f t="shared" si="82"/>
        <v>0</v>
      </c>
      <c r="AN101" s="83">
        <f t="shared" si="83"/>
        <v>0</v>
      </c>
      <c r="AO101" s="83">
        <f t="shared" si="84"/>
        <v>0</v>
      </c>
      <c r="AP101" s="83">
        <f t="shared" si="85"/>
        <v>0</v>
      </c>
      <c r="AQ101" s="227">
        <f t="shared" si="86"/>
        <v>0</v>
      </c>
      <c r="AR101" s="227">
        <f t="shared" si="87"/>
        <v>0</v>
      </c>
      <c r="AS101" s="227">
        <f t="shared" si="88"/>
        <v>0</v>
      </c>
      <c r="AT101" s="227">
        <f t="shared" si="89"/>
        <v>0</v>
      </c>
      <c r="AU101" s="83">
        <f t="shared" si="90"/>
        <v>0</v>
      </c>
      <c r="AV101" s="83">
        <f t="shared" si="91"/>
        <v>0</v>
      </c>
      <c r="AW101" s="83">
        <f t="shared" si="92"/>
        <v>0</v>
      </c>
      <c r="AX101" s="83">
        <f t="shared" si="93"/>
        <v>0</v>
      </c>
      <c r="AY101" s="128">
        <f t="shared" si="94"/>
        <v>166.88892000000001</v>
      </c>
    </row>
    <row r="102" spans="2:51" x14ac:dyDescent="0.25">
      <c r="C102" s="72"/>
      <c r="E102" s="6"/>
      <c r="I102" s="105">
        <v>97</v>
      </c>
      <c r="J102" s="83">
        <f t="shared" si="71"/>
        <v>55.29000000000002</v>
      </c>
      <c r="K102" s="83">
        <f t="shared" si="72"/>
        <v>15.971826789776459</v>
      </c>
      <c r="L102" s="83">
        <f t="shared" si="73"/>
        <v>70</v>
      </c>
      <c r="M102" s="83">
        <f t="shared" si="74"/>
        <v>10</v>
      </c>
      <c r="N102" s="83">
        <f t="shared" si="56"/>
        <v>0</v>
      </c>
      <c r="O102" s="84">
        <f t="shared" si="57"/>
        <v>417.44768165886063</v>
      </c>
      <c r="P102" s="105">
        <v>97</v>
      </c>
      <c r="Q102" s="83">
        <f t="shared" si="66"/>
        <v>9.7066666666666688</v>
      </c>
      <c r="R102" s="83">
        <f t="shared" si="75"/>
        <v>350.48</v>
      </c>
      <c r="S102" s="83">
        <f t="shared" si="76"/>
        <v>199.77359999999999</v>
      </c>
      <c r="T102" s="83">
        <f t="shared" si="58"/>
        <v>49.694408578411867</v>
      </c>
      <c r="U102" s="83">
        <f t="shared" si="67"/>
        <v>70</v>
      </c>
      <c r="V102" s="83">
        <f t="shared" si="59"/>
        <v>10</v>
      </c>
      <c r="W102" s="83">
        <v>0</v>
      </c>
      <c r="X102" s="83">
        <f t="shared" si="60"/>
        <v>727.82344827406723</v>
      </c>
      <c r="Y102" s="88">
        <f t="shared" si="61"/>
        <v>310.3757666152066</v>
      </c>
      <c r="AA102" s="121">
        <v>97</v>
      </c>
      <c r="AB102" s="83">
        <f t="shared" si="62"/>
        <v>0</v>
      </c>
      <c r="AC102" s="154">
        <f t="shared" si="63"/>
        <v>0</v>
      </c>
      <c r="AD102" s="154">
        <f t="shared" si="64"/>
        <v>0</v>
      </c>
      <c r="AE102" s="154">
        <f t="shared" si="65"/>
        <v>0</v>
      </c>
      <c r="AF102" s="83">
        <f t="shared" si="68"/>
        <v>53.030179049157162</v>
      </c>
      <c r="AG102" s="83">
        <f t="shared" si="69"/>
        <v>13.556829374729052</v>
      </c>
      <c r="AH102" s="83">
        <f t="shared" si="70"/>
        <v>1.3285351191310055</v>
      </c>
      <c r="AI102" s="128">
        <f t="shared" si="77"/>
        <v>67.915543543017222</v>
      </c>
      <c r="AK102" s="121">
        <v>97</v>
      </c>
      <c r="AL102" s="83">
        <f t="shared" si="81"/>
        <v>0</v>
      </c>
      <c r="AM102" s="83">
        <f t="shared" si="82"/>
        <v>0</v>
      </c>
      <c r="AN102" s="83">
        <f t="shared" si="83"/>
        <v>0</v>
      </c>
      <c r="AO102" s="83">
        <f t="shared" si="84"/>
        <v>0</v>
      </c>
      <c r="AP102" s="83">
        <f t="shared" si="85"/>
        <v>0</v>
      </c>
      <c r="AQ102" s="227">
        <f t="shared" si="86"/>
        <v>0</v>
      </c>
      <c r="AR102" s="227">
        <f t="shared" si="87"/>
        <v>0</v>
      </c>
      <c r="AS102" s="227">
        <f t="shared" si="88"/>
        <v>0</v>
      </c>
      <c r="AT102" s="227">
        <f t="shared" si="89"/>
        <v>0</v>
      </c>
      <c r="AU102" s="83">
        <f t="shared" si="90"/>
        <v>0</v>
      </c>
      <c r="AV102" s="83">
        <f t="shared" si="91"/>
        <v>0</v>
      </c>
      <c r="AW102" s="83">
        <f t="shared" si="92"/>
        <v>0</v>
      </c>
      <c r="AX102" s="83">
        <f t="shared" si="93"/>
        <v>0</v>
      </c>
      <c r="AY102" s="128">
        <f t="shared" si="94"/>
        <v>166.88892000000001</v>
      </c>
    </row>
    <row r="103" spans="2:51" x14ac:dyDescent="0.25">
      <c r="C103" s="70" t="s">
        <v>164</v>
      </c>
      <c r="D103" s="224" t="s">
        <v>165</v>
      </c>
      <c r="F103"/>
      <c r="I103" s="105">
        <v>98</v>
      </c>
      <c r="J103" s="83">
        <f t="shared" si="71"/>
        <v>55.860000000000021</v>
      </c>
      <c r="K103" s="83">
        <f t="shared" si="72"/>
        <v>16.117231643767205</v>
      </c>
      <c r="L103" s="83">
        <f t="shared" si="73"/>
        <v>70</v>
      </c>
      <c r="M103" s="83">
        <f t="shared" si="74"/>
        <v>10</v>
      </c>
      <c r="N103" s="83">
        <f t="shared" si="56"/>
        <v>0</v>
      </c>
      <c r="O103" s="84">
        <f t="shared" si="57"/>
        <v>418.69367844622792</v>
      </c>
      <c r="P103" s="105">
        <v>98</v>
      </c>
      <c r="Q103" s="83">
        <f t="shared" si="66"/>
        <v>9.7066666666666688</v>
      </c>
      <c r="R103" s="83">
        <f t="shared" si="75"/>
        <v>360.18666666666667</v>
      </c>
      <c r="S103" s="83">
        <f t="shared" si="76"/>
        <v>205.3064</v>
      </c>
      <c r="T103" s="83">
        <f t="shared" si="58"/>
        <v>50.908570590248573</v>
      </c>
      <c r="U103" s="83">
        <f t="shared" si="67"/>
        <v>70</v>
      </c>
      <c r="V103" s="83">
        <f t="shared" si="59"/>
        <v>10</v>
      </c>
      <c r="W103" s="83">
        <v>0</v>
      </c>
      <c r="X103" s="83">
        <f t="shared" si="60"/>
        <v>739.57440711134961</v>
      </c>
      <c r="Y103" s="88">
        <f t="shared" si="61"/>
        <v>320.88072866512169</v>
      </c>
      <c r="AA103" s="121">
        <v>98</v>
      </c>
      <c r="AB103" s="83">
        <f t="shared" si="62"/>
        <v>0</v>
      </c>
      <c r="AC103" s="154">
        <f t="shared" si="63"/>
        <v>0</v>
      </c>
      <c r="AD103" s="154">
        <f t="shared" si="64"/>
        <v>0</v>
      </c>
      <c r="AE103" s="154">
        <f t="shared" si="65"/>
        <v>0</v>
      </c>
      <c r="AF103" s="83">
        <f t="shared" si="68"/>
        <v>51.990289583218583</v>
      </c>
      <c r="AG103" s="83">
        <f t="shared" si="69"/>
        <v>13.186117162554414</v>
      </c>
      <c r="AH103" s="83">
        <f t="shared" si="70"/>
        <v>0.93941619178201186</v>
      </c>
      <c r="AI103" s="128">
        <f t="shared" si="77"/>
        <v>66.115822937555009</v>
      </c>
      <c r="AK103" s="121">
        <v>98</v>
      </c>
      <c r="AL103" s="83">
        <f t="shared" si="81"/>
        <v>0</v>
      </c>
      <c r="AM103" s="83">
        <f t="shared" si="82"/>
        <v>0</v>
      </c>
      <c r="AN103" s="83">
        <f t="shared" si="83"/>
        <v>0</v>
      </c>
      <c r="AO103" s="83">
        <f t="shared" si="84"/>
        <v>0</v>
      </c>
      <c r="AP103" s="83">
        <f t="shared" si="85"/>
        <v>0</v>
      </c>
      <c r="AQ103" s="227">
        <f t="shared" si="86"/>
        <v>0</v>
      </c>
      <c r="AR103" s="227">
        <f t="shared" si="87"/>
        <v>0</v>
      </c>
      <c r="AS103" s="227">
        <f t="shared" si="88"/>
        <v>0</v>
      </c>
      <c r="AT103" s="227">
        <f t="shared" si="89"/>
        <v>0</v>
      </c>
      <c r="AU103" s="83">
        <f t="shared" si="90"/>
        <v>0</v>
      </c>
      <c r="AV103" s="83">
        <f t="shared" si="91"/>
        <v>0</v>
      </c>
      <c r="AW103" s="83">
        <f t="shared" si="92"/>
        <v>0</v>
      </c>
      <c r="AX103" s="83">
        <f t="shared" si="93"/>
        <v>0</v>
      </c>
      <c r="AY103" s="128">
        <f t="shared" si="94"/>
        <v>166.88892000000001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71"/>
        <v>56.430000000000021</v>
      </c>
      <c r="K104" s="83">
        <f t="shared" si="72"/>
        <v>16.262463891758095</v>
      </c>
      <c r="L104" s="83">
        <f t="shared" si="73"/>
        <v>70</v>
      </c>
      <c r="M104" s="83">
        <f t="shared" si="74"/>
        <v>10</v>
      </c>
      <c r="N104" s="83">
        <f t="shared" si="56"/>
        <v>0</v>
      </c>
      <c r="O104" s="84">
        <f t="shared" si="57"/>
        <v>419.93937461147874</v>
      </c>
      <c r="P104" s="105">
        <v>99</v>
      </c>
      <c r="Q104" s="83">
        <f t="shared" si="66"/>
        <v>9.7066666666666688</v>
      </c>
      <c r="R104" s="83">
        <f t="shared" si="75"/>
        <v>369.89333333333332</v>
      </c>
      <c r="S104" s="83">
        <f t="shared" si="76"/>
        <v>210.83919999999998</v>
      </c>
      <c r="T104" s="83">
        <f t="shared" si="58"/>
        <v>52.118929423884957</v>
      </c>
      <c r="U104" s="83">
        <f t="shared" si="67"/>
        <v>70</v>
      </c>
      <c r="V104" s="83">
        <f t="shared" si="59"/>
        <v>10</v>
      </c>
      <c r="W104" s="83">
        <v>0</v>
      </c>
      <c r="X104" s="83">
        <f t="shared" si="60"/>
        <v>751.3187420799328</v>
      </c>
      <c r="Y104" s="88">
        <f t="shared" si="61"/>
        <v>331.37936746845406</v>
      </c>
      <c r="AA104" s="121">
        <v>99</v>
      </c>
      <c r="AB104" s="83">
        <f t="shared" si="62"/>
        <v>0</v>
      </c>
      <c r="AC104" s="154">
        <f t="shared" si="63"/>
        <v>0</v>
      </c>
      <c r="AD104" s="154">
        <f t="shared" si="64"/>
        <v>0</v>
      </c>
      <c r="AE104" s="154">
        <f t="shared" si="65"/>
        <v>0</v>
      </c>
      <c r="AF104" s="83">
        <f t="shared" si="68"/>
        <v>50.970791715437116</v>
      </c>
      <c r="AG104" s="83">
        <f t="shared" si="69"/>
        <v>12.8255420953166</v>
      </c>
      <c r="AH104" s="83">
        <f t="shared" si="70"/>
        <v>0.66426755956550287</v>
      </c>
      <c r="AI104" s="128">
        <f t="shared" si="77"/>
        <v>64.460601370319225</v>
      </c>
      <c r="AK104" s="121">
        <v>99</v>
      </c>
      <c r="AL104" s="83">
        <f t="shared" si="81"/>
        <v>0</v>
      </c>
      <c r="AM104" s="83">
        <f t="shared" si="82"/>
        <v>0</v>
      </c>
      <c r="AN104" s="83">
        <f t="shared" si="83"/>
        <v>0</v>
      </c>
      <c r="AO104" s="83">
        <f t="shared" si="84"/>
        <v>0</v>
      </c>
      <c r="AP104" s="83">
        <f t="shared" si="85"/>
        <v>0</v>
      </c>
      <c r="AQ104" s="227">
        <f t="shared" si="86"/>
        <v>0</v>
      </c>
      <c r="AR104" s="227">
        <f t="shared" si="87"/>
        <v>0</v>
      </c>
      <c r="AS104" s="227">
        <f t="shared" si="88"/>
        <v>0</v>
      </c>
      <c r="AT104" s="227">
        <f t="shared" si="89"/>
        <v>0</v>
      </c>
      <c r="AU104" s="83">
        <f t="shared" si="90"/>
        <v>0</v>
      </c>
      <c r="AV104" s="83">
        <f t="shared" si="91"/>
        <v>0</v>
      </c>
      <c r="AW104" s="83">
        <f t="shared" si="92"/>
        <v>0</v>
      </c>
      <c r="AX104" s="83">
        <f t="shared" si="93"/>
        <v>0</v>
      </c>
      <c r="AY104" s="128">
        <f t="shared" si="94"/>
        <v>166.88892000000001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71"/>
        <v>57.000000000000021</v>
      </c>
      <c r="K105" s="83">
        <f t="shared" si="72"/>
        <v>16.407525479109513</v>
      </c>
      <c r="L105" s="83">
        <f t="shared" si="73"/>
        <v>70</v>
      </c>
      <c r="M105" s="83">
        <f t="shared" si="74"/>
        <v>10</v>
      </c>
      <c r="N105" s="83">
        <f t="shared" si="56"/>
        <v>0</v>
      </c>
      <c r="O105" s="84">
        <f t="shared" si="57"/>
        <v>421.18477354278247</v>
      </c>
      <c r="P105" s="105">
        <v>100</v>
      </c>
      <c r="Q105" s="83">
        <f t="shared" si="66"/>
        <v>9.7066666666666688</v>
      </c>
      <c r="R105" s="83">
        <f t="shared" si="75"/>
        <v>379.59999999999997</v>
      </c>
      <c r="S105" s="83">
        <f t="shared" si="76"/>
        <v>216.37199999999996</v>
      </c>
      <c r="T105" s="83">
        <f t="shared" si="58"/>
        <v>53.325596354398634</v>
      </c>
      <c r="U105" s="83">
        <f t="shared" si="67"/>
        <v>70</v>
      </c>
      <c r="V105" s="83">
        <f t="shared" si="59"/>
        <v>10</v>
      </c>
      <c r="W105" s="83">
        <v>0</v>
      </c>
      <c r="X105" s="83">
        <f t="shared" si="60"/>
        <v>763.05664698391081</v>
      </c>
      <c r="Y105" s="88">
        <f t="shared" si="61"/>
        <v>341.87187344112834</v>
      </c>
      <c r="AA105" s="121">
        <v>100</v>
      </c>
      <c r="AB105" s="83">
        <f t="shared" si="62"/>
        <v>0</v>
      </c>
      <c r="AC105" s="154">
        <f t="shared" si="63"/>
        <v>0</v>
      </c>
      <c r="AD105" s="154">
        <f t="shared" si="64"/>
        <v>0</v>
      </c>
      <c r="AE105" s="154">
        <f t="shared" si="65"/>
        <v>0</v>
      </c>
      <c r="AF105" s="83">
        <f t="shared" si="68"/>
        <v>49.971285579010548</v>
      </c>
      <c r="AG105" s="83">
        <f t="shared" si="69"/>
        <v>12.474826972254222</v>
      </c>
      <c r="AH105" s="83">
        <f t="shared" si="70"/>
        <v>0.46970809589100598</v>
      </c>
      <c r="AI105" s="128">
        <f t="shared" si="77"/>
        <v>62.915820647155776</v>
      </c>
      <c r="AK105" s="121">
        <v>100</v>
      </c>
      <c r="AL105" s="83">
        <f t="shared" si="81"/>
        <v>0</v>
      </c>
      <c r="AM105" s="83">
        <f t="shared" si="82"/>
        <v>0</v>
      </c>
      <c r="AN105" s="83">
        <f t="shared" si="83"/>
        <v>0</v>
      </c>
      <c r="AO105" s="83">
        <f t="shared" si="84"/>
        <v>0</v>
      </c>
      <c r="AP105" s="83">
        <f t="shared" si="85"/>
        <v>0</v>
      </c>
      <c r="AQ105" s="227">
        <f t="shared" si="86"/>
        <v>0</v>
      </c>
      <c r="AR105" s="227">
        <f t="shared" si="87"/>
        <v>0</v>
      </c>
      <c r="AS105" s="227">
        <f t="shared" si="88"/>
        <v>0</v>
      </c>
      <c r="AT105" s="227">
        <f t="shared" si="89"/>
        <v>0</v>
      </c>
      <c r="AU105" s="83">
        <f t="shared" si="90"/>
        <v>0</v>
      </c>
      <c r="AV105" s="83">
        <f t="shared" si="91"/>
        <v>0</v>
      </c>
      <c r="AW105" s="83">
        <f t="shared" si="92"/>
        <v>0</v>
      </c>
      <c r="AX105" s="83">
        <f t="shared" si="93"/>
        <v>0</v>
      </c>
      <c r="AY105" s="128">
        <f t="shared" si="94"/>
        <v>166.88892000000001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71"/>
        <v>57.570000000000022</v>
      </c>
      <c r="K106" s="83">
        <f t="shared" si="72"/>
        <v>16.552418310032191</v>
      </c>
      <c r="L106" s="83">
        <f t="shared" si="73"/>
        <v>70</v>
      </c>
      <c r="M106" s="83">
        <f t="shared" si="74"/>
        <v>10</v>
      </c>
      <c r="N106" s="83">
        <f t="shared" si="56"/>
        <v>0</v>
      </c>
      <c r="O106" s="84">
        <f t="shared" si="57"/>
        <v>422.42987855663949</v>
      </c>
      <c r="P106" s="105">
        <v>101</v>
      </c>
      <c r="Q106" s="83">
        <f t="shared" si="66"/>
        <v>9.7066666666666688</v>
      </c>
      <c r="R106" s="83">
        <f t="shared" si="75"/>
        <v>389.30666666666662</v>
      </c>
      <c r="S106" s="83">
        <f t="shared" si="76"/>
        <v>221.90479999999994</v>
      </c>
      <c r="T106" s="83">
        <f t="shared" si="58"/>
        <v>54.528676641859363</v>
      </c>
      <c r="U106" s="83">
        <f t="shared" si="67"/>
        <v>70</v>
      </c>
      <c r="V106" s="83">
        <f t="shared" si="59"/>
        <v>10</v>
      </c>
      <c r="W106" s="83">
        <v>0</v>
      </c>
      <c r="X106" s="83">
        <f t="shared" si="60"/>
        <v>774.78830515123821</v>
      </c>
      <c r="Y106" s="88">
        <f t="shared" si="61"/>
        <v>352.35842659459871</v>
      </c>
      <c r="AA106" s="121">
        <v>101</v>
      </c>
      <c r="AB106" s="83">
        <f t="shared" si="62"/>
        <v>0</v>
      </c>
      <c r="AC106" s="154">
        <f t="shared" si="63"/>
        <v>0</v>
      </c>
      <c r="AD106" s="154">
        <f t="shared" si="64"/>
        <v>0</v>
      </c>
      <c r="AE106" s="154">
        <f t="shared" si="65"/>
        <v>0</v>
      </c>
      <c r="AF106" s="83">
        <f t="shared" si="68"/>
        <v>48.991379148280757</v>
      </c>
      <c r="AG106" s="83">
        <f t="shared" si="69"/>
        <v>12.133702172675292</v>
      </c>
      <c r="AH106" s="83">
        <f t="shared" si="70"/>
        <v>0.33213377978275149</v>
      </c>
      <c r="AI106" s="128">
        <f t="shared" si="77"/>
        <v>61.4572151007388</v>
      </c>
      <c r="AK106" s="121">
        <v>101</v>
      </c>
      <c r="AL106" s="83">
        <f t="shared" si="81"/>
        <v>0</v>
      </c>
      <c r="AM106" s="83">
        <f t="shared" si="82"/>
        <v>0</v>
      </c>
      <c r="AN106" s="83">
        <f t="shared" si="83"/>
        <v>0</v>
      </c>
      <c r="AO106" s="83">
        <f t="shared" si="84"/>
        <v>0</v>
      </c>
      <c r="AP106" s="83">
        <f t="shared" si="85"/>
        <v>0</v>
      </c>
      <c r="AQ106" s="227">
        <f t="shared" si="86"/>
        <v>0</v>
      </c>
      <c r="AR106" s="227">
        <f t="shared" si="87"/>
        <v>0</v>
      </c>
      <c r="AS106" s="227">
        <f t="shared" si="88"/>
        <v>0</v>
      </c>
      <c r="AT106" s="227">
        <f t="shared" si="89"/>
        <v>0</v>
      </c>
      <c r="AU106" s="83">
        <f t="shared" si="90"/>
        <v>0</v>
      </c>
      <c r="AV106" s="83">
        <f t="shared" si="91"/>
        <v>0</v>
      </c>
      <c r="AW106" s="83">
        <f t="shared" si="92"/>
        <v>0</v>
      </c>
      <c r="AX106" s="83">
        <f t="shared" si="93"/>
        <v>0</v>
      </c>
      <c r="AY106" s="128">
        <f t="shared" si="94"/>
        <v>166.88892000000001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71"/>
        <v>58.140000000000022</v>
      </c>
      <c r="K107" s="83">
        <f t="shared" si="72"/>
        <v>16.697144248856159</v>
      </c>
      <c r="L107" s="83">
        <f t="shared" si="73"/>
        <v>70</v>
      </c>
      <c r="M107" s="83">
        <f t="shared" si="74"/>
        <v>10</v>
      </c>
      <c r="N107" s="83">
        <f t="shared" si="56"/>
        <v>0</v>
      </c>
      <c r="O107" s="84">
        <f t="shared" si="57"/>
        <v>423.6746929000912</v>
      </c>
      <c r="P107" s="105">
        <v>102</v>
      </c>
      <c r="Q107" s="83">
        <f t="shared" si="66"/>
        <v>9.7066666666666688</v>
      </c>
      <c r="R107" s="83">
        <f t="shared" si="75"/>
        <v>399.01333333333326</v>
      </c>
      <c r="S107" s="83">
        <f t="shared" si="76"/>
        <v>227.43759999999995</v>
      </c>
      <c r="T107" s="83">
        <f t="shared" si="58"/>
        <v>55.728269998224249</v>
      </c>
      <c r="U107" s="83">
        <f t="shared" si="67"/>
        <v>70</v>
      </c>
      <c r="V107" s="83">
        <f t="shared" si="59"/>
        <v>10</v>
      </c>
      <c r="W107" s="83">
        <v>0</v>
      </c>
      <c r="X107" s="83">
        <f t="shared" si="60"/>
        <v>786.51389024690707</v>
      </c>
      <c r="Y107" s="88">
        <f t="shared" si="61"/>
        <v>362.83919734681587</v>
      </c>
      <c r="AA107" s="121">
        <v>102</v>
      </c>
      <c r="AB107" s="83">
        <f t="shared" si="62"/>
        <v>0</v>
      </c>
      <c r="AC107" s="154">
        <f t="shared" si="63"/>
        <v>0</v>
      </c>
      <c r="AD107" s="154">
        <f t="shared" si="64"/>
        <v>0</v>
      </c>
      <c r="AE107" s="154">
        <f t="shared" si="65"/>
        <v>0</v>
      </c>
      <c r="AF107" s="83">
        <f t="shared" si="68"/>
        <v>48.030688084973669</v>
      </c>
      <c r="AG107" s="83">
        <f t="shared" si="69"/>
        <v>11.801905448679822</v>
      </c>
      <c r="AH107" s="83">
        <f t="shared" si="70"/>
        <v>0.23485404794550305</v>
      </c>
      <c r="AI107" s="128">
        <f t="shared" si="77"/>
        <v>60.067447581598998</v>
      </c>
      <c r="AK107" s="121">
        <v>102</v>
      </c>
      <c r="AL107" s="83">
        <f t="shared" si="81"/>
        <v>0</v>
      </c>
      <c r="AM107" s="83">
        <f t="shared" si="82"/>
        <v>0</v>
      </c>
      <c r="AN107" s="83">
        <f t="shared" si="83"/>
        <v>0</v>
      </c>
      <c r="AO107" s="83">
        <f t="shared" si="84"/>
        <v>0</v>
      </c>
      <c r="AP107" s="83">
        <f t="shared" si="85"/>
        <v>0</v>
      </c>
      <c r="AQ107" s="227">
        <f t="shared" si="86"/>
        <v>0</v>
      </c>
      <c r="AR107" s="227">
        <f t="shared" si="87"/>
        <v>0</v>
      </c>
      <c r="AS107" s="227">
        <f t="shared" si="88"/>
        <v>0</v>
      </c>
      <c r="AT107" s="227">
        <f t="shared" si="89"/>
        <v>0</v>
      </c>
      <c r="AU107" s="83">
        <f t="shared" si="90"/>
        <v>0</v>
      </c>
      <c r="AV107" s="83">
        <f t="shared" si="91"/>
        <v>0</v>
      </c>
      <c r="AW107" s="83">
        <f t="shared" si="92"/>
        <v>0</v>
      </c>
      <c r="AX107" s="83">
        <f t="shared" si="93"/>
        <v>0</v>
      </c>
      <c r="AY107" s="128">
        <f t="shared" si="94"/>
        <v>166.88892000000001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71"/>
        <v>58.710000000000022</v>
      </c>
      <c r="K108" s="83">
        <f t="shared" si="72"/>
        <v>16.841705121248708</v>
      </c>
      <c r="L108" s="83">
        <f t="shared" si="73"/>
        <v>70</v>
      </c>
      <c r="M108" s="83">
        <f t="shared" si="74"/>
        <v>10</v>
      </c>
      <c r="N108" s="83">
        <f t="shared" si="56"/>
        <v>0</v>
      </c>
      <c r="O108" s="84">
        <f t="shared" si="57"/>
        <v>424.91921975284157</v>
      </c>
      <c r="P108" s="105">
        <v>103</v>
      </c>
      <c r="Q108" s="83">
        <f t="shared" si="66"/>
        <v>9.7066666666666688</v>
      </c>
      <c r="R108" s="83">
        <f t="shared" si="75"/>
        <v>408.71999999999991</v>
      </c>
      <c r="S108" s="83">
        <f t="shared" si="76"/>
        <v>232.97039999999993</v>
      </c>
      <c r="T108" s="83">
        <f t="shared" si="58"/>
        <v>56.924471007520786</v>
      </c>
      <c r="U108" s="83">
        <f t="shared" si="67"/>
        <v>70</v>
      </c>
      <c r="V108" s="83">
        <f t="shared" si="59"/>
        <v>10</v>
      </c>
      <c r="W108" s="83">
        <v>0</v>
      </c>
      <c r="X108" s="83">
        <f t="shared" si="60"/>
        <v>798.23356700476518</v>
      </c>
      <c r="Y108" s="88">
        <f t="shared" si="61"/>
        <v>373.31434725192361</v>
      </c>
      <c r="AA108" s="121">
        <v>103</v>
      </c>
      <c r="AB108" s="83">
        <f t="shared" si="62"/>
        <v>38</v>
      </c>
      <c r="AC108" s="154">
        <f t="shared" si="63"/>
        <v>0.7</v>
      </c>
      <c r="AD108" s="154">
        <f t="shared" si="64"/>
        <v>0.16800000000000004</v>
      </c>
      <c r="AE108" s="154">
        <f t="shared" si="65"/>
        <v>0.13200000000000003</v>
      </c>
      <c r="AF108" s="83">
        <f t="shared" si="68"/>
        <v>73.23621694284094</v>
      </c>
      <c r="AG108" s="83">
        <f t="shared" si="69"/>
        <v>17.729844720044134</v>
      </c>
      <c r="AH108" s="83">
        <f t="shared" si="70"/>
        <v>4.3744112983464065</v>
      </c>
      <c r="AI108" s="128">
        <f t="shared" si="77"/>
        <v>95.34047296123147</v>
      </c>
      <c r="AK108" s="121">
        <v>103</v>
      </c>
      <c r="AL108" s="83">
        <f t="shared" si="81"/>
        <v>38</v>
      </c>
      <c r="AM108" s="83">
        <f t="shared" si="82"/>
        <v>0.7</v>
      </c>
      <c r="AN108" s="83">
        <f t="shared" si="83"/>
        <v>0.16800000000000004</v>
      </c>
      <c r="AO108" s="83">
        <f t="shared" si="84"/>
        <v>0.13200000000000003</v>
      </c>
      <c r="AP108" s="83">
        <f t="shared" si="85"/>
        <v>0</v>
      </c>
      <c r="AQ108" s="227">
        <f t="shared" si="86"/>
        <v>26.599999999999998</v>
      </c>
      <c r="AR108" s="227">
        <f t="shared" si="87"/>
        <v>6.3840000000000012</v>
      </c>
      <c r="AS108" s="227">
        <f t="shared" si="88"/>
        <v>5.0160000000000009</v>
      </c>
      <c r="AT108" s="227">
        <f t="shared" si="89"/>
        <v>0</v>
      </c>
      <c r="AU108" s="83">
        <f t="shared" si="90"/>
        <v>40.431999999999995</v>
      </c>
      <c r="AV108" s="83">
        <f t="shared" si="91"/>
        <v>4.9156800000000009</v>
      </c>
      <c r="AW108" s="83">
        <f t="shared" si="92"/>
        <v>0</v>
      </c>
      <c r="AX108" s="83">
        <f t="shared" si="93"/>
        <v>0</v>
      </c>
      <c r="AY108" s="128">
        <f t="shared" si="94"/>
        <v>212.23660000000001</v>
      </c>
    </row>
    <row r="109" spans="2:51" x14ac:dyDescent="0.25">
      <c r="I109" s="105">
        <v>104</v>
      </c>
      <c r="J109" s="83">
        <f t="shared" si="71"/>
        <v>59.280000000000022</v>
      </c>
      <c r="K109" s="83">
        <f t="shared" si="72"/>
        <v>16.986102715383485</v>
      </c>
      <c r="L109" s="83">
        <f t="shared" si="73"/>
        <v>70</v>
      </c>
      <c r="M109" s="83">
        <f t="shared" si="74"/>
        <v>10</v>
      </c>
      <c r="N109" s="83">
        <f t="shared" si="56"/>
        <v>0</v>
      </c>
      <c r="O109" s="84">
        <f t="shared" si="57"/>
        <v>426.16346222929292</v>
      </c>
      <c r="P109" s="105">
        <v>104</v>
      </c>
      <c r="Q109" s="83">
        <f t="shared" si="66"/>
        <v>-59.28000000000003</v>
      </c>
      <c r="R109" s="83">
        <f t="shared" si="75"/>
        <v>349.43999999999988</v>
      </c>
      <c r="S109" s="83">
        <f t="shared" si="76"/>
        <v>199.18079999999992</v>
      </c>
      <c r="T109" s="83">
        <f t="shared" si="58"/>
        <v>49.564089376413683</v>
      </c>
      <c r="U109" s="83">
        <f t="shared" si="67"/>
        <v>70</v>
      </c>
      <c r="V109" s="83">
        <f t="shared" si="59"/>
        <v>10</v>
      </c>
      <c r="W109" s="83">
        <v>0</v>
      </c>
      <c r="X109" s="83">
        <f t="shared" si="60"/>
        <v>726.56401566392049</v>
      </c>
      <c r="Y109" s="88">
        <f t="shared" si="61"/>
        <v>300.40055343462757</v>
      </c>
      <c r="AA109" s="121">
        <v>104</v>
      </c>
      <c r="AB109" s="83">
        <f t="shared" si="62"/>
        <v>0</v>
      </c>
      <c r="AC109" s="154">
        <f t="shared" si="63"/>
        <v>0</v>
      </c>
      <c r="AD109" s="154">
        <f t="shared" si="64"/>
        <v>0</v>
      </c>
      <c r="AE109" s="154">
        <f t="shared" si="65"/>
        <v>0</v>
      </c>
      <c r="AF109" s="83">
        <f t="shared" si="68"/>
        <v>71.800099398273403</v>
      </c>
      <c r="AG109" s="83">
        <f t="shared" si="69"/>
        <v>17.245021183802518</v>
      </c>
      <c r="AH109" s="83">
        <f t="shared" si="70"/>
        <v>3.0931758927597941</v>
      </c>
      <c r="AI109" s="128">
        <f t="shared" si="77"/>
        <v>92.138296474835713</v>
      </c>
      <c r="AK109" s="121">
        <v>104</v>
      </c>
      <c r="AL109" s="83">
        <f t="shared" si="81"/>
        <v>0</v>
      </c>
      <c r="AM109" s="83">
        <f t="shared" si="82"/>
        <v>0</v>
      </c>
      <c r="AN109" s="83">
        <f t="shared" si="83"/>
        <v>0</v>
      </c>
      <c r="AO109" s="83">
        <f t="shared" si="84"/>
        <v>0</v>
      </c>
      <c r="AP109" s="83">
        <f t="shared" si="85"/>
        <v>0</v>
      </c>
      <c r="AQ109" s="227">
        <f t="shared" si="86"/>
        <v>0</v>
      </c>
      <c r="AR109" s="227">
        <f t="shared" si="87"/>
        <v>0</v>
      </c>
      <c r="AS109" s="227">
        <f t="shared" si="88"/>
        <v>0</v>
      </c>
      <c r="AT109" s="227">
        <f t="shared" si="89"/>
        <v>0</v>
      </c>
      <c r="AU109" s="83">
        <f t="shared" si="90"/>
        <v>0</v>
      </c>
      <c r="AV109" s="83">
        <f t="shared" si="91"/>
        <v>0</v>
      </c>
      <c r="AW109" s="83">
        <f t="shared" si="92"/>
        <v>0</v>
      </c>
      <c r="AX109" s="83">
        <f t="shared" si="93"/>
        <v>0</v>
      </c>
      <c r="AY109" s="128">
        <f t="shared" si="94"/>
        <v>212.23660000000001</v>
      </c>
    </row>
    <row r="110" spans="2:51" x14ac:dyDescent="0.25">
      <c r="I110" s="105">
        <v>105</v>
      </c>
      <c r="J110" s="83">
        <f t="shared" si="71"/>
        <v>59.850000000000023</v>
      </c>
      <c r="K110" s="83">
        <f t="shared" si="72"/>
        <v>17.130338783063529</v>
      </c>
      <c r="L110" s="83">
        <f t="shared" si="73"/>
        <v>70</v>
      </c>
      <c r="M110" s="83">
        <f t="shared" si="74"/>
        <v>10</v>
      </c>
      <c r="N110" s="83">
        <f t="shared" si="56"/>
        <v>0</v>
      </c>
      <c r="O110" s="84">
        <f t="shared" si="57"/>
        <v>427.40742338050239</v>
      </c>
      <c r="P110" s="105">
        <v>105</v>
      </c>
      <c r="Q110" s="83">
        <f t="shared" si="66"/>
        <v>10.400000000000002</v>
      </c>
      <c r="R110" s="83">
        <f t="shared" si="75"/>
        <v>359.83999999999986</v>
      </c>
      <c r="S110" s="83">
        <f t="shared" si="76"/>
        <v>205.10879999999992</v>
      </c>
      <c r="T110" s="83">
        <f t="shared" si="58"/>
        <v>50.8652738302806</v>
      </c>
      <c r="U110" s="83">
        <f t="shared" si="67"/>
        <v>70</v>
      </c>
      <c r="V110" s="83">
        <f t="shared" si="59"/>
        <v>10</v>
      </c>
      <c r="W110" s="83">
        <v>0</v>
      </c>
      <c r="X110" s="83">
        <f t="shared" si="60"/>
        <v>739.15484525440525</v>
      </c>
      <c r="Y110" s="88">
        <f t="shared" si="61"/>
        <v>311.74742187390285</v>
      </c>
      <c r="AA110" s="121">
        <v>105</v>
      </c>
      <c r="AB110" s="83">
        <f t="shared" si="62"/>
        <v>0</v>
      </c>
      <c r="AC110" s="154">
        <f t="shared" si="63"/>
        <v>0</v>
      </c>
      <c r="AD110" s="154">
        <f t="shared" si="64"/>
        <v>0</v>
      </c>
      <c r="AE110" s="154">
        <f t="shared" si="65"/>
        <v>0</v>
      </c>
      <c r="AF110" s="83">
        <f t="shared" si="68"/>
        <v>70.392143242809624</v>
      </c>
      <c r="AG110" s="83">
        <f t="shared" si="69"/>
        <v>16.773455172655186</v>
      </c>
      <c r="AH110" s="83">
        <f t="shared" si="70"/>
        <v>2.1872056491732037</v>
      </c>
      <c r="AI110" s="128">
        <f t="shared" si="77"/>
        <v>89.352804064638022</v>
      </c>
      <c r="AK110" s="121">
        <v>105</v>
      </c>
      <c r="AL110" s="83">
        <f t="shared" si="81"/>
        <v>0</v>
      </c>
      <c r="AM110" s="83">
        <f t="shared" si="82"/>
        <v>0</v>
      </c>
      <c r="AN110" s="83">
        <f t="shared" si="83"/>
        <v>0</v>
      </c>
      <c r="AO110" s="83">
        <f t="shared" si="84"/>
        <v>0</v>
      </c>
      <c r="AP110" s="83">
        <f t="shared" si="85"/>
        <v>0</v>
      </c>
      <c r="AQ110" s="227">
        <f t="shared" si="86"/>
        <v>0</v>
      </c>
      <c r="AR110" s="227">
        <f t="shared" si="87"/>
        <v>0</v>
      </c>
      <c r="AS110" s="227">
        <f t="shared" si="88"/>
        <v>0</v>
      </c>
      <c r="AT110" s="227">
        <f t="shared" si="89"/>
        <v>0</v>
      </c>
      <c r="AU110" s="83">
        <f t="shared" si="90"/>
        <v>0</v>
      </c>
      <c r="AV110" s="83">
        <f t="shared" si="91"/>
        <v>0</v>
      </c>
      <c r="AW110" s="83">
        <f t="shared" si="92"/>
        <v>0</v>
      </c>
      <c r="AX110" s="83">
        <f t="shared" si="93"/>
        <v>0</v>
      </c>
      <c r="AY110" s="128">
        <f t="shared" si="94"/>
        <v>212.23660000000001</v>
      </c>
    </row>
    <row r="111" spans="2:51" x14ac:dyDescent="0.25">
      <c r="C111" s="224" t="s">
        <v>177</v>
      </c>
      <c r="D111" s="224"/>
      <c r="E111" s="224"/>
      <c r="I111" s="105">
        <v>106</v>
      </c>
      <c r="J111" s="83">
        <f t="shared" si="71"/>
        <v>60.420000000000023</v>
      </c>
      <c r="K111" s="83">
        <f t="shared" si="72"/>
        <v>17.274415040800186</v>
      </c>
      <c r="L111" s="83">
        <f t="shared" si="73"/>
        <v>70</v>
      </c>
      <c r="M111" s="83">
        <f t="shared" si="74"/>
        <v>10</v>
      </c>
      <c r="N111" s="83">
        <f t="shared" si="56"/>
        <v>0</v>
      </c>
      <c r="O111" s="84">
        <f t="shared" si="57"/>
        <v>428.65110619606031</v>
      </c>
      <c r="P111" s="105">
        <v>106</v>
      </c>
      <c r="Q111" s="83">
        <f t="shared" si="66"/>
        <v>10.400000000000002</v>
      </c>
      <c r="R111" s="83">
        <f t="shared" si="75"/>
        <v>370.23999999999984</v>
      </c>
      <c r="S111" s="83">
        <f t="shared" si="76"/>
        <v>211.03679999999989</v>
      </c>
      <c r="T111" s="83">
        <f t="shared" si="58"/>
        <v>52.162087600990581</v>
      </c>
      <c r="U111" s="83">
        <f t="shared" si="67"/>
        <v>70</v>
      </c>
      <c r="V111" s="83">
        <f t="shared" si="59"/>
        <v>10</v>
      </c>
      <c r="W111" s="83">
        <v>0</v>
      </c>
      <c r="X111" s="83">
        <f t="shared" si="60"/>
        <v>751.7380625717251</v>
      </c>
      <c r="Y111" s="88">
        <f t="shared" si="61"/>
        <v>323.08695637566478</v>
      </c>
      <c r="AA111" s="121">
        <v>106</v>
      </c>
      <c r="AB111" s="83">
        <f t="shared" si="62"/>
        <v>0</v>
      </c>
      <c r="AC111" s="154">
        <f t="shared" si="63"/>
        <v>0</v>
      </c>
      <c r="AD111" s="154">
        <f t="shared" si="64"/>
        <v>0</v>
      </c>
      <c r="AE111" s="154">
        <f t="shared" si="65"/>
        <v>0</v>
      </c>
      <c r="AF111" s="83">
        <f t="shared" si="68"/>
        <v>69.011796248786027</v>
      </c>
      <c r="AG111" s="83">
        <f t="shared" si="69"/>
        <v>16.31478415888126</v>
      </c>
      <c r="AH111" s="83">
        <f t="shared" si="70"/>
        <v>1.5465879463798973</v>
      </c>
      <c r="AI111" s="128">
        <f t="shared" si="77"/>
        <v>86.873168354047181</v>
      </c>
      <c r="AK111" s="121">
        <v>106</v>
      </c>
      <c r="AL111" s="83">
        <f t="shared" si="81"/>
        <v>0</v>
      </c>
      <c r="AM111" s="83">
        <f t="shared" si="82"/>
        <v>0</v>
      </c>
      <c r="AN111" s="83">
        <f t="shared" si="83"/>
        <v>0</v>
      </c>
      <c r="AO111" s="83">
        <f t="shared" si="84"/>
        <v>0</v>
      </c>
      <c r="AP111" s="83">
        <f t="shared" si="85"/>
        <v>0</v>
      </c>
      <c r="AQ111" s="227">
        <f t="shared" si="86"/>
        <v>0</v>
      </c>
      <c r="AR111" s="227">
        <f t="shared" si="87"/>
        <v>0</v>
      </c>
      <c r="AS111" s="227">
        <f t="shared" si="88"/>
        <v>0</v>
      </c>
      <c r="AT111" s="227">
        <f t="shared" si="89"/>
        <v>0</v>
      </c>
      <c r="AU111" s="83">
        <f t="shared" si="90"/>
        <v>0</v>
      </c>
      <c r="AV111" s="83">
        <f t="shared" si="91"/>
        <v>0</v>
      </c>
      <c r="AW111" s="83">
        <f t="shared" si="92"/>
        <v>0</v>
      </c>
      <c r="AX111" s="83">
        <f t="shared" si="93"/>
        <v>0</v>
      </c>
      <c r="AY111" s="128">
        <f t="shared" si="94"/>
        <v>212.23660000000001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71"/>
        <v>60.990000000000023</v>
      </c>
      <c r="K112" s="83">
        <f t="shared" si="72"/>
        <v>17.41833317085014</v>
      </c>
      <c r="L112" s="83">
        <f t="shared" si="73"/>
        <v>70</v>
      </c>
      <c r="M112" s="83">
        <f t="shared" si="74"/>
        <v>10</v>
      </c>
      <c r="N112" s="83">
        <f t="shared" si="56"/>
        <v>0</v>
      </c>
      <c r="O112" s="84">
        <f t="shared" si="57"/>
        <v>429.89451360589737</v>
      </c>
      <c r="P112" s="105">
        <v>107</v>
      </c>
      <c r="Q112" s="83">
        <f t="shared" si="66"/>
        <v>10.400000000000002</v>
      </c>
      <c r="R112" s="83">
        <f t="shared" si="75"/>
        <v>380.63999999999982</v>
      </c>
      <c r="S112" s="83">
        <f t="shared" si="76"/>
        <v>216.96479999999988</v>
      </c>
      <c r="T112" s="83">
        <f t="shared" si="58"/>
        <v>53.454667563841021</v>
      </c>
      <c r="U112" s="83">
        <f t="shared" si="67"/>
        <v>70</v>
      </c>
      <c r="V112" s="83">
        <f t="shared" si="59"/>
        <v>10</v>
      </c>
      <c r="W112" s="83">
        <v>0</v>
      </c>
      <c r="X112" s="83">
        <f t="shared" si="60"/>
        <v>764.31390600702287</v>
      </c>
      <c r="Y112" s="88">
        <f t="shared" si="61"/>
        <v>334.41939240112549</v>
      </c>
      <c r="AA112" s="121">
        <v>107</v>
      </c>
      <c r="AB112" s="83">
        <f t="shared" si="62"/>
        <v>0</v>
      </c>
      <c r="AC112" s="154">
        <f t="shared" si="63"/>
        <v>0</v>
      </c>
      <c r="AD112" s="154">
        <f t="shared" si="64"/>
        <v>0</v>
      </c>
      <c r="AE112" s="154">
        <f t="shared" si="65"/>
        <v>0</v>
      </c>
      <c r="AF112" s="83">
        <f t="shared" si="68"/>
        <v>67.6585170173867</v>
      </c>
      <c r="AG112" s="83">
        <f t="shared" si="69"/>
        <v>15.86865552809944</v>
      </c>
      <c r="AH112" s="83">
        <f t="shared" si="70"/>
        <v>1.0936028245866021</v>
      </c>
      <c r="AI112" s="128">
        <f t="shared" si="77"/>
        <v>84.620775370072735</v>
      </c>
      <c r="AK112" s="121">
        <v>107</v>
      </c>
      <c r="AL112" s="83">
        <f t="shared" si="81"/>
        <v>0</v>
      </c>
      <c r="AM112" s="83">
        <f t="shared" si="82"/>
        <v>0</v>
      </c>
      <c r="AN112" s="83">
        <f t="shared" si="83"/>
        <v>0</v>
      </c>
      <c r="AO112" s="83">
        <f t="shared" si="84"/>
        <v>0</v>
      </c>
      <c r="AP112" s="83">
        <f t="shared" si="85"/>
        <v>0</v>
      </c>
      <c r="AQ112" s="227">
        <f t="shared" si="86"/>
        <v>0</v>
      </c>
      <c r="AR112" s="227">
        <f t="shared" si="87"/>
        <v>0</v>
      </c>
      <c r="AS112" s="227">
        <f t="shared" si="88"/>
        <v>0</v>
      </c>
      <c r="AT112" s="227">
        <f t="shared" si="89"/>
        <v>0</v>
      </c>
      <c r="AU112" s="83">
        <f t="shared" si="90"/>
        <v>0</v>
      </c>
      <c r="AV112" s="83">
        <f t="shared" si="91"/>
        <v>0</v>
      </c>
      <c r="AW112" s="83">
        <f t="shared" si="92"/>
        <v>0</v>
      </c>
      <c r="AX112" s="83">
        <f t="shared" si="93"/>
        <v>0</v>
      </c>
      <c r="AY112" s="128">
        <f t="shared" si="94"/>
        <v>212.23660000000001</v>
      </c>
    </row>
    <row r="113" spans="2:51" x14ac:dyDescent="0.25">
      <c r="B113" s="117" t="s">
        <v>175</v>
      </c>
      <c r="C113" s="132">
        <f>1/$F$18*SUM(X6:X205)</f>
        <v>643.35326429849101</v>
      </c>
      <c r="D113" s="132">
        <f>1/$F$10*SUM(O6:O205)</f>
        <v>386.58529671192963</v>
      </c>
      <c r="E113" s="131">
        <f>C113-D113</f>
        <v>256.76796758656138</v>
      </c>
      <c r="I113" s="105">
        <v>108</v>
      </c>
      <c r="J113" s="83">
        <f t="shared" si="71"/>
        <v>61.560000000000024</v>
      </c>
      <c r="K113" s="83">
        <f t="shared" si="72"/>
        <v>17.562094822212693</v>
      </c>
      <c r="L113" s="83">
        <f t="shared" si="73"/>
        <v>70</v>
      </c>
      <c r="M113" s="83">
        <f t="shared" si="74"/>
        <v>10</v>
      </c>
      <c r="N113" s="83">
        <f t="shared" si="56"/>
        <v>0</v>
      </c>
      <c r="O113" s="84">
        <f t="shared" si="57"/>
        <v>431.1376484820205</v>
      </c>
      <c r="P113" s="105">
        <v>108</v>
      </c>
      <c r="Q113" s="83">
        <f t="shared" si="66"/>
        <v>10.400000000000002</v>
      </c>
      <c r="R113" s="83">
        <f t="shared" si="75"/>
        <v>391.03999999999979</v>
      </c>
      <c r="S113" s="83">
        <f t="shared" si="76"/>
        <v>222.89279999999985</v>
      </c>
      <c r="T113" s="83">
        <f t="shared" si="58"/>
        <v>54.743142688896818</v>
      </c>
      <c r="U113" s="83">
        <f t="shared" si="67"/>
        <v>70</v>
      </c>
      <c r="V113" s="83">
        <f t="shared" si="59"/>
        <v>10</v>
      </c>
      <c r="W113" s="83">
        <v>0</v>
      </c>
      <c r="X113" s="83">
        <f t="shared" si="60"/>
        <v>776.88260018316157</v>
      </c>
      <c r="Y113" s="88">
        <f t="shared" si="61"/>
        <v>345.74495170114108</v>
      </c>
      <c r="AA113" s="121">
        <v>108</v>
      </c>
      <c r="AB113" s="83">
        <f t="shared" si="62"/>
        <v>0</v>
      </c>
      <c r="AC113" s="154">
        <f t="shared" si="63"/>
        <v>0</v>
      </c>
      <c r="AD113" s="154">
        <f t="shared" si="64"/>
        <v>0</v>
      </c>
      <c r="AE113" s="154">
        <f t="shared" si="65"/>
        <v>0</v>
      </c>
      <c r="AF113" s="83">
        <f t="shared" si="68"/>
        <v>66.331774766296292</v>
      </c>
      <c r="AG113" s="83">
        <f t="shared" si="69"/>
        <v>15.434726308187235</v>
      </c>
      <c r="AH113" s="83">
        <f t="shared" si="70"/>
        <v>0.77329397318994875</v>
      </c>
      <c r="AI113" s="128">
        <f t="shared" si="77"/>
        <v>82.539795047673479</v>
      </c>
      <c r="AK113" s="121">
        <v>108</v>
      </c>
      <c r="AL113" s="83">
        <f t="shared" si="81"/>
        <v>0</v>
      </c>
      <c r="AM113" s="83">
        <f t="shared" si="82"/>
        <v>0</v>
      </c>
      <c r="AN113" s="83">
        <f t="shared" si="83"/>
        <v>0</v>
      </c>
      <c r="AO113" s="83">
        <f t="shared" si="84"/>
        <v>0</v>
      </c>
      <c r="AP113" s="83">
        <f t="shared" si="85"/>
        <v>0</v>
      </c>
      <c r="AQ113" s="227">
        <f t="shared" si="86"/>
        <v>0</v>
      </c>
      <c r="AR113" s="227">
        <f t="shared" si="87"/>
        <v>0</v>
      </c>
      <c r="AS113" s="227">
        <f t="shared" si="88"/>
        <v>0</v>
      </c>
      <c r="AT113" s="227">
        <f t="shared" si="89"/>
        <v>0</v>
      </c>
      <c r="AU113" s="83">
        <f t="shared" si="90"/>
        <v>0</v>
      </c>
      <c r="AV113" s="83">
        <f t="shared" si="91"/>
        <v>0</v>
      </c>
      <c r="AW113" s="83">
        <f t="shared" si="92"/>
        <v>0</v>
      </c>
      <c r="AX113" s="83">
        <f t="shared" si="93"/>
        <v>0</v>
      </c>
      <c r="AY113" s="128">
        <f t="shared" si="94"/>
        <v>212.23660000000001</v>
      </c>
    </row>
    <row r="114" spans="2:51" x14ac:dyDescent="0.25">
      <c r="B114" s="117" t="s">
        <v>176</v>
      </c>
      <c r="C114" s="132">
        <f>X35</f>
        <v>471.28295248475439</v>
      </c>
      <c r="D114" s="132">
        <f>O35</f>
        <v>332.97845714169233</v>
      </c>
      <c r="E114" s="131">
        <f>VLOOKUP(30,I5:Y205,17,FALSE)</f>
        <v>138.30449534306206</v>
      </c>
      <c r="I114" s="105">
        <v>109</v>
      </c>
      <c r="J114" s="83">
        <f t="shared" si="71"/>
        <v>62.130000000000024</v>
      </c>
      <c r="K114" s="83">
        <f t="shared" si="72"/>
        <v>17.705701611588829</v>
      </c>
      <c r="L114" s="83">
        <f t="shared" si="73"/>
        <v>70</v>
      </c>
      <c r="M114" s="83">
        <f t="shared" si="74"/>
        <v>10</v>
      </c>
      <c r="N114" s="83">
        <f t="shared" si="56"/>
        <v>0</v>
      </c>
      <c r="O114" s="84">
        <f t="shared" si="57"/>
        <v>432.38051364018401</v>
      </c>
      <c r="P114" s="105">
        <v>109</v>
      </c>
      <c r="Q114" s="83">
        <f t="shared" si="66"/>
        <v>10.400000000000002</v>
      </c>
      <c r="R114" s="83">
        <f t="shared" si="75"/>
        <v>401.43999999999977</v>
      </c>
      <c r="S114" s="83">
        <f t="shared" si="76"/>
        <v>228.82079999999985</v>
      </c>
      <c r="T114" s="83">
        <f t="shared" si="58"/>
        <v>56.027634695498591</v>
      </c>
      <c r="U114" s="83">
        <f t="shared" si="67"/>
        <v>70</v>
      </c>
      <c r="V114" s="83">
        <f t="shared" si="59"/>
        <v>10</v>
      </c>
      <c r="W114" s="83">
        <v>0</v>
      </c>
      <c r="X114" s="83">
        <f t="shared" si="60"/>
        <v>789.44435709465972</v>
      </c>
      <c r="Y114" s="88">
        <f t="shared" si="61"/>
        <v>357.06384345447572</v>
      </c>
      <c r="AA114" s="121">
        <v>109</v>
      </c>
      <c r="AB114" s="83">
        <f t="shared" si="62"/>
        <v>0</v>
      </c>
      <c r="AC114" s="154">
        <f t="shared" si="63"/>
        <v>0</v>
      </c>
      <c r="AD114" s="154">
        <f t="shared" si="64"/>
        <v>0</v>
      </c>
      <c r="AE114" s="154">
        <f t="shared" si="65"/>
        <v>0</v>
      </c>
      <c r="AF114" s="83">
        <f t="shared" si="68"/>
        <v>65.031049121516901</v>
      </c>
      <c r="AG114" s="83">
        <f t="shared" si="69"/>
        <v>15.012662905612876</v>
      </c>
      <c r="AH114" s="83">
        <f t="shared" si="70"/>
        <v>0.54680141229330104</v>
      </c>
      <c r="AI114" s="128">
        <f t="shared" si="77"/>
        <v>80.590513439423077</v>
      </c>
      <c r="AK114" s="121">
        <v>109</v>
      </c>
      <c r="AL114" s="83">
        <f t="shared" si="81"/>
        <v>0</v>
      </c>
      <c r="AM114" s="83">
        <f t="shared" si="82"/>
        <v>0</v>
      </c>
      <c r="AN114" s="83">
        <f t="shared" si="83"/>
        <v>0</v>
      </c>
      <c r="AO114" s="83">
        <f t="shared" si="84"/>
        <v>0</v>
      </c>
      <c r="AP114" s="83">
        <f t="shared" si="85"/>
        <v>0</v>
      </c>
      <c r="AQ114" s="227">
        <f t="shared" si="86"/>
        <v>0</v>
      </c>
      <c r="AR114" s="227">
        <f t="shared" si="87"/>
        <v>0</v>
      </c>
      <c r="AS114" s="227">
        <f t="shared" si="88"/>
        <v>0</v>
      </c>
      <c r="AT114" s="227">
        <f t="shared" si="89"/>
        <v>0</v>
      </c>
      <c r="AU114" s="83">
        <f t="shared" si="90"/>
        <v>0</v>
      </c>
      <c r="AV114" s="83">
        <f t="shared" si="91"/>
        <v>0</v>
      </c>
      <c r="AW114" s="83">
        <f t="shared" si="92"/>
        <v>0</v>
      </c>
      <c r="AX114" s="83">
        <f t="shared" si="93"/>
        <v>0</v>
      </c>
      <c r="AY114" s="128">
        <f t="shared" si="94"/>
        <v>212.23660000000001</v>
      </c>
    </row>
    <row r="115" spans="2:51" x14ac:dyDescent="0.25">
      <c r="C115" s="133"/>
      <c r="D115" s="133"/>
      <c r="E115" s="133"/>
      <c r="I115" s="105">
        <v>110</v>
      </c>
      <c r="J115" s="83">
        <f t="shared" si="71"/>
        <v>62.700000000000024</v>
      </c>
      <c r="K115" s="83">
        <f t="shared" si="72"/>
        <v>17.849155124304353</v>
      </c>
      <c r="L115" s="83">
        <f t="shared" si="73"/>
        <v>70</v>
      </c>
      <c r="M115" s="83">
        <f t="shared" si="74"/>
        <v>10</v>
      </c>
      <c r="N115" s="83">
        <f t="shared" si="56"/>
        <v>0</v>
      </c>
      <c r="O115" s="84">
        <f t="shared" si="57"/>
        <v>433.62311184149672</v>
      </c>
      <c r="P115" s="105">
        <v>110</v>
      </c>
      <c r="Q115" s="83">
        <f t="shared" si="66"/>
        <v>10.400000000000002</v>
      </c>
      <c r="R115" s="83">
        <f t="shared" si="75"/>
        <v>411.83999999999975</v>
      </c>
      <c r="S115" s="83">
        <f t="shared" si="76"/>
        <v>234.74879999999985</v>
      </c>
      <c r="T115" s="83">
        <f t="shared" si="58"/>
        <v>57.308258637037795</v>
      </c>
      <c r="U115" s="83">
        <f t="shared" si="67"/>
        <v>70</v>
      </c>
      <c r="V115" s="83">
        <f t="shared" si="59"/>
        <v>10</v>
      </c>
      <c r="W115" s="83">
        <v>0</v>
      </c>
      <c r="X115" s="83">
        <f t="shared" si="60"/>
        <v>801.99937712617384</v>
      </c>
      <c r="Y115" s="88">
        <f t="shared" si="61"/>
        <v>368.37626528467712</v>
      </c>
      <c r="AA115" s="121">
        <v>110</v>
      </c>
      <c r="AB115" s="83">
        <f t="shared" si="62"/>
        <v>0</v>
      </c>
      <c r="AC115" s="154">
        <f t="shared" si="63"/>
        <v>0</v>
      </c>
      <c r="AD115" s="154">
        <f t="shared" si="64"/>
        <v>0</v>
      </c>
      <c r="AE115" s="154">
        <f t="shared" si="65"/>
        <v>0</v>
      </c>
      <c r="AF115" s="83">
        <f t="shared" si="68"/>
        <v>63.75582991326732</v>
      </c>
      <c r="AG115" s="83">
        <f t="shared" si="69"/>
        <v>14.602140848977262</v>
      </c>
      <c r="AH115" s="83">
        <f t="shared" si="70"/>
        <v>0.38664698659497437</v>
      </c>
      <c r="AI115" s="128">
        <f t="shared" si="77"/>
        <v>78.744617748839545</v>
      </c>
      <c r="AK115" s="121">
        <v>110</v>
      </c>
      <c r="AL115" s="83">
        <f t="shared" si="81"/>
        <v>0</v>
      </c>
      <c r="AM115" s="83">
        <f t="shared" si="82"/>
        <v>0</v>
      </c>
      <c r="AN115" s="83">
        <f t="shared" si="83"/>
        <v>0</v>
      </c>
      <c r="AO115" s="83">
        <f t="shared" si="84"/>
        <v>0</v>
      </c>
      <c r="AP115" s="83">
        <f t="shared" si="85"/>
        <v>0</v>
      </c>
      <c r="AQ115" s="227">
        <f t="shared" si="86"/>
        <v>0</v>
      </c>
      <c r="AR115" s="227">
        <f t="shared" si="87"/>
        <v>0</v>
      </c>
      <c r="AS115" s="227">
        <f t="shared" si="88"/>
        <v>0</v>
      </c>
      <c r="AT115" s="227">
        <f t="shared" si="89"/>
        <v>0</v>
      </c>
      <c r="AU115" s="83">
        <f t="shared" si="90"/>
        <v>0</v>
      </c>
      <c r="AV115" s="83">
        <f t="shared" si="91"/>
        <v>0</v>
      </c>
      <c r="AW115" s="83">
        <f t="shared" si="92"/>
        <v>0</v>
      </c>
      <c r="AX115" s="83">
        <f t="shared" si="93"/>
        <v>0</v>
      </c>
      <c r="AY115" s="128">
        <f t="shared" si="94"/>
        <v>212.23660000000001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71"/>
        <v>63.270000000000024</v>
      </c>
      <c r="K116" s="83">
        <f t="shared" si="72"/>
        <v>17.992456915198268</v>
      </c>
      <c r="L116" s="83">
        <f t="shared" si="73"/>
        <v>70</v>
      </c>
      <c r="M116" s="83">
        <f t="shared" si="74"/>
        <v>10</v>
      </c>
      <c r="N116" s="83">
        <f t="shared" si="56"/>
        <v>0</v>
      </c>
      <c r="O116" s="84">
        <f t="shared" si="57"/>
        <v>434.86544579397037</v>
      </c>
      <c r="P116" s="105">
        <v>111</v>
      </c>
      <c r="Q116" s="83">
        <f t="shared" si="66"/>
        <v>10.400000000000002</v>
      </c>
      <c r="R116" s="83">
        <f t="shared" si="75"/>
        <v>422.23999999999972</v>
      </c>
      <c r="S116" s="83">
        <f t="shared" si="76"/>
        <v>240.67679999999982</v>
      </c>
      <c r="T116" s="83">
        <f t="shared" si="58"/>
        <v>58.58512342500098</v>
      </c>
      <c r="U116" s="83">
        <f t="shared" si="67"/>
        <v>70</v>
      </c>
      <c r="V116" s="83">
        <f t="shared" si="59"/>
        <v>10</v>
      </c>
      <c r="W116" s="83">
        <v>0</v>
      </c>
      <c r="X116" s="83">
        <f t="shared" si="60"/>
        <v>814.54784996520959</v>
      </c>
      <c r="Y116" s="88">
        <f t="shared" si="61"/>
        <v>379.68240417123923</v>
      </c>
      <c r="AA116" s="121">
        <v>111</v>
      </c>
      <c r="AB116" s="83">
        <f t="shared" si="62"/>
        <v>0</v>
      </c>
      <c r="AC116" s="154">
        <f t="shared" si="63"/>
        <v>0</v>
      </c>
      <c r="AD116" s="154">
        <f t="shared" si="64"/>
        <v>0</v>
      </c>
      <c r="AE116" s="154">
        <f t="shared" si="65"/>
        <v>0</v>
      </c>
      <c r="AF116" s="83">
        <f t="shared" si="68"/>
        <v>62.5056169758846</v>
      </c>
      <c r="AG116" s="83">
        <f t="shared" si="69"/>
        <v>14.202844539568765</v>
      </c>
      <c r="AH116" s="83">
        <f t="shared" si="70"/>
        <v>0.27340070614665052</v>
      </c>
      <c r="AI116" s="128">
        <f t="shared" si="77"/>
        <v>76.981862221600011</v>
      </c>
      <c r="AK116" s="121">
        <v>111</v>
      </c>
      <c r="AL116" s="83">
        <f t="shared" si="81"/>
        <v>0</v>
      </c>
      <c r="AM116" s="83">
        <f t="shared" si="82"/>
        <v>0</v>
      </c>
      <c r="AN116" s="83">
        <f t="shared" si="83"/>
        <v>0</v>
      </c>
      <c r="AO116" s="83">
        <f t="shared" si="84"/>
        <v>0</v>
      </c>
      <c r="AP116" s="83">
        <f t="shared" si="85"/>
        <v>0</v>
      </c>
      <c r="AQ116" s="227">
        <f t="shared" si="86"/>
        <v>0</v>
      </c>
      <c r="AR116" s="227">
        <f t="shared" si="87"/>
        <v>0</v>
      </c>
      <c r="AS116" s="227">
        <f t="shared" si="88"/>
        <v>0</v>
      </c>
      <c r="AT116" s="227">
        <f t="shared" si="89"/>
        <v>0</v>
      </c>
      <c r="AU116" s="83">
        <f t="shared" si="90"/>
        <v>0</v>
      </c>
      <c r="AV116" s="83">
        <f t="shared" si="91"/>
        <v>0</v>
      </c>
      <c r="AW116" s="83">
        <f t="shared" si="92"/>
        <v>0</v>
      </c>
      <c r="AX116" s="83">
        <f t="shared" si="93"/>
        <v>0</v>
      </c>
      <c r="AY116" s="128">
        <f t="shared" si="94"/>
        <v>212.23660000000001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71"/>
        <v>63.840000000000025</v>
      </c>
      <c r="K117" s="83">
        <f t="shared" si="72"/>
        <v>18.135608509478303</v>
      </c>
      <c r="L117" s="83">
        <f t="shared" si="73"/>
        <v>70</v>
      </c>
      <c r="M117" s="83">
        <f t="shared" si="74"/>
        <v>10</v>
      </c>
      <c r="N117" s="83">
        <f t="shared" si="56"/>
        <v>0</v>
      </c>
      <c r="O117" s="84">
        <f t="shared" si="57"/>
        <v>436.10751815400801</v>
      </c>
      <c r="P117" s="105">
        <v>112</v>
      </c>
      <c r="Q117" s="83">
        <f t="shared" si="66"/>
        <v>10.400000000000002</v>
      </c>
      <c r="R117" s="83">
        <f t="shared" si="75"/>
        <v>432.6399999999997</v>
      </c>
      <c r="S117" s="83">
        <f t="shared" si="76"/>
        <v>246.60479999999981</v>
      </c>
      <c r="T117" s="83">
        <f t="shared" si="58"/>
        <v>59.858332299931064</v>
      </c>
      <c r="U117" s="83">
        <f t="shared" si="67"/>
        <v>70</v>
      </c>
      <c r="V117" s="83">
        <f t="shared" si="59"/>
        <v>10</v>
      </c>
      <c r="W117" s="83">
        <v>0</v>
      </c>
      <c r="X117" s="83">
        <f t="shared" si="60"/>
        <v>827.0899554223796</v>
      </c>
      <c r="Y117" s="88">
        <f t="shared" si="61"/>
        <v>390.9824372683716</v>
      </c>
      <c r="AA117" s="121">
        <v>112</v>
      </c>
      <c r="AB117" s="83">
        <f t="shared" si="62"/>
        <v>0</v>
      </c>
      <c r="AC117" s="154">
        <f t="shared" si="63"/>
        <v>0</v>
      </c>
      <c r="AD117" s="154">
        <f t="shared" si="64"/>
        <v>0</v>
      </c>
      <c r="AE117" s="154">
        <f t="shared" si="65"/>
        <v>0</v>
      </c>
      <c r="AF117" s="83">
        <f t="shared" si="68"/>
        <v>61.279919951649362</v>
      </c>
      <c r="AG117" s="83">
        <f t="shared" si="69"/>
        <v>13.814467008739124</v>
      </c>
      <c r="AH117" s="83">
        <f t="shared" si="70"/>
        <v>0.19332349329748719</v>
      </c>
      <c r="AI117" s="128">
        <f t="shared" si="77"/>
        <v>75.287710453685975</v>
      </c>
      <c r="AK117" s="121">
        <v>112</v>
      </c>
      <c r="AL117" s="83">
        <f t="shared" si="81"/>
        <v>0</v>
      </c>
      <c r="AM117" s="83">
        <f t="shared" si="82"/>
        <v>0</v>
      </c>
      <c r="AN117" s="83">
        <f t="shared" si="83"/>
        <v>0</v>
      </c>
      <c r="AO117" s="83">
        <f t="shared" si="84"/>
        <v>0</v>
      </c>
      <c r="AP117" s="83">
        <f t="shared" si="85"/>
        <v>0</v>
      </c>
      <c r="AQ117" s="227">
        <f t="shared" si="86"/>
        <v>0</v>
      </c>
      <c r="AR117" s="227">
        <f t="shared" si="87"/>
        <v>0</v>
      </c>
      <c r="AS117" s="227">
        <f t="shared" si="88"/>
        <v>0</v>
      </c>
      <c r="AT117" s="227">
        <f t="shared" si="89"/>
        <v>0</v>
      </c>
      <c r="AU117" s="83">
        <f t="shared" si="90"/>
        <v>0</v>
      </c>
      <c r="AV117" s="83">
        <f t="shared" si="91"/>
        <v>0</v>
      </c>
      <c r="AW117" s="83">
        <f t="shared" si="92"/>
        <v>0</v>
      </c>
      <c r="AX117" s="83">
        <f t="shared" si="93"/>
        <v>0</v>
      </c>
      <c r="AY117" s="128">
        <f t="shared" si="94"/>
        <v>212.23660000000001</v>
      </c>
    </row>
    <row r="118" spans="2:51" x14ac:dyDescent="0.25">
      <c r="B118" s="117" t="s">
        <v>175</v>
      </c>
      <c r="C118" s="135">
        <f>1/$F$18*SUM(AI6:AI205)</f>
        <v>50.175075351968893</v>
      </c>
      <c r="D118" s="132">
        <v>0</v>
      </c>
      <c r="E118" s="131">
        <f>C118-D118</f>
        <v>50.175075351968893</v>
      </c>
      <c r="I118" s="105">
        <v>113</v>
      </c>
      <c r="J118" s="83">
        <f t="shared" si="71"/>
        <v>64.410000000000025</v>
      </c>
      <c r="K118" s="83">
        <f t="shared" si="72"/>
        <v>18.278611403545082</v>
      </c>
      <c r="L118" s="83">
        <f t="shared" si="73"/>
        <v>70</v>
      </c>
      <c r="M118" s="83">
        <f t="shared" si="74"/>
        <v>10</v>
      </c>
      <c r="N118" s="83">
        <f t="shared" si="56"/>
        <v>0</v>
      </c>
      <c r="O118" s="84">
        <f t="shared" si="57"/>
        <v>437.34933152784106</v>
      </c>
      <c r="P118" s="105">
        <v>113</v>
      </c>
      <c r="Q118" s="83">
        <f t="shared" si="66"/>
        <v>10.400000000000002</v>
      </c>
      <c r="R118" s="83">
        <f t="shared" si="75"/>
        <v>443.03999999999968</v>
      </c>
      <c r="S118" s="83">
        <f t="shared" si="76"/>
        <v>252.53279999999978</v>
      </c>
      <c r="T118" s="83">
        <f t="shared" si="58"/>
        <v>61.127983255827871</v>
      </c>
      <c r="U118" s="83">
        <f t="shared" si="67"/>
        <v>70</v>
      </c>
      <c r="V118" s="83">
        <f t="shared" si="59"/>
        <v>10</v>
      </c>
      <c r="W118" s="83">
        <v>0</v>
      </c>
      <c r="X118" s="83">
        <f t="shared" si="60"/>
        <v>839.62586417056662</v>
      </c>
      <c r="Y118" s="88">
        <f t="shared" si="61"/>
        <v>402.27653264272556</v>
      </c>
      <c r="AA118" s="121">
        <v>113</v>
      </c>
      <c r="AB118" s="83">
        <f t="shared" si="62"/>
        <v>42</v>
      </c>
      <c r="AC118" s="154">
        <f t="shared" si="63"/>
        <v>0.8</v>
      </c>
      <c r="AD118" s="154">
        <f t="shared" si="64"/>
        <v>0.11199999999999999</v>
      </c>
      <c r="AE118" s="154">
        <f t="shared" si="65"/>
        <v>8.7999999999999981E-2</v>
      </c>
      <c r="AF118" s="83">
        <f t="shared" si="68"/>
        <v>93.1065292842095</v>
      </c>
      <c r="AG118" s="83">
        <f t="shared" si="69"/>
        <v>18.042461363540838</v>
      </c>
      <c r="AH118" s="83">
        <f t="shared" si="70"/>
        <v>3.2375857066717666</v>
      </c>
      <c r="AI118" s="128">
        <f t="shared" si="77"/>
        <v>114.3865763544221</v>
      </c>
      <c r="AK118" s="121">
        <v>113</v>
      </c>
      <c r="AL118" s="83">
        <f t="shared" si="81"/>
        <v>42</v>
      </c>
      <c r="AM118" s="83">
        <f t="shared" si="82"/>
        <v>0.8</v>
      </c>
      <c r="AN118" s="83">
        <f t="shared" si="83"/>
        <v>0.11199999999999999</v>
      </c>
      <c r="AO118" s="83">
        <f t="shared" si="84"/>
        <v>8.7999999999999981E-2</v>
      </c>
      <c r="AP118" s="83">
        <f t="shared" si="85"/>
        <v>0</v>
      </c>
      <c r="AQ118" s="227">
        <f t="shared" si="86"/>
        <v>33.6</v>
      </c>
      <c r="AR118" s="227">
        <f t="shared" si="87"/>
        <v>4.7039999999999997</v>
      </c>
      <c r="AS118" s="227">
        <f t="shared" si="88"/>
        <v>3.6959999999999993</v>
      </c>
      <c r="AT118" s="227">
        <f t="shared" si="89"/>
        <v>0</v>
      </c>
      <c r="AU118" s="83">
        <f t="shared" si="90"/>
        <v>51.072000000000003</v>
      </c>
      <c r="AV118" s="83">
        <f t="shared" si="91"/>
        <v>3.62208</v>
      </c>
      <c r="AW118" s="83">
        <f t="shared" si="92"/>
        <v>0</v>
      </c>
      <c r="AX118" s="83">
        <f t="shared" si="93"/>
        <v>0</v>
      </c>
      <c r="AY118" s="128">
        <f t="shared" si="94"/>
        <v>266.93068</v>
      </c>
    </row>
    <row r="119" spans="2:51" x14ac:dyDescent="0.25">
      <c r="B119" s="117" t="s">
        <v>176</v>
      </c>
      <c r="C119" s="135">
        <f>AI35</f>
        <v>0</v>
      </c>
      <c r="D119" s="132">
        <v>0</v>
      </c>
      <c r="E119" s="131">
        <f>C119-D119</f>
        <v>0</v>
      </c>
      <c r="I119" s="105">
        <v>114</v>
      </c>
      <c r="J119" s="83">
        <f t="shared" si="71"/>
        <v>64.980000000000018</v>
      </c>
      <c r="K119" s="83">
        <f t="shared" si="72"/>
        <v>18.421467065786125</v>
      </c>
      <c r="L119" s="83">
        <f t="shared" si="73"/>
        <v>70</v>
      </c>
      <c r="M119" s="83">
        <f t="shared" si="74"/>
        <v>10</v>
      </c>
      <c r="N119" s="83">
        <f t="shared" si="56"/>
        <v>0</v>
      </c>
      <c r="O119" s="84">
        <f t="shared" si="57"/>
        <v>438.59088847291082</v>
      </c>
      <c r="P119" s="105">
        <v>114</v>
      </c>
      <c r="Q119" s="83">
        <f t="shared" si="66"/>
        <v>-65.519999999999982</v>
      </c>
      <c r="R119" s="83">
        <f t="shared" si="75"/>
        <v>377.5199999999997</v>
      </c>
      <c r="S119" s="83">
        <f t="shared" si="76"/>
        <v>215.18639999999982</v>
      </c>
      <c r="T119" s="83">
        <f t="shared" si="58"/>
        <v>53.067330305357011</v>
      </c>
      <c r="U119" s="83">
        <f t="shared" si="67"/>
        <v>70</v>
      </c>
      <c r="V119" s="83">
        <f t="shared" si="59"/>
        <v>10</v>
      </c>
      <c r="W119" s="83">
        <v>0</v>
      </c>
      <c r="X119" s="83">
        <f t="shared" si="60"/>
        <v>760.54191361516314</v>
      </c>
      <c r="Y119" s="88">
        <f t="shared" si="61"/>
        <v>321.95102514225232</v>
      </c>
      <c r="AA119" s="121">
        <v>114</v>
      </c>
      <c r="AB119" s="83">
        <f t="shared" si="62"/>
        <v>0</v>
      </c>
      <c r="AC119" s="154">
        <f t="shared" si="63"/>
        <v>0</v>
      </c>
      <c r="AD119" s="154">
        <f t="shared" si="64"/>
        <v>0</v>
      </c>
      <c r="AE119" s="154">
        <f t="shared" si="65"/>
        <v>0</v>
      </c>
      <c r="AF119" s="83">
        <f t="shared" si="68"/>
        <v>91.280767034321528</v>
      </c>
      <c r="AG119" s="83">
        <f t="shared" si="69"/>
        <v>17.549089308743007</v>
      </c>
      <c r="AH119" s="83">
        <f t="shared" si="70"/>
        <v>2.2893188078602469</v>
      </c>
      <c r="AI119" s="128">
        <f t="shared" si="77"/>
        <v>111.11917515092478</v>
      </c>
      <c r="AK119" s="121">
        <v>114</v>
      </c>
      <c r="AL119" s="83">
        <f t="shared" si="81"/>
        <v>0</v>
      </c>
      <c r="AM119" s="83">
        <f t="shared" si="82"/>
        <v>0</v>
      </c>
      <c r="AN119" s="83">
        <f t="shared" si="83"/>
        <v>0</v>
      </c>
      <c r="AO119" s="83">
        <f t="shared" si="84"/>
        <v>0</v>
      </c>
      <c r="AP119" s="83">
        <f t="shared" si="85"/>
        <v>0</v>
      </c>
      <c r="AQ119" s="227">
        <f t="shared" si="86"/>
        <v>0</v>
      </c>
      <c r="AR119" s="227">
        <f t="shared" si="87"/>
        <v>0</v>
      </c>
      <c r="AS119" s="227">
        <f t="shared" si="88"/>
        <v>0</v>
      </c>
      <c r="AT119" s="227">
        <f t="shared" si="89"/>
        <v>0</v>
      </c>
      <c r="AU119" s="83">
        <f t="shared" si="90"/>
        <v>0</v>
      </c>
      <c r="AV119" s="83">
        <f t="shared" si="91"/>
        <v>0</v>
      </c>
      <c r="AW119" s="83">
        <f t="shared" si="92"/>
        <v>0</v>
      </c>
      <c r="AX119" s="83">
        <f t="shared" si="93"/>
        <v>0</v>
      </c>
      <c r="AY119" s="128">
        <f t="shared" si="94"/>
        <v>266.93068</v>
      </c>
    </row>
    <row r="120" spans="2:51" x14ac:dyDescent="0.25">
      <c r="C120" s="133"/>
      <c r="D120" s="133"/>
      <c r="E120" s="136"/>
      <c r="I120" s="105">
        <v>115</v>
      </c>
      <c r="J120" s="83">
        <f t="shared" si="71"/>
        <v>65.550000000000011</v>
      </c>
      <c r="K120" s="83">
        <f t="shared" si="72"/>
        <v>18.564176937341429</v>
      </c>
      <c r="L120" s="83">
        <f t="shared" si="73"/>
        <v>70</v>
      </c>
      <c r="M120" s="83">
        <f t="shared" si="74"/>
        <v>10</v>
      </c>
      <c r="N120" s="83">
        <f t="shared" si="56"/>
        <v>0</v>
      </c>
      <c r="O120" s="84">
        <f t="shared" si="57"/>
        <v>439.83219149920296</v>
      </c>
      <c r="P120" s="105">
        <v>115</v>
      </c>
      <c r="Q120" s="83">
        <f t="shared" si="66"/>
        <v>11.09333333333333</v>
      </c>
      <c r="R120" s="83">
        <f t="shared" si="75"/>
        <v>388.613333333333</v>
      </c>
      <c r="S120" s="83">
        <f t="shared" si="76"/>
        <v>221.50959999999978</v>
      </c>
      <c r="T120" s="83">
        <f t="shared" si="58"/>
        <v>54.44285912439679</v>
      </c>
      <c r="U120" s="83">
        <f t="shared" si="67"/>
        <v>70</v>
      </c>
      <c r="V120" s="83">
        <f t="shared" si="59"/>
        <v>10</v>
      </c>
      <c r="W120" s="83">
        <v>0</v>
      </c>
      <c r="X120" s="83">
        <f t="shared" si="60"/>
        <v>773.95053297499055</v>
      </c>
      <c r="Y120" s="88">
        <f t="shared" si="61"/>
        <v>334.11834147578759</v>
      </c>
      <c r="AA120" s="121">
        <v>115</v>
      </c>
      <c r="AB120" s="83">
        <f t="shared" si="62"/>
        <v>0</v>
      </c>
      <c r="AC120" s="154">
        <f t="shared" si="63"/>
        <v>0</v>
      </c>
      <c r="AD120" s="154">
        <f t="shared" si="64"/>
        <v>0</v>
      </c>
      <c r="AE120" s="154">
        <f t="shared" si="65"/>
        <v>0</v>
      </c>
      <c r="AF120" s="83">
        <f t="shared" si="68"/>
        <v>89.490806868548844</v>
      </c>
      <c r="AG120" s="83">
        <f t="shared" si="69"/>
        <v>17.06920853872893</v>
      </c>
      <c r="AH120" s="83">
        <f t="shared" si="70"/>
        <v>1.6187928533358835</v>
      </c>
      <c r="AI120" s="128">
        <f t="shared" si="77"/>
        <v>108.17880826061366</v>
      </c>
      <c r="AK120" s="121">
        <v>115</v>
      </c>
      <c r="AL120" s="83">
        <f t="shared" si="81"/>
        <v>0</v>
      </c>
      <c r="AM120" s="83">
        <f t="shared" si="82"/>
        <v>0</v>
      </c>
      <c r="AN120" s="83">
        <f t="shared" si="83"/>
        <v>0</v>
      </c>
      <c r="AO120" s="83">
        <f t="shared" si="84"/>
        <v>0</v>
      </c>
      <c r="AP120" s="83">
        <f t="shared" si="85"/>
        <v>0</v>
      </c>
      <c r="AQ120" s="227">
        <f t="shared" si="86"/>
        <v>0</v>
      </c>
      <c r="AR120" s="227">
        <f t="shared" si="87"/>
        <v>0</v>
      </c>
      <c r="AS120" s="227">
        <f t="shared" si="88"/>
        <v>0</v>
      </c>
      <c r="AT120" s="227">
        <f t="shared" si="89"/>
        <v>0</v>
      </c>
      <c r="AU120" s="83">
        <f t="shared" si="90"/>
        <v>0</v>
      </c>
      <c r="AV120" s="83">
        <f t="shared" si="91"/>
        <v>0</v>
      </c>
      <c r="AW120" s="83">
        <f t="shared" si="92"/>
        <v>0</v>
      </c>
      <c r="AX120" s="83">
        <f t="shared" si="93"/>
        <v>0</v>
      </c>
      <c r="AY120" s="128">
        <f t="shared" si="94"/>
        <v>266.93068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71"/>
        <v>66.12</v>
      </c>
      <c r="K121" s="83">
        <f t="shared" si="72"/>
        <v>18.706742432841374</v>
      </c>
      <c r="L121" s="83">
        <f t="shared" si="73"/>
        <v>70</v>
      </c>
      <c r="M121" s="83">
        <f t="shared" si="74"/>
        <v>10</v>
      </c>
      <c r="N121" s="83">
        <f t="shared" si="56"/>
        <v>0</v>
      </c>
      <c r="O121" s="84">
        <f t="shared" si="57"/>
        <v>441.07324307053204</v>
      </c>
      <c r="P121" s="105">
        <v>116</v>
      </c>
      <c r="Q121" s="83">
        <f t="shared" si="66"/>
        <v>11.09333333333333</v>
      </c>
      <c r="R121" s="83">
        <f t="shared" si="75"/>
        <v>399.70666666666631</v>
      </c>
      <c r="S121" s="83">
        <f t="shared" si="76"/>
        <v>227.83279999999976</v>
      </c>
      <c r="T121" s="83">
        <f t="shared" si="58"/>
        <v>55.813824338487677</v>
      </c>
      <c r="U121" s="83">
        <f t="shared" si="67"/>
        <v>70</v>
      </c>
      <c r="V121" s="83">
        <f t="shared" si="59"/>
        <v>10</v>
      </c>
      <c r="W121" s="83">
        <v>0</v>
      </c>
      <c r="X121" s="83">
        <f t="shared" si="60"/>
        <v>787.35120405619875</v>
      </c>
      <c r="Y121" s="88">
        <f t="shared" si="61"/>
        <v>346.27796098566671</v>
      </c>
      <c r="AA121" s="121">
        <v>116</v>
      </c>
      <c r="AB121" s="83">
        <f t="shared" si="62"/>
        <v>0</v>
      </c>
      <c r="AC121" s="154">
        <f t="shared" si="63"/>
        <v>0</v>
      </c>
      <c r="AD121" s="154">
        <f t="shared" si="64"/>
        <v>0</v>
      </c>
      <c r="AE121" s="154">
        <f t="shared" si="65"/>
        <v>0</v>
      </c>
      <c r="AF121" s="83">
        <f t="shared" si="68"/>
        <v>87.735946729859066</v>
      </c>
      <c r="AG121" s="83">
        <f t="shared" si="69"/>
        <v>16.602450133606723</v>
      </c>
      <c r="AH121" s="83">
        <f t="shared" si="70"/>
        <v>1.1446594039301237</v>
      </c>
      <c r="AI121" s="128">
        <f t="shared" si="77"/>
        <v>105.48305626739591</v>
      </c>
      <c r="AK121" s="121">
        <v>116</v>
      </c>
      <c r="AL121" s="83">
        <f t="shared" si="81"/>
        <v>0</v>
      </c>
      <c r="AM121" s="83">
        <f t="shared" si="82"/>
        <v>0</v>
      </c>
      <c r="AN121" s="83">
        <f t="shared" si="83"/>
        <v>0</v>
      </c>
      <c r="AO121" s="83">
        <f t="shared" si="84"/>
        <v>0</v>
      </c>
      <c r="AP121" s="83">
        <f t="shared" si="85"/>
        <v>0</v>
      </c>
      <c r="AQ121" s="227">
        <f t="shared" si="86"/>
        <v>0</v>
      </c>
      <c r="AR121" s="227">
        <f t="shared" si="87"/>
        <v>0</v>
      </c>
      <c r="AS121" s="227">
        <f t="shared" si="88"/>
        <v>0</v>
      </c>
      <c r="AT121" s="227">
        <f t="shared" si="89"/>
        <v>0</v>
      </c>
      <c r="AU121" s="83">
        <f t="shared" si="90"/>
        <v>0</v>
      </c>
      <c r="AV121" s="83">
        <f t="shared" si="91"/>
        <v>0</v>
      </c>
      <c r="AW121" s="83">
        <f t="shared" si="92"/>
        <v>0</v>
      </c>
      <c r="AX121" s="83">
        <f t="shared" si="93"/>
        <v>0</v>
      </c>
      <c r="AY121" s="128">
        <f t="shared" si="94"/>
        <v>266.93068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71"/>
        <v>66.69</v>
      </c>
      <c r="K122" s="83">
        <f t="shared" si="72"/>
        <v>18.849164941118623</v>
      </c>
      <c r="L122" s="83">
        <f t="shared" si="73"/>
        <v>70</v>
      </c>
      <c r="M122" s="83">
        <f t="shared" si="74"/>
        <v>10</v>
      </c>
      <c r="N122" s="83">
        <f t="shared" si="56"/>
        <v>0</v>
      </c>
      <c r="O122" s="84">
        <f t="shared" si="57"/>
        <v>442.31404560578159</v>
      </c>
      <c r="P122" s="105">
        <v>117</v>
      </c>
      <c r="Q122" s="83">
        <f t="shared" si="66"/>
        <v>11.09333333333333</v>
      </c>
      <c r="R122" s="83">
        <f t="shared" si="75"/>
        <v>410.79999999999961</v>
      </c>
      <c r="S122" s="83">
        <f t="shared" si="76"/>
        <v>234.15599999999975</v>
      </c>
      <c r="T122" s="83">
        <f t="shared" si="58"/>
        <v>57.180367155916343</v>
      </c>
      <c r="U122" s="83">
        <f t="shared" si="67"/>
        <v>70</v>
      </c>
      <c r="V122" s="83">
        <f t="shared" si="59"/>
        <v>10</v>
      </c>
      <c r="W122" s="83">
        <v>0</v>
      </c>
      <c r="X122" s="83">
        <f t="shared" si="60"/>
        <v>800.74417279655381</v>
      </c>
      <c r="Y122" s="88">
        <f t="shared" si="61"/>
        <v>358.43012719077223</v>
      </c>
      <c r="AA122" s="121">
        <v>117</v>
      </c>
      <c r="AB122" s="83">
        <f t="shared" si="62"/>
        <v>0</v>
      </c>
      <c r="AC122" s="154">
        <f t="shared" si="63"/>
        <v>0</v>
      </c>
      <c r="AD122" s="154">
        <f t="shared" si="64"/>
        <v>0</v>
      </c>
      <c r="AE122" s="154">
        <f t="shared" si="65"/>
        <v>0</v>
      </c>
      <c r="AF122" s="83">
        <f t="shared" si="68"/>
        <v>86.015498328130008</v>
      </c>
      <c r="AG122" s="83">
        <f t="shared" si="69"/>
        <v>16.148455261618341</v>
      </c>
      <c r="AH122" s="83">
        <f t="shared" si="70"/>
        <v>0.80939642666794198</v>
      </c>
      <c r="AI122" s="128">
        <f t="shared" si="77"/>
        <v>102.97335001641629</v>
      </c>
      <c r="AK122" s="121">
        <v>117</v>
      </c>
      <c r="AL122" s="83">
        <f t="shared" si="81"/>
        <v>0</v>
      </c>
      <c r="AM122" s="83">
        <f t="shared" si="82"/>
        <v>0</v>
      </c>
      <c r="AN122" s="83">
        <f t="shared" si="83"/>
        <v>0</v>
      </c>
      <c r="AO122" s="83">
        <f t="shared" si="84"/>
        <v>0</v>
      </c>
      <c r="AP122" s="83">
        <f t="shared" si="85"/>
        <v>0</v>
      </c>
      <c r="AQ122" s="227">
        <f t="shared" si="86"/>
        <v>0</v>
      </c>
      <c r="AR122" s="227">
        <f t="shared" si="87"/>
        <v>0</v>
      </c>
      <c r="AS122" s="227">
        <f t="shared" si="88"/>
        <v>0</v>
      </c>
      <c r="AT122" s="227">
        <f t="shared" si="89"/>
        <v>0</v>
      </c>
      <c r="AU122" s="83">
        <f t="shared" si="90"/>
        <v>0</v>
      </c>
      <c r="AV122" s="83">
        <f t="shared" si="91"/>
        <v>0</v>
      </c>
      <c r="AW122" s="83">
        <f t="shared" si="92"/>
        <v>0</v>
      </c>
      <c r="AX122" s="83">
        <f t="shared" si="93"/>
        <v>0</v>
      </c>
      <c r="AY122" s="128">
        <f t="shared" si="94"/>
        <v>266.93068</v>
      </c>
    </row>
    <row r="123" spans="2:51" x14ac:dyDescent="0.25">
      <c r="B123" s="117" t="s">
        <v>176</v>
      </c>
      <c r="C123" s="135">
        <f>AY35</f>
        <v>0</v>
      </c>
      <c r="D123" s="132">
        <v>0</v>
      </c>
      <c r="E123" s="131">
        <f>C123-D123</f>
        <v>0</v>
      </c>
      <c r="I123" s="105">
        <v>118</v>
      </c>
      <c r="J123" s="83">
        <f t="shared" si="71"/>
        <v>67.259999999999991</v>
      </c>
      <c r="K123" s="83">
        <f t="shared" si="72"/>
        <v>18.991445825895063</v>
      </c>
      <c r="L123" s="83">
        <f t="shared" si="73"/>
        <v>70</v>
      </c>
      <c r="M123" s="83">
        <f t="shared" si="74"/>
        <v>10</v>
      </c>
      <c r="N123" s="83">
        <f t="shared" si="56"/>
        <v>0</v>
      </c>
      <c r="O123" s="84">
        <f t="shared" si="57"/>
        <v>443.55460148010053</v>
      </c>
      <c r="P123" s="105">
        <v>118</v>
      </c>
      <c r="Q123" s="83">
        <f t="shared" si="66"/>
        <v>11.09333333333333</v>
      </c>
      <c r="R123" s="83">
        <f t="shared" si="75"/>
        <v>421.89333333333292</v>
      </c>
      <c r="S123" s="83">
        <f t="shared" si="76"/>
        <v>240.47919999999974</v>
      </c>
      <c r="T123" s="83">
        <f t="shared" si="58"/>
        <v>58.542620724382481</v>
      </c>
      <c r="U123" s="83">
        <f t="shared" si="67"/>
        <v>70</v>
      </c>
      <c r="V123" s="83">
        <f t="shared" si="59"/>
        <v>10</v>
      </c>
      <c r="W123" s="83">
        <v>0</v>
      </c>
      <c r="X123" s="83">
        <f t="shared" si="60"/>
        <v>814.1296710949656</v>
      </c>
      <c r="Y123" s="88">
        <f t="shared" si="61"/>
        <v>370.57506961486507</v>
      </c>
      <c r="AA123" s="121">
        <v>118</v>
      </c>
      <c r="AB123" s="83">
        <f t="shared" si="62"/>
        <v>0</v>
      </c>
      <c r="AC123" s="154">
        <f t="shared" si="63"/>
        <v>0</v>
      </c>
      <c r="AD123" s="154">
        <f t="shared" si="64"/>
        <v>0</v>
      </c>
      <c r="AE123" s="154">
        <f t="shared" si="65"/>
        <v>0</v>
      </c>
      <c r="AF123" s="83">
        <f t="shared" si="68"/>
        <v>84.328786870188935</v>
      </c>
      <c r="AG123" s="83">
        <f t="shared" si="69"/>
        <v>15.706874903279033</v>
      </c>
      <c r="AH123" s="83">
        <f t="shared" si="70"/>
        <v>0.57232970196506194</v>
      </c>
      <c r="AI123" s="128">
        <f t="shared" si="77"/>
        <v>100.60799147543302</v>
      </c>
      <c r="AK123" s="121">
        <v>118</v>
      </c>
      <c r="AL123" s="83">
        <f t="shared" si="81"/>
        <v>0</v>
      </c>
      <c r="AM123" s="83">
        <f t="shared" si="82"/>
        <v>0</v>
      </c>
      <c r="AN123" s="83">
        <f t="shared" si="83"/>
        <v>0</v>
      </c>
      <c r="AO123" s="83">
        <f t="shared" si="84"/>
        <v>0</v>
      </c>
      <c r="AP123" s="83">
        <f t="shared" si="85"/>
        <v>0</v>
      </c>
      <c r="AQ123" s="227">
        <f t="shared" si="86"/>
        <v>0</v>
      </c>
      <c r="AR123" s="227">
        <f t="shared" si="87"/>
        <v>0</v>
      </c>
      <c r="AS123" s="227">
        <f t="shared" si="88"/>
        <v>0</v>
      </c>
      <c r="AT123" s="227">
        <f t="shared" si="89"/>
        <v>0</v>
      </c>
      <c r="AU123" s="83">
        <f t="shared" si="90"/>
        <v>0</v>
      </c>
      <c r="AV123" s="83">
        <f t="shared" si="91"/>
        <v>0</v>
      </c>
      <c r="AW123" s="83">
        <f t="shared" si="92"/>
        <v>0</v>
      </c>
      <c r="AX123" s="83">
        <f t="shared" si="93"/>
        <v>0</v>
      </c>
      <c r="AY123" s="128">
        <f t="shared" si="94"/>
        <v>266.93068</v>
      </c>
    </row>
    <row r="124" spans="2:51" x14ac:dyDescent="0.25">
      <c r="I124" s="105">
        <v>119</v>
      </c>
      <c r="J124" s="83">
        <f t="shared" si="71"/>
        <v>67.829999999999984</v>
      </c>
      <c r="K124" s="83">
        <f t="shared" si="72"/>
        <v>19.133586426444534</v>
      </c>
      <c r="L124" s="83">
        <f t="shared" si="73"/>
        <v>70</v>
      </c>
      <c r="M124" s="83">
        <f t="shared" si="74"/>
        <v>10</v>
      </c>
      <c r="N124" s="83">
        <f t="shared" si="56"/>
        <v>0</v>
      </c>
      <c r="O124" s="84">
        <f t="shared" si="57"/>
        <v>444.7949130260576</v>
      </c>
      <c r="P124" s="105">
        <v>119</v>
      </c>
      <c r="Q124" s="83">
        <f t="shared" si="66"/>
        <v>11.09333333333333</v>
      </c>
      <c r="R124" s="83">
        <f t="shared" si="75"/>
        <v>432.98666666666622</v>
      </c>
      <c r="S124" s="83">
        <f t="shared" si="76"/>
        <v>246.80239999999972</v>
      </c>
      <c r="T124" s="83">
        <f t="shared" si="58"/>
        <v>59.900710790806208</v>
      </c>
      <c r="U124" s="83">
        <f t="shared" si="67"/>
        <v>70</v>
      </c>
      <c r="V124" s="83">
        <f t="shared" si="59"/>
        <v>10</v>
      </c>
      <c r="W124" s="83">
        <v>0</v>
      </c>
      <c r="X124" s="83">
        <f t="shared" si="60"/>
        <v>827.50791796065357</v>
      </c>
      <c r="Y124" s="88">
        <f t="shared" si="61"/>
        <v>382.71300493459597</v>
      </c>
      <c r="AA124" s="121">
        <v>119</v>
      </c>
      <c r="AB124" s="83">
        <f t="shared" si="62"/>
        <v>0</v>
      </c>
      <c r="AC124" s="154">
        <f t="shared" si="63"/>
        <v>0</v>
      </c>
      <c r="AD124" s="154">
        <f t="shared" si="64"/>
        <v>0</v>
      </c>
      <c r="AE124" s="154">
        <f t="shared" si="65"/>
        <v>0</v>
      </c>
      <c r="AF124" s="83">
        <f t="shared" si="68"/>
        <v>82.675150795145683</v>
      </c>
      <c r="AG124" s="83">
        <f t="shared" si="69"/>
        <v>15.277369583060215</v>
      </c>
      <c r="AH124" s="83">
        <f t="shared" si="70"/>
        <v>0.40469821333397105</v>
      </c>
      <c r="AI124" s="128">
        <f t="shared" si="77"/>
        <v>98.357218591539876</v>
      </c>
      <c r="AK124" s="121">
        <v>119</v>
      </c>
      <c r="AL124" s="83">
        <f t="shared" si="81"/>
        <v>0</v>
      </c>
      <c r="AM124" s="83">
        <f t="shared" si="82"/>
        <v>0</v>
      </c>
      <c r="AN124" s="83">
        <f t="shared" si="83"/>
        <v>0</v>
      </c>
      <c r="AO124" s="83">
        <f t="shared" si="84"/>
        <v>0</v>
      </c>
      <c r="AP124" s="83">
        <f t="shared" si="85"/>
        <v>0</v>
      </c>
      <c r="AQ124" s="227">
        <f t="shared" si="86"/>
        <v>0</v>
      </c>
      <c r="AR124" s="227">
        <f t="shared" si="87"/>
        <v>0</v>
      </c>
      <c r="AS124" s="227">
        <f t="shared" si="88"/>
        <v>0</v>
      </c>
      <c r="AT124" s="227">
        <f t="shared" si="89"/>
        <v>0</v>
      </c>
      <c r="AU124" s="83">
        <f t="shared" si="90"/>
        <v>0</v>
      </c>
      <c r="AV124" s="83">
        <f t="shared" si="91"/>
        <v>0</v>
      </c>
      <c r="AW124" s="83">
        <f t="shared" si="92"/>
        <v>0</v>
      </c>
      <c r="AX124" s="83">
        <f t="shared" si="93"/>
        <v>0</v>
      </c>
      <c r="AY124" s="128">
        <f t="shared" si="94"/>
        <v>266.93068</v>
      </c>
    </row>
    <row r="125" spans="2:51" x14ac:dyDescent="0.25">
      <c r="C125" s="133"/>
      <c r="D125" s="133"/>
      <c r="E125" s="136"/>
      <c r="I125" s="105">
        <v>120</v>
      </c>
      <c r="J125" s="83">
        <f t="shared" si="71"/>
        <v>68.399999999999977</v>
      </c>
      <c r="K125" s="83">
        <f t="shared" si="72"/>
        <v>19.275588058232916</v>
      </c>
      <c r="L125" s="83">
        <f t="shared" si="73"/>
        <v>70</v>
      </c>
      <c r="M125" s="83">
        <f t="shared" si="74"/>
        <v>10</v>
      </c>
      <c r="N125" s="83">
        <f t="shared" si="56"/>
        <v>0</v>
      </c>
      <c r="O125" s="84">
        <f t="shared" si="57"/>
        <v>446.03498253475556</v>
      </c>
      <c r="P125" s="105">
        <v>120</v>
      </c>
      <c r="Q125" s="83">
        <f t="shared" si="66"/>
        <v>11.09333333333333</v>
      </c>
      <c r="R125" s="83">
        <f t="shared" si="75"/>
        <v>444.07999999999953</v>
      </c>
      <c r="S125" s="83">
        <f t="shared" si="76"/>
        <v>253.12559999999971</v>
      </c>
      <c r="T125" s="83">
        <f t="shared" si="58"/>
        <v>61.254756291614278</v>
      </c>
      <c r="U125" s="83">
        <f t="shared" si="67"/>
        <v>70</v>
      </c>
      <c r="V125" s="83">
        <f t="shared" si="59"/>
        <v>10</v>
      </c>
      <c r="W125" s="83">
        <v>0</v>
      </c>
      <c r="X125" s="83">
        <f t="shared" si="60"/>
        <v>840.87912054122762</v>
      </c>
      <c r="Y125" s="88">
        <f t="shared" si="61"/>
        <v>394.84413800647206</v>
      </c>
      <c r="AA125" s="121">
        <v>120</v>
      </c>
      <c r="AB125" s="83">
        <f t="shared" si="62"/>
        <v>0</v>
      </c>
      <c r="AC125" s="154">
        <f t="shared" si="63"/>
        <v>0</v>
      </c>
      <c r="AD125" s="154">
        <f t="shared" si="64"/>
        <v>0</v>
      </c>
      <c r="AE125" s="154">
        <f t="shared" si="65"/>
        <v>0</v>
      </c>
      <c r="AF125" s="83">
        <f t="shared" si="68"/>
        <v>81.053941514915621</v>
      </c>
      <c r="AG125" s="83">
        <f t="shared" si="69"/>
        <v>14.859609108409485</v>
      </c>
      <c r="AH125" s="83">
        <f t="shared" si="70"/>
        <v>0.28616485098253103</v>
      </c>
      <c r="AI125" s="128">
        <f t="shared" si="77"/>
        <v>96.199715474307638</v>
      </c>
      <c r="AK125" s="121">
        <v>120</v>
      </c>
      <c r="AL125" s="83">
        <f t="shared" si="81"/>
        <v>0</v>
      </c>
      <c r="AM125" s="83">
        <f t="shared" si="82"/>
        <v>0</v>
      </c>
      <c r="AN125" s="83">
        <f t="shared" si="83"/>
        <v>0</v>
      </c>
      <c r="AO125" s="83">
        <f t="shared" si="84"/>
        <v>0</v>
      </c>
      <c r="AP125" s="83">
        <f t="shared" si="85"/>
        <v>0</v>
      </c>
      <c r="AQ125" s="227">
        <f t="shared" si="86"/>
        <v>0</v>
      </c>
      <c r="AR125" s="227">
        <f t="shared" si="87"/>
        <v>0</v>
      </c>
      <c r="AS125" s="227">
        <f t="shared" si="88"/>
        <v>0</v>
      </c>
      <c r="AT125" s="227">
        <f t="shared" si="89"/>
        <v>0</v>
      </c>
      <c r="AU125" s="83">
        <f t="shared" si="90"/>
        <v>0</v>
      </c>
      <c r="AV125" s="83">
        <f t="shared" si="91"/>
        <v>0</v>
      </c>
      <c r="AW125" s="83">
        <f t="shared" si="92"/>
        <v>0</v>
      </c>
      <c r="AX125" s="83">
        <f t="shared" si="93"/>
        <v>0</v>
      </c>
      <c r="AY125" s="128">
        <f t="shared" si="94"/>
        <v>266.93068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224" t="s">
        <v>178</v>
      </c>
      <c r="I126" s="105">
        <v>121</v>
      </c>
      <c r="J126" s="83">
        <f t="shared" si="71"/>
        <v>68.96999999999997</v>
      </c>
      <c r="K126" s="83">
        <f t="shared" si="72"/>
        <v>19.417452013536124</v>
      </c>
      <c r="L126" s="83">
        <f t="shared" si="73"/>
        <v>70</v>
      </c>
      <c r="M126" s="83">
        <f t="shared" si="74"/>
        <v>10</v>
      </c>
      <c r="N126" s="83">
        <f t="shared" si="56"/>
        <v>0</v>
      </c>
      <c r="O126" s="84">
        <f t="shared" si="57"/>
        <v>447.27481225690872</v>
      </c>
      <c r="P126" s="105">
        <v>121</v>
      </c>
      <c r="Q126" s="83">
        <f t="shared" si="66"/>
        <v>11.09333333333333</v>
      </c>
      <c r="R126" s="83">
        <f t="shared" si="75"/>
        <v>455.17333333333283</v>
      </c>
      <c r="S126" s="83">
        <f t="shared" si="76"/>
        <v>259.44879999999972</v>
      </c>
      <c r="T126" s="83">
        <f t="shared" si="58"/>
        <v>62.604869882383227</v>
      </c>
      <c r="U126" s="83">
        <f t="shared" si="67"/>
        <v>70</v>
      </c>
      <c r="V126" s="83">
        <f t="shared" si="59"/>
        <v>10</v>
      </c>
      <c r="W126" s="83">
        <v>0</v>
      </c>
      <c r="X126" s="83">
        <f t="shared" si="60"/>
        <v>854.24347504515026</v>
      </c>
      <c r="Y126" s="88">
        <f t="shared" si="61"/>
        <v>406.96866278824155</v>
      </c>
      <c r="AA126" s="121">
        <v>121</v>
      </c>
      <c r="AB126" s="83">
        <f t="shared" si="62"/>
        <v>0</v>
      </c>
      <c r="AC126" s="154">
        <f t="shared" si="63"/>
        <v>0</v>
      </c>
      <c r="AD126" s="154">
        <f t="shared" si="64"/>
        <v>0</v>
      </c>
      <c r="AE126" s="154">
        <f t="shared" si="65"/>
        <v>0</v>
      </c>
      <c r="AF126" s="83">
        <f t="shared" si="68"/>
        <v>79.464523159830847</v>
      </c>
      <c r="AG126" s="83">
        <f t="shared" si="69"/>
        <v>14.453272315907146</v>
      </c>
      <c r="AH126" s="83">
        <f t="shared" si="70"/>
        <v>0.20234910666698555</v>
      </c>
      <c r="AI126" s="128">
        <f t="shared" si="77"/>
        <v>94.120144582404976</v>
      </c>
      <c r="AK126" s="121">
        <v>121</v>
      </c>
      <c r="AL126" s="83">
        <f t="shared" si="81"/>
        <v>0</v>
      </c>
      <c r="AM126" s="83">
        <f t="shared" si="82"/>
        <v>0</v>
      </c>
      <c r="AN126" s="83">
        <f t="shared" si="83"/>
        <v>0</v>
      </c>
      <c r="AO126" s="83">
        <f t="shared" si="84"/>
        <v>0</v>
      </c>
      <c r="AP126" s="83">
        <f t="shared" si="85"/>
        <v>0</v>
      </c>
      <c r="AQ126" s="227">
        <f t="shared" si="86"/>
        <v>0</v>
      </c>
      <c r="AR126" s="227">
        <f t="shared" si="87"/>
        <v>0</v>
      </c>
      <c r="AS126" s="227">
        <f t="shared" si="88"/>
        <v>0</v>
      </c>
      <c r="AT126" s="227">
        <f t="shared" si="89"/>
        <v>0</v>
      </c>
      <c r="AU126" s="83">
        <f t="shared" si="90"/>
        <v>0</v>
      </c>
      <c r="AV126" s="83">
        <f t="shared" si="91"/>
        <v>0</v>
      </c>
      <c r="AW126" s="83">
        <f t="shared" si="92"/>
        <v>0</v>
      </c>
      <c r="AX126" s="83">
        <f t="shared" si="93"/>
        <v>0</v>
      </c>
      <c r="AY126" s="128">
        <f t="shared" si="94"/>
        <v>266.93068</v>
      </c>
    </row>
    <row r="127" spans="2:51" x14ac:dyDescent="0.25">
      <c r="C127" s="138">
        <f>MIN(E113:E114)</f>
        <v>138.30449534306206</v>
      </c>
      <c r="D127" s="135">
        <f>MIN(E118:E119)</f>
        <v>0</v>
      </c>
      <c r="E127" s="138">
        <f>E123</f>
        <v>0</v>
      </c>
      <c r="F127" s="139">
        <f>SUM(C127:E127)</f>
        <v>138.30449534306206</v>
      </c>
      <c r="I127" s="105">
        <v>122</v>
      </c>
      <c r="J127" s="83">
        <f t="shared" si="71"/>
        <v>69.539999999999964</v>
      </c>
      <c r="K127" s="83">
        <f t="shared" si="72"/>
        <v>19.559179562037055</v>
      </c>
      <c r="L127" s="83">
        <f t="shared" si="73"/>
        <v>70</v>
      </c>
      <c r="M127" s="83">
        <f t="shared" si="74"/>
        <v>10</v>
      </c>
      <c r="N127" s="83">
        <f t="shared" si="56"/>
        <v>0</v>
      </c>
      <c r="O127" s="84">
        <f t="shared" si="57"/>
        <v>448.51440440388114</v>
      </c>
      <c r="P127" s="105">
        <v>122</v>
      </c>
      <c r="Q127" s="83">
        <f t="shared" si="66"/>
        <v>11.09333333333333</v>
      </c>
      <c r="R127" s="83">
        <f t="shared" si="75"/>
        <v>466.26666666666614</v>
      </c>
      <c r="S127" s="83">
        <f t="shared" si="76"/>
        <v>265.77199999999965</v>
      </c>
      <c r="T127" s="83">
        <f t="shared" si="58"/>
        <v>63.95115841439609</v>
      </c>
      <c r="U127" s="83">
        <f t="shared" si="67"/>
        <v>70</v>
      </c>
      <c r="V127" s="83">
        <f t="shared" si="59"/>
        <v>10</v>
      </c>
      <c r="W127" s="83">
        <v>0</v>
      </c>
      <c r="X127" s="83">
        <f t="shared" si="60"/>
        <v>867.60116757173921</v>
      </c>
      <c r="Y127" s="88">
        <f t="shared" si="61"/>
        <v>419.08676316785807</v>
      </c>
      <c r="AA127" s="121">
        <v>122</v>
      </c>
      <c r="AB127" s="83">
        <f t="shared" si="62"/>
        <v>0</v>
      </c>
      <c r="AC127" s="154">
        <f t="shared" si="63"/>
        <v>0</v>
      </c>
      <c r="AD127" s="154">
        <f t="shared" si="64"/>
        <v>0</v>
      </c>
      <c r="AE127" s="154">
        <f t="shared" si="65"/>
        <v>0</v>
      </c>
      <c r="AF127" s="83">
        <f t="shared" si="68"/>
        <v>77.906272329239812</v>
      </c>
      <c r="AG127" s="83">
        <f t="shared" si="69"/>
        <v>14.058046824364107</v>
      </c>
      <c r="AH127" s="83">
        <f t="shared" si="70"/>
        <v>0.14308242549126551</v>
      </c>
      <c r="AI127" s="128">
        <f t="shared" si="77"/>
        <v>92.107401579095196</v>
      </c>
      <c r="AK127" s="121">
        <v>122</v>
      </c>
      <c r="AL127" s="83">
        <f t="shared" si="81"/>
        <v>0</v>
      </c>
      <c r="AM127" s="83">
        <f t="shared" si="82"/>
        <v>0</v>
      </c>
      <c r="AN127" s="83">
        <f t="shared" si="83"/>
        <v>0</v>
      </c>
      <c r="AO127" s="83">
        <f t="shared" si="84"/>
        <v>0</v>
      </c>
      <c r="AP127" s="83">
        <f t="shared" si="85"/>
        <v>0</v>
      </c>
      <c r="AQ127" s="227">
        <f t="shared" si="86"/>
        <v>0</v>
      </c>
      <c r="AR127" s="227">
        <f t="shared" si="87"/>
        <v>0</v>
      </c>
      <c r="AS127" s="227">
        <f t="shared" si="88"/>
        <v>0</v>
      </c>
      <c r="AT127" s="227">
        <f t="shared" si="89"/>
        <v>0</v>
      </c>
      <c r="AU127" s="83">
        <f t="shared" si="90"/>
        <v>0</v>
      </c>
      <c r="AV127" s="83">
        <f t="shared" si="91"/>
        <v>0</v>
      </c>
      <c r="AW127" s="83">
        <f t="shared" si="92"/>
        <v>0</v>
      </c>
      <c r="AX127" s="83">
        <f t="shared" si="93"/>
        <v>0</v>
      </c>
      <c r="AY127" s="128">
        <f t="shared" si="94"/>
        <v>266.93068</v>
      </c>
    </row>
    <row r="128" spans="2:51" x14ac:dyDescent="0.25">
      <c r="E128" s="69"/>
      <c r="I128" s="105">
        <v>123</v>
      </c>
      <c r="J128" s="83">
        <f t="shared" si="71"/>
        <v>70.109999999999957</v>
      </c>
      <c r="K128" s="83">
        <f t="shared" si="72"/>
        <v>19.700771951402515</v>
      </c>
      <c r="L128" s="83">
        <f t="shared" si="73"/>
        <v>70</v>
      </c>
      <c r="M128" s="83">
        <f t="shared" si="74"/>
        <v>10</v>
      </c>
      <c r="N128" s="83">
        <f t="shared" si="56"/>
        <v>0</v>
      </c>
      <c r="O128" s="84">
        <f t="shared" si="57"/>
        <v>449.7537611486926</v>
      </c>
      <c r="P128" s="105">
        <v>123</v>
      </c>
      <c r="Q128" s="83">
        <f t="shared" si="66"/>
        <v>11.09333333333333</v>
      </c>
      <c r="R128" s="83">
        <f t="shared" si="75"/>
        <v>477.35999999999945</v>
      </c>
      <c r="S128" s="83">
        <f t="shared" si="76"/>
        <v>272.09519999999964</v>
      </c>
      <c r="T128" s="83">
        <f t="shared" si="58"/>
        <v>65.293723364568322</v>
      </c>
      <c r="U128" s="83">
        <f t="shared" si="67"/>
        <v>70</v>
      </c>
      <c r="V128" s="83">
        <f t="shared" si="59"/>
        <v>10</v>
      </c>
      <c r="W128" s="83">
        <v>0</v>
      </c>
      <c r="X128" s="83">
        <f t="shared" si="60"/>
        <v>880.95237485995585</v>
      </c>
      <c r="Y128" s="88">
        <f t="shared" si="61"/>
        <v>431.19861371126325</v>
      </c>
      <c r="AA128" s="121">
        <v>123</v>
      </c>
      <c r="AB128" s="83">
        <f t="shared" si="62"/>
        <v>45</v>
      </c>
      <c r="AC128" s="154">
        <f t="shared" si="63"/>
        <v>0.9</v>
      </c>
      <c r="AD128" s="154">
        <f t="shared" si="64"/>
        <v>5.5999999999999994E-2</v>
      </c>
      <c r="AE128" s="154">
        <f t="shared" si="65"/>
        <v>4.3999999999999991E-2</v>
      </c>
      <c r="AF128" s="83">
        <f t="shared" si="68"/>
        <v>116.18944043696584</v>
      </c>
      <c r="AG128" s="83">
        <f t="shared" si="69"/>
        <v>16.140995766971461</v>
      </c>
      <c r="AH128" s="83">
        <f t="shared" si="70"/>
        <v>1.762363135618372</v>
      </c>
      <c r="AI128" s="128">
        <f t="shared" si="77"/>
        <v>134.09279933955565</v>
      </c>
      <c r="AK128" s="121">
        <v>123</v>
      </c>
      <c r="AL128" s="83">
        <f t="shared" si="81"/>
        <v>45</v>
      </c>
      <c r="AM128" s="83">
        <f t="shared" si="82"/>
        <v>0.9</v>
      </c>
      <c r="AN128" s="83">
        <f t="shared" si="83"/>
        <v>5.5999999999999994E-2</v>
      </c>
      <c r="AO128" s="83">
        <f t="shared" si="84"/>
        <v>4.3999999999999991E-2</v>
      </c>
      <c r="AP128" s="83">
        <f t="shared" si="85"/>
        <v>0</v>
      </c>
      <c r="AQ128" s="227">
        <f t="shared" si="86"/>
        <v>40.5</v>
      </c>
      <c r="AR128" s="227">
        <f t="shared" si="87"/>
        <v>2.5199999999999996</v>
      </c>
      <c r="AS128" s="227">
        <f t="shared" si="88"/>
        <v>1.9799999999999995</v>
      </c>
      <c r="AT128" s="227">
        <f t="shared" si="89"/>
        <v>0</v>
      </c>
      <c r="AU128" s="83">
        <f t="shared" si="90"/>
        <v>61.560000000000009</v>
      </c>
      <c r="AV128" s="83">
        <f t="shared" si="91"/>
        <v>1.9403999999999997</v>
      </c>
      <c r="AW128" s="83">
        <f t="shared" si="92"/>
        <v>0</v>
      </c>
      <c r="AX128" s="83">
        <f t="shared" si="93"/>
        <v>0</v>
      </c>
      <c r="AY128" s="128">
        <f t="shared" si="94"/>
        <v>330.43108000000001</v>
      </c>
    </row>
    <row r="129" spans="3:51" x14ac:dyDescent="0.25">
      <c r="E129" s="69"/>
      <c r="I129" s="105">
        <v>124</v>
      </c>
      <c r="J129" s="83">
        <f t="shared" si="71"/>
        <v>70.67999999999995</v>
      </c>
      <c r="K129" s="83">
        <f t="shared" si="72"/>
        <v>19.842230407840798</v>
      </c>
      <c r="L129" s="83">
        <f t="shared" si="73"/>
        <v>70</v>
      </c>
      <c r="M129" s="83">
        <f t="shared" si="74"/>
        <v>10</v>
      </c>
      <c r="N129" s="83">
        <f t="shared" si="56"/>
        <v>0</v>
      </c>
      <c r="O129" s="84">
        <f t="shared" si="57"/>
        <v>450.99288462698928</v>
      </c>
      <c r="P129" s="105">
        <v>124</v>
      </c>
      <c r="Q129" s="83">
        <f t="shared" si="66"/>
        <v>-70.199999999999989</v>
      </c>
      <c r="R129" s="83">
        <f t="shared" si="75"/>
        <v>407.15999999999946</v>
      </c>
      <c r="S129" s="83">
        <f t="shared" si="76"/>
        <v>232.08119999999968</v>
      </c>
      <c r="T129" s="83">
        <f t="shared" si="58"/>
        <v>56.732449436321531</v>
      </c>
      <c r="U129" s="83">
        <f t="shared" si="67"/>
        <v>70</v>
      </c>
      <c r="V129" s="83">
        <f t="shared" si="59"/>
        <v>10</v>
      </c>
      <c r="W129" s="83">
        <v>0</v>
      </c>
      <c r="X129" s="83">
        <f t="shared" si="60"/>
        <v>796.3504394349261</v>
      </c>
      <c r="Y129" s="88">
        <f t="shared" si="61"/>
        <v>345.35755480793682</v>
      </c>
      <c r="AA129" s="121">
        <v>124</v>
      </c>
      <c r="AB129" s="83">
        <f t="shared" si="62"/>
        <v>0</v>
      </c>
      <c r="AC129" s="154">
        <f t="shared" si="63"/>
        <v>0</v>
      </c>
      <c r="AD129" s="154">
        <f t="shared" si="64"/>
        <v>0</v>
      </c>
      <c r="AE129" s="154">
        <f t="shared" si="65"/>
        <v>0</v>
      </c>
      <c r="AF129" s="83">
        <f t="shared" si="68"/>
        <v>113.91103637855791</v>
      </c>
      <c r="AG129" s="83">
        <f t="shared" si="69"/>
        <v>15.69961938890555</v>
      </c>
      <c r="AH129" s="83">
        <f t="shared" si="70"/>
        <v>1.246178924108938</v>
      </c>
      <c r="AI129" s="128">
        <f t="shared" si="77"/>
        <v>130.8568346915724</v>
      </c>
      <c r="AK129" s="121">
        <v>124</v>
      </c>
      <c r="AL129" s="83">
        <f t="shared" si="81"/>
        <v>0</v>
      </c>
      <c r="AM129" s="83">
        <f t="shared" si="82"/>
        <v>0</v>
      </c>
      <c r="AN129" s="83">
        <f t="shared" si="83"/>
        <v>0</v>
      </c>
      <c r="AO129" s="83">
        <f t="shared" si="84"/>
        <v>0</v>
      </c>
      <c r="AP129" s="83">
        <f t="shared" si="85"/>
        <v>0</v>
      </c>
      <c r="AQ129" s="227">
        <f t="shared" si="86"/>
        <v>0</v>
      </c>
      <c r="AR129" s="227">
        <f t="shared" si="87"/>
        <v>0</v>
      </c>
      <c r="AS129" s="227">
        <f t="shared" si="88"/>
        <v>0</v>
      </c>
      <c r="AT129" s="227">
        <f t="shared" si="89"/>
        <v>0</v>
      </c>
      <c r="AU129" s="83">
        <f t="shared" si="90"/>
        <v>0</v>
      </c>
      <c r="AV129" s="83">
        <f t="shared" si="91"/>
        <v>0</v>
      </c>
      <c r="AW129" s="83">
        <f t="shared" si="92"/>
        <v>0</v>
      </c>
      <c r="AX129" s="83">
        <f t="shared" si="93"/>
        <v>0</v>
      </c>
      <c r="AY129" s="128">
        <f t="shared" si="94"/>
        <v>330.43108000000001</v>
      </c>
    </row>
    <row r="130" spans="3:51" ht="28.5" x14ac:dyDescent="0.25">
      <c r="C130" s="3" t="s">
        <v>5</v>
      </c>
      <c r="D130" s="3" t="s">
        <v>6</v>
      </c>
      <c r="E130" s="261" t="s">
        <v>221</v>
      </c>
      <c r="I130" s="105">
        <v>125</v>
      </c>
      <c r="J130" s="83">
        <f t="shared" si="71"/>
        <v>71.249999999999943</v>
      </c>
      <c r="K130" s="83">
        <f t="shared" si="72"/>
        <v>19.983556136640754</v>
      </c>
      <c r="L130" s="83">
        <f t="shared" si="73"/>
        <v>70</v>
      </c>
      <c r="M130" s="83">
        <f t="shared" si="74"/>
        <v>10</v>
      </c>
      <c r="N130" s="83">
        <f t="shared" si="56"/>
        <v>0</v>
      </c>
      <c r="O130" s="84">
        <f t="shared" si="57"/>
        <v>452.2317769379826</v>
      </c>
      <c r="P130" s="105">
        <v>125</v>
      </c>
      <c r="Q130" s="83">
        <f t="shared" si="66"/>
        <v>9.6436363636363627</v>
      </c>
      <c r="R130" s="83">
        <f t="shared" si="75"/>
        <v>416.8036363636358</v>
      </c>
      <c r="S130" s="83">
        <f t="shared" si="76"/>
        <v>237.5780727272724</v>
      </c>
      <c r="T130" s="83">
        <f t="shared" si="58"/>
        <v>57.918133830971726</v>
      </c>
      <c r="U130" s="83">
        <f t="shared" si="67"/>
        <v>70</v>
      </c>
      <c r="V130" s="83">
        <f t="shared" si="59"/>
        <v>10</v>
      </c>
      <c r="W130" s="83">
        <v>0</v>
      </c>
      <c r="X130" s="83">
        <f t="shared" si="60"/>
        <v>807.98922642227524</v>
      </c>
      <c r="Y130" s="88">
        <f t="shared" si="61"/>
        <v>355.75744948429264</v>
      </c>
      <c r="AA130" s="121">
        <v>125</v>
      </c>
      <c r="AB130" s="83">
        <f t="shared" si="62"/>
        <v>0</v>
      </c>
      <c r="AC130" s="154">
        <f t="shared" si="63"/>
        <v>0</v>
      </c>
      <c r="AD130" s="154">
        <f t="shared" si="64"/>
        <v>0</v>
      </c>
      <c r="AE130" s="154">
        <f t="shared" si="65"/>
        <v>0</v>
      </c>
      <c r="AF130" s="83">
        <f t="shared" si="68"/>
        <v>111.67731043404611</v>
      </c>
      <c r="AG130" s="83">
        <f t="shared" si="69"/>
        <v>15.270312471108825</v>
      </c>
      <c r="AH130" s="83">
        <f t="shared" si="70"/>
        <v>0.88118156780918611</v>
      </c>
      <c r="AI130" s="128">
        <f t="shared" si="77"/>
        <v>127.82880447296412</v>
      </c>
      <c r="AK130" s="121">
        <v>125</v>
      </c>
      <c r="AL130" s="83">
        <f t="shared" si="81"/>
        <v>0</v>
      </c>
      <c r="AM130" s="83">
        <f t="shared" si="82"/>
        <v>0</v>
      </c>
      <c r="AN130" s="83">
        <f t="shared" si="83"/>
        <v>0</v>
      </c>
      <c r="AO130" s="83">
        <f t="shared" si="84"/>
        <v>0</v>
      </c>
      <c r="AP130" s="83">
        <f t="shared" si="85"/>
        <v>0</v>
      </c>
      <c r="AQ130" s="227">
        <f t="shared" si="86"/>
        <v>0</v>
      </c>
      <c r="AR130" s="227">
        <f t="shared" si="87"/>
        <v>0</v>
      </c>
      <c r="AS130" s="227">
        <f t="shared" si="88"/>
        <v>0</v>
      </c>
      <c r="AT130" s="227">
        <f t="shared" si="89"/>
        <v>0</v>
      </c>
      <c r="AU130" s="83">
        <f t="shared" si="90"/>
        <v>0</v>
      </c>
      <c r="AV130" s="83">
        <f t="shared" si="91"/>
        <v>0</v>
      </c>
      <c r="AW130" s="83">
        <f t="shared" si="92"/>
        <v>0</v>
      </c>
      <c r="AX130" s="83">
        <f t="shared" si="93"/>
        <v>0</v>
      </c>
      <c r="AY130" s="128">
        <f t="shared" si="94"/>
        <v>330.43108000000001</v>
      </c>
    </row>
    <row r="131" spans="3:51" x14ac:dyDescent="0.25">
      <c r="C131" s="244" t="s">
        <v>7</v>
      </c>
      <c r="D131" s="4">
        <v>0.62</v>
      </c>
      <c r="E131" s="261" t="s">
        <v>222</v>
      </c>
      <c r="I131" s="105">
        <v>126</v>
      </c>
      <c r="J131" s="83">
        <f t="shared" si="71"/>
        <v>71.819999999999936</v>
      </c>
      <c r="K131" s="83">
        <f t="shared" si="72"/>
        <v>20.124750322693036</v>
      </c>
      <c r="L131" s="83">
        <f t="shared" si="73"/>
        <v>70</v>
      </c>
      <c r="M131" s="83">
        <f t="shared" si="74"/>
        <v>10</v>
      </c>
      <c r="N131" s="83">
        <f t="shared" si="56"/>
        <v>0</v>
      </c>
      <c r="O131" s="84">
        <f t="shared" si="57"/>
        <v>453.47044014535692</v>
      </c>
      <c r="P131" s="105">
        <v>126</v>
      </c>
      <c r="Q131" s="83">
        <f t="shared" si="66"/>
        <v>9.6436363636363627</v>
      </c>
      <c r="R131" s="83">
        <f t="shared" si="75"/>
        <v>426.44727272727215</v>
      </c>
      <c r="S131" s="83">
        <f t="shared" si="76"/>
        <v>243.07494545454512</v>
      </c>
      <c r="T131" s="83">
        <f t="shared" si="58"/>
        <v>59.100628982077588</v>
      </c>
      <c r="U131" s="83">
        <f t="shared" si="67"/>
        <v>70</v>
      </c>
      <c r="V131" s="83">
        <f t="shared" si="59"/>
        <v>10</v>
      </c>
      <c r="W131" s="83">
        <v>0</v>
      </c>
      <c r="X131" s="83">
        <f t="shared" si="60"/>
        <v>819.62245881045112</v>
      </c>
      <c r="Y131" s="88">
        <f t="shared" si="61"/>
        <v>366.1520186650942</v>
      </c>
      <c r="AA131" s="121">
        <v>126</v>
      </c>
      <c r="AB131" s="83">
        <f t="shared" si="62"/>
        <v>0</v>
      </c>
      <c r="AC131" s="154">
        <f t="shared" si="63"/>
        <v>0</v>
      </c>
      <c r="AD131" s="154">
        <f t="shared" si="64"/>
        <v>0</v>
      </c>
      <c r="AE131" s="154">
        <f t="shared" si="65"/>
        <v>0</v>
      </c>
      <c r="AF131" s="83">
        <f t="shared" si="68"/>
        <v>109.48738649286788</v>
      </c>
      <c r="AG131" s="83">
        <f t="shared" si="69"/>
        <v>14.852744973555522</v>
      </c>
      <c r="AH131" s="83">
        <f t="shared" si="70"/>
        <v>0.62308946205446913</v>
      </c>
      <c r="AI131" s="128">
        <f t="shared" si="77"/>
        <v>124.96322092847787</v>
      </c>
      <c r="AK131" s="121">
        <v>126</v>
      </c>
      <c r="AL131" s="83">
        <f t="shared" si="81"/>
        <v>0</v>
      </c>
      <c r="AM131" s="83">
        <f t="shared" si="82"/>
        <v>0</v>
      </c>
      <c r="AN131" s="83">
        <f t="shared" si="83"/>
        <v>0</v>
      </c>
      <c r="AO131" s="83">
        <f t="shared" si="84"/>
        <v>0</v>
      </c>
      <c r="AP131" s="83">
        <f t="shared" si="85"/>
        <v>0</v>
      </c>
      <c r="AQ131" s="227">
        <f t="shared" si="86"/>
        <v>0</v>
      </c>
      <c r="AR131" s="227">
        <f t="shared" si="87"/>
        <v>0</v>
      </c>
      <c r="AS131" s="227">
        <f t="shared" si="88"/>
        <v>0</v>
      </c>
      <c r="AT131" s="227">
        <f t="shared" si="89"/>
        <v>0</v>
      </c>
      <c r="AU131" s="83">
        <f t="shared" si="90"/>
        <v>0</v>
      </c>
      <c r="AV131" s="83">
        <f t="shared" si="91"/>
        <v>0</v>
      </c>
      <c r="AW131" s="83">
        <f t="shared" si="92"/>
        <v>0</v>
      </c>
      <c r="AX131" s="83">
        <f t="shared" si="93"/>
        <v>0</v>
      </c>
      <c r="AY131" s="128">
        <f t="shared" si="94"/>
        <v>330.43108000000001</v>
      </c>
    </row>
    <row r="132" spans="3:51" x14ac:dyDescent="0.25">
      <c r="C132" s="244" t="s">
        <v>4</v>
      </c>
      <c r="D132" s="4">
        <v>0.64</v>
      </c>
      <c r="E132" s="261" t="s">
        <v>222</v>
      </c>
      <c r="I132" s="105">
        <v>127</v>
      </c>
      <c r="J132" s="83">
        <f t="shared" si="71"/>
        <v>72.38999999999993</v>
      </c>
      <c r="K132" s="83">
        <f t="shared" si="72"/>
        <v>20.265814130994521</v>
      </c>
      <c r="L132" s="83">
        <f t="shared" si="73"/>
        <v>70</v>
      </c>
      <c r="M132" s="83">
        <f t="shared" si="74"/>
        <v>10</v>
      </c>
      <c r="N132" s="83">
        <f t="shared" si="56"/>
        <v>0</v>
      </c>
      <c r="O132" s="84">
        <f t="shared" si="57"/>
        <v>454.70887627814864</v>
      </c>
      <c r="P132" s="105">
        <v>127</v>
      </c>
      <c r="Q132" s="83">
        <f t="shared" si="66"/>
        <v>9.6436363636363627</v>
      </c>
      <c r="R132" s="83">
        <f t="shared" si="75"/>
        <v>436.0909090909085</v>
      </c>
      <c r="S132" s="83">
        <f t="shared" si="76"/>
        <v>248.57181818181783</v>
      </c>
      <c r="T132" s="83">
        <f t="shared" si="58"/>
        <v>60.28001531376335</v>
      </c>
      <c r="U132" s="83">
        <f t="shared" si="67"/>
        <v>70</v>
      </c>
      <c r="V132" s="83">
        <f t="shared" si="59"/>
        <v>10</v>
      </c>
      <c r="W132" s="83">
        <v>0</v>
      </c>
      <c r="X132" s="83">
        <f t="shared" si="60"/>
        <v>831.25027667147049</v>
      </c>
      <c r="Y132" s="88">
        <f t="shared" si="61"/>
        <v>376.54140039332185</v>
      </c>
      <c r="AA132" s="121">
        <v>127</v>
      </c>
      <c r="AB132" s="83">
        <f t="shared" si="62"/>
        <v>0</v>
      </c>
      <c r="AC132" s="154">
        <f t="shared" si="63"/>
        <v>0</v>
      </c>
      <c r="AD132" s="154">
        <f t="shared" si="64"/>
        <v>0</v>
      </c>
      <c r="AE132" s="154">
        <f t="shared" si="65"/>
        <v>0</v>
      </c>
      <c r="AF132" s="83">
        <f t="shared" si="68"/>
        <v>107.34040562445446</v>
      </c>
      <c r="AG132" s="83">
        <f t="shared" si="69"/>
        <v>14.446595881181734</v>
      </c>
      <c r="AH132" s="83">
        <f t="shared" si="70"/>
        <v>0.44059078390459316</v>
      </c>
      <c r="AI132" s="128">
        <f t="shared" si="77"/>
        <v>122.22759228954079</v>
      </c>
      <c r="AK132" s="121">
        <v>127</v>
      </c>
      <c r="AL132" s="83">
        <f t="shared" si="81"/>
        <v>0</v>
      </c>
      <c r="AM132" s="83">
        <f t="shared" si="82"/>
        <v>0</v>
      </c>
      <c r="AN132" s="83">
        <f t="shared" si="83"/>
        <v>0</v>
      </c>
      <c r="AO132" s="83">
        <f t="shared" si="84"/>
        <v>0</v>
      </c>
      <c r="AP132" s="83">
        <f t="shared" si="85"/>
        <v>0</v>
      </c>
      <c r="AQ132" s="227">
        <f t="shared" si="86"/>
        <v>0</v>
      </c>
      <c r="AR132" s="227">
        <f t="shared" si="87"/>
        <v>0</v>
      </c>
      <c r="AS132" s="227">
        <f t="shared" si="88"/>
        <v>0</v>
      </c>
      <c r="AT132" s="227">
        <f t="shared" si="89"/>
        <v>0</v>
      </c>
      <c r="AU132" s="83">
        <f t="shared" si="90"/>
        <v>0</v>
      </c>
      <c r="AV132" s="83">
        <f t="shared" si="91"/>
        <v>0</v>
      </c>
      <c r="AW132" s="83">
        <f t="shared" si="92"/>
        <v>0</v>
      </c>
      <c r="AX132" s="83">
        <f t="shared" si="93"/>
        <v>0</v>
      </c>
      <c r="AY132" s="128">
        <f t="shared" si="94"/>
        <v>330.43108000000001</v>
      </c>
    </row>
    <row r="133" spans="3:51" x14ac:dyDescent="0.25">
      <c r="C133" s="244" t="s">
        <v>8</v>
      </c>
      <c r="D133" s="4">
        <v>0.42</v>
      </c>
      <c r="E133" s="261" t="s">
        <v>222</v>
      </c>
      <c r="I133" s="105">
        <v>128</v>
      </c>
      <c r="J133" s="83">
        <f t="shared" si="71"/>
        <v>72.959999999999923</v>
      </c>
      <c r="K133" s="83">
        <f t="shared" si="72"/>
        <v>20.406748707136206</v>
      </c>
      <c r="L133" s="83">
        <f t="shared" si="73"/>
        <v>70</v>
      </c>
      <c r="M133" s="83">
        <f t="shared" si="74"/>
        <v>10</v>
      </c>
      <c r="N133" s="83">
        <f t="shared" ref="N133:N196" si="95">IF(P134&lt;=$F$18,0,)</f>
        <v>0</v>
      </c>
      <c r="O133" s="84">
        <f t="shared" ref="O133:O196" si="96">((J133+K133)*0.475+L133+M133+N133)*44/12</f>
        <v>455.94708733159541</v>
      </c>
      <c r="P133" s="105">
        <v>128</v>
      </c>
      <c r="Q133" s="83">
        <f t="shared" si="66"/>
        <v>9.6436363636363627</v>
      </c>
      <c r="R133" s="83">
        <f t="shared" si="75"/>
        <v>445.73454545454484</v>
      </c>
      <c r="S133" s="83">
        <f t="shared" si="76"/>
        <v>254.06869090909055</v>
      </c>
      <c r="T133" s="83">
        <f t="shared" ref="T133:T196" si="97">IF(S133=0,0,EXP(-1.0587+0.8836*LN(S133)+0.284))</f>
        <v>61.456369490087127</v>
      </c>
      <c r="U133" s="83">
        <f t="shared" si="67"/>
        <v>70</v>
      </c>
      <c r="V133" s="83">
        <f t="shared" ref="V133:V196" si="98">IF(P133&lt;=$F$18,IF(P133&lt;=30,P133*($F$16-$F$6)/30,$F$16-$F$6),)</f>
        <v>10</v>
      </c>
      <c r="W133" s="83">
        <v>0</v>
      </c>
      <c r="X133" s="83">
        <f t="shared" ref="X133:X196" si="99">((S133+T133)*0.475+U133+V133+W133)*44/12</f>
        <v>842.87281352856769</v>
      </c>
      <c r="Y133" s="88">
        <f t="shared" ref="Y133:Y196" si="100">IF(P133&lt;=$F$18,X133-O133,)</f>
        <v>386.92572619697228</v>
      </c>
      <c r="AA133" s="121">
        <v>128</v>
      </c>
      <c r="AB133" s="83">
        <f t="shared" ref="AB133:AB196" si="101">IF(AA133&lt;=$F$18,IFERROR(VLOOKUP($AA133,$B$82:$G$94,2,FALSE),0),)</f>
        <v>0</v>
      </c>
      <c r="AC133" s="154">
        <f t="shared" ref="AC133:AC196" si="102">IF(AA133&lt;=$F$18,IFERROR(VLOOKUP($AA133,$B$82:$G$94,3,FALSE),0),)</f>
        <v>0</v>
      </c>
      <c r="AD133" s="154">
        <f t="shared" ref="AD133:AD196" si="103">IF(AA133&lt;=$F$18,IFERROR(VLOOKUP($AA133,$B$82:$G$94,4,FALSE),0),)</f>
        <v>0</v>
      </c>
      <c r="AE133" s="154">
        <f t="shared" ref="AE133:AE196" si="104">IF(AA133&lt;=$F$18,IFERROR(VLOOKUP($AA133,$B$82:$G$94,5,FALSE),0),)</f>
        <v>0</v>
      </c>
      <c r="AF133" s="83">
        <f t="shared" si="68"/>
        <v>105.2355257413416</v>
      </c>
      <c r="AG133" s="83">
        <f t="shared" si="69"/>
        <v>14.051552957097361</v>
      </c>
      <c r="AH133" s="83">
        <f t="shared" si="70"/>
        <v>0.31154473102723462</v>
      </c>
      <c r="AI133" s="128">
        <f t="shared" si="77"/>
        <v>119.5986234294662</v>
      </c>
      <c r="AK133" s="121">
        <v>128</v>
      </c>
      <c r="AL133" s="83">
        <f t="shared" si="81"/>
        <v>0</v>
      </c>
      <c r="AM133" s="83">
        <f t="shared" si="82"/>
        <v>0</v>
      </c>
      <c r="AN133" s="83">
        <f t="shared" si="83"/>
        <v>0</v>
      </c>
      <c r="AO133" s="83">
        <f t="shared" si="84"/>
        <v>0</v>
      </c>
      <c r="AP133" s="83">
        <f t="shared" si="85"/>
        <v>0</v>
      </c>
      <c r="AQ133" s="227">
        <f t="shared" si="86"/>
        <v>0</v>
      </c>
      <c r="AR133" s="227">
        <f t="shared" si="87"/>
        <v>0</v>
      </c>
      <c r="AS133" s="227">
        <f t="shared" si="88"/>
        <v>0</v>
      </c>
      <c r="AT133" s="227">
        <f t="shared" si="89"/>
        <v>0</v>
      </c>
      <c r="AU133" s="83">
        <f t="shared" si="90"/>
        <v>0</v>
      </c>
      <c r="AV133" s="83">
        <f t="shared" si="91"/>
        <v>0</v>
      </c>
      <c r="AW133" s="83">
        <f t="shared" si="92"/>
        <v>0</v>
      </c>
      <c r="AX133" s="83">
        <f t="shared" si="93"/>
        <v>0</v>
      </c>
      <c r="AY133" s="128">
        <f t="shared" si="94"/>
        <v>330.43108000000001</v>
      </c>
    </row>
    <row r="134" spans="3:51" x14ac:dyDescent="0.25">
      <c r="C134" s="244" t="s">
        <v>9</v>
      </c>
      <c r="D134" s="4">
        <v>0.42</v>
      </c>
      <c r="E134" s="261" t="s">
        <v>222</v>
      </c>
      <c r="I134" s="105">
        <v>129</v>
      </c>
      <c r="J134" s="83">
        <f t="shared" si="71"/>
        <v>73.529999999999916</v>
      </c>
      <c r="K134" s="83">
        <f t="shared" si="72"/>
        <v>20.5475551777755</v>
      </c>
      <c r="L134" s="83">
        <f t="shared" si="73"/>
        <v>70</v>
      </c>
      <c r="M134" s="83">
        <f t="shared" si="74"/>
        <v>10</v>
      </c>
      <c r="N134" s="83">
        <f t="shared" si="95"/>
        <v>0</v>
      </c>
      <c r="O134" s="84">
        <f t="shared" si="96"/>
        <v>457.18507526795884</v>
      </c>
      <c r="P134" s="105">
        <v>129</v>
      </c>
      <c r="Q134" s="83">
        <f t="shared" ref="Q134:Q197" si="105">IF(P134&lt;=$F$18,LOOKUP(P134-1,$B$25:$B$78,$G$25:$G$78),)</f>
        <v>9.6436363636363627</v>
      </c>
      <c r="R134" s="83">
        <f t="shared" si="75"/>
        <v>455.37818181818119</v>
      </c>
      <c r="S134" s="83">
        <f t="shared" si="76"/>
        <v>259.56556363636327</v>
      </c>
      <c r="T134" s="83">
        <f t="shared" si="97"/>
        <v>62.629764668322125</v>
      </c>
      <c r="U134" s="83">
        <f t="shared" ref="U134:U197" si="106">IF(P134&lt;=$F$18,$F$5+($F$15-$F$5)*(1-EXP(-0.0175*P134)),)</f>
        <v>70</v>
      </c>
      <c r="V134" s="83">
        <f t="shared" si="98"/>
        <v>10</v>
      </c>
      <c r="W134" s="83">
        <v>0</v>
      </c>
      <c r="X134" s="83">
        <f t="shared" si="99"/>
        <v>854.49019679732703</v>
      </c>
      <c r="Y134" s="88">
        <f t="shared" si="100"/>
        <v>397.30512152936819</v>
      </c>
      <c r="AA134" s="121">
        <v>129</v>
      </c>
      <c r="AB134" s="83">
        <f t="shared" si="101"/>
        <v>0</v>
      </c>
      <c r="AC134" s="154">
        <f t="shared" si="102"/>
        <v>0</v>
      </c>
      <c r="AD134" s="154">
        <f t="shared" si="103"/>
        <v>0</v>
      </c>
      <c r="AE134" s="154">
        <f t="shared" si="104"/>
        <v>0</v>
      </c>
      <c r="AF134" s="83">
        <f t="shared" ref="AF134:AF197" si="107">IF(AA134&lt;=$F$18,EXP(-LN(2)/$D$104)*AF133+((1-EXP(-LN(2)/$D$104))/(LN(2)/$D$104))*$AB134*AC134*0.475*$F$19*44/12,)</f>
        <v>103.17192126888662</v>
      </c>
      <c r="AG134" s="83">
        <f t="shared" ref="AG134:AG197" si="108">IF(AA134&lt;=$F$18,EXP(-LN(2)/$D$106)*AG133+((1-EXP(-LN(2)/$D$106))/(LN(2)/$D$106))*$AB134*AD134*0.475*$F$19*44/12,)</f>
        <v>13.667312502546478</v>
      </c>
      <c r="AH134" s="83">
        <f t="shared" ref="AH134:AH197" si="109">IF(AA134&lt;=$F$18,EXP(-LN(2)/$D$105)*AH133+((1-EXP(-LN(2)/$D$105))/(LN(2)/$D$105))*$AB134*AE134*0.475*$F$19*44/12,)</f>
        <v>0.22029539195229661</v>
      </c>
      <c r="AI134" s="128">
        <f t="shared" si="77"/>
        <v>117.05952916338539</v>
      </c>
      <c r="AK134" s="121">
        <v>129</v>
      </c>
      <c r="AL134" s="83">
        <f t="shared" si="81"/>
        <v>0</v>
      </c>
      <c r="AM134" s="83">
        <f t="shared" si="82"/>
        <v>0</v>
      </c>
      <c r="AN134" s="83">
        <f t="shared" si="83"/>
        <v>0</v>
      </c>
      <c r="AO134" s="83">
        <f t="shared" si="84"/>
        <v>0</v>
      </c>
      <c r="AP134" s="83">
        <f t="shared" si="85"/>
        <v>0</v>
      </c>
      <c r="AQ134" s="227">
        <f t="shared" si="86"/>
        <v>0</v>
      </c>
      <c r="AR134" s="227">
        <f t="shared" si="87"/>
        <v>0</v>
      </c>
      <c r="AS134" s="227">
        <f t="shared" si="88"/>
        <v>0</v>
      </c>
      <c r="AT134" s="227">
        <f t="shared" si="89"/>
        <v>0</v>
      </c>
      <c r="AU134" s="83">
        <f t="shared" si="90"/>
        <v>0</v>
      </c>
      <c r="AV134" s="83">
        <f t="shared" si="91"/>
        <v>0</v>
      </c>
      <c r="AW134" s="83">
        <f t="shared" si="92"/>
        <v>0</v>
      </c>
      <c r="AX134" s="83">
        <f t="shared" si="93"/>
        <v>0</v>
      </c>
      <c r="AY134" s="128">
        <f t="shared" si="94"/>
        <v>330.43108000000001</v>
      </c>
    </row>
    <row r="135" spans="3:51" x14ac:dyDescent="0.25">
      <c r="C135" s="244" t="s">
        <v>10</v>
      </c>
      <c r="D135" s="4">
        <v>0.52</v>
      </c>
      <c r="E135" s="261" t="s">
        <v>222</v>
      </c>
      <c r="I135" s="105">
        <v>130</v>
      </c>
      <c r="J135" s="83">
        <f t="shared" ref="J135:J198" si="110">IF($I135&lt;=$F$10,$F$11*$F$13+J134,)</f>
        <v>74.099999999999909</v>
      </c>
      <c r="K135" s="83">
        <f t="shared" ref="K135:K198" si="111">IF(J135=0,0,EXP(-1.0587+0.8836*LN(J135)+0.284))</f>
        <v>20.688234651093413</v>
      </c>
      <c r="L135" s="83">
        <f t="shared" ref="L135:L198" si="112">IF(I135&lt;=$F$10,$F$5+($F$8-$F$5)*(1-EXP(-0.0175*I135)),)</f>
        <v>70</v>
      </c>
      <c r="M135" s="83">
        <f t="shared" ref="M135:M198" si="113">IF(I135&lt;=$F$10,IF(I135&lt;=30,I135*($F$9-$F$6)/30,$F$9-$F$6),)</f>
        <v>10</v>
      </c>
      <c r="N135" s="83">
        <f t="shared" si="95"/>
        <v>0</v>
      </c>
      <c r="O135" s="84">
        <f t="shared" si="96"/>
        <v>458.42284201732082</v>
      </c>
      <c r="P135" s="105">
        <v>130</v>
      </c>
      <c r="Q135" s="83">
        <f t="shared" si="105"/>
        <v>9.6436363636363627</v>
      </c>
      <c r="R135" s="83">
        <f t="shared" ref="R135:R198" si="114">IF(P135&lt;=$F$18,Q135+R134,)</f>
        <v>465.02181818181754</v>
      </c>
      <c r="S135" s="83">
        <f t="shared" ref="S135:S198" si="115">$F$19*R135</f>
        <v>265.06243636363598</v>
      </c>
      <c r="T135" s="83">
        <f t="shared" si="97"/>
        <v>63.800270730176436</v>
      </c>
      <c r="U135" s="83">
        <f t="shared" si="106"/>
        <v>70</v>
      </c>
      <c r="V135" s="83">
        <f t="shared" si="98"/>
        <v>10</v>
      </c>
      <c r="W135" s="83">
        <v>0</v>
      </c>
      <c r="X135" s="83">
        <f t="shared" si="99"/>
        <v>866.10254818838996</v>
      </c>
      <c r="Y135" s="88">
        <f t="shared" si="100"/>
        <v>407.67970617106914</v>
      </c>
      <c r="AA135" s="121">
        <v>130</v>
      </c>
      <c r="AB135" s="83">
        <f t="shared" si="101"/>
        <v>0</v>
      </c>
      <c r="AC135" s="154">
        <f t="shared" si="102"/>
        <v>0</v>
      </c>
      <c r="AD135" s="154">
        <f t="shared" si="103"/>
        <v>0</v>
      </c>
      <c r="AE135" s="154">
        <f t="shared" si="104"/>
        <v>0</v>
      </c>
      <c r="AF135" s="83">
        <f t="shared" si="107"/>
        <v>101.14878282146204</v>
      </c>
      <c r="AG135" s="83">
        <f t="shared" si="108"/>
        <v>13.293579123431618</v>
      </c>
      <c r="AH135" s="83">
        <f t="shared" si="109"/>
        <v>0.15577236551361734</v>
      </c>
      <c r="AI135" s="128">
        <f t="shared" ref="AI135:AI198" si="116">IF(AA135&lt;=$F$18,SUM(AF135:AH135),)</f>
        <v>114.59813431040726</v>
      </c>
      <c r="AK135" s="121">
        <v>130</v>
      </c>
      <c r="AL135" s="83">
        <f t="shared" si="81"/>
        <v>0</v>
      </c>
      <c r="AM135" s="83">
        <f t="shared" si="82"/>
        <v>0</v>
      </c>
      <c r="AN135" s="83">
        <f t="shared" si="83"/>
        <v>0</v>
      </c>
      <c r="AO135" s="83">
        <f t="shared" si="84"/>
        <v>0</v>
      </c>
      <c r="AP135" s="83">
        <f t="shared" si="85"/>
        <v>0</v>
      </c>
      <c r="AQ135" s="227">
        <f t="shared" si="86"/>
        <v>0</v>
      </c>
      <c r="AR135" s="227">
        <f t="shared" si="87"/>
        <v>0</v>
      </c>
      <c r="AS135" s="227">
        <f t="shared" si="88"/>
        <v>0</v>
      </c>
      <c r="AT135" s="227">
        <f t="shared" si="89"/>
        <v>0</v>
      </c>
      <c r="AU135" s="83">
        <f t="shared" si="90"/>
        <v>0</v>
      </c>
      <c r="AV135" s="83">
        <f t="shared" si="91"/>
        <v>0</v>
      </c>
      <c r="AW135" s="83">
        <f t="shared" si="92"/>
        <v>0</v>
      </c>
      <c r="AX135" s="83">
        <f t="shared" si="93"/>
        <v>0</v>
      </c>
      <c r="AY135" s="128">
        <f t="shared" si="94"/>
        <v>330.43108000000001</v>
      </c>
    </row>
    <row r="136" spans="3:51" x14ac:dyDescent="0.25">
      <c r="C136" s="244" t="s">
        <v>11</v>
      </c>
      <c r="D136" s="4">
        <v>0.36</v>
      </c>
      <c r="E136" s="261" t="s">
        <v>223</v>
      </c>
      <c r="I136" s="105">
        <v>131</v>
      </c>
      <c r="J136" s="83">
        <f t="shared" si="110"/>
        <v>74.669999999999902</v>
      </c>
      <c r="K136" s="83">
        <f t="shared" si="111"/>
        <v>20.828788217237324</v>
      </c>
      <c r="L136" s="83">
        <f t="shared" si="112"/>
        <v>70</v>
      </c>
      <c r="M136" s="83">
        <f t="shared" si="113"/>
        <v>10</v>
      </c>
      <c r="N136" s="83">
        <f t="shared" si="95"/>
        <v>0</v>
      </c>
      <c r="O136" s="84">
        <f t="shared" si="96"/>
        <v>459.66038947835483</v>
      </c>
      <c r="P136" s="105">
        <v>131</v>
      </c>
      <c r="Q136" s="83">
        <f t="shared" si="105"/>
        <v>9.6436363636363627</v>
      </c>
      <c r="R136" s="83">
        <f t="shared" si="114"/>
        <v>474.66545454545388</v>
      </c>
      <c r="S136" s="83">
        <f t="shared" si="115"/>
        <v>270.5593090909087</v>
      </c>
      <c r="T136" s="83">
        <f t="shared" si="97"/>
        <v>64.967954493292126</v>
      </c>
      <c r="U136" s="83">
        <f t="shared" si="106"/>
        <v>70</v>
      </c>
      <c r="V136" s="83">
        <f t="shared" si="98"/>
        <v>10</v>
      </c>
      <c r="W136" s="83">
        <v>0</v>
      </c>
      <c r="X136" s="83">
        <f t="shared" si="99"/>
        <v>877.70998407581635</v>
      </c>
      <c r="Y136" s="88">
        <f t="shared" si="100"/>
        <v>418.04959459746152</v>
      </c>
      <c r="AA136" s="121">
        <v>131</v>
      </c>
      <c r="AB136" s="83">
        <f t="shared" si="101"/>
        <v>0</v>
      </c>
      <c r="AC136" s="154">
        <f t="shared" si="102"/>
        <v>0</v>
      </c>
      <c r="AD136" s="154">
        <f t="shared" si="103"/>
        <v>0</v>
      </c>
      <c r="AE136" s="154">
        <f t="shared" si="104"/>
        <v>0</v>
      </c>
      <c r="AF136" s="83">
        <f t="shared" si="107"/>
        <v>99.165316884998845</v>
      </c>
      <c r="AG136" s="83">
        <f t="shared" si="108"/>
        <v>12.930065503222437</v>
      </c>
      <c r="AH136" s="83">
        <f t="shared" si="109"/>
        <v>0.11014769597614832</v>
      </c>
      <c r="AI136" s="128">
        <f t="shared" si="116"/>
        <v>112.20553008419743</v>
      </c>
      <c r="AK136" s="121">
        <v>131</v>
      </c>
      <c r="AL136" s="83">
        <f t="shared" si="81"/>
        <v>0</v>
      </c>
      <c r="AM136" s="83">
        <f t="shared" si="82"/>
        <v>0</v>
      </c>
      <c r="AN136" s="83">
        <f t="shared" si="83"/>
        <v>0</v>
      </c>
      <c r="AO136" s="83">
        <f t="shared" si="84"/>
        <v>0</v>
      </c>
      <c r="AP136" s="83">
        <f t="shared" si="85"/>
        <v>0</v>
      </c>
      <c r="AQ136" s="227">
        <f t="shared" si="86"/>
        <v>0</v>
      </c>
      <c r="AR136" s="227">
        <f t="shared" si="87"/>
        <v>0</v>
      </c>
      <c r="AS136" s="227">
        <f t="shared" si="88"/>
        <v>0</v>
      </c>
      <c r="AT136" s="227">
        <f t="shared" si="89"/>
        <v>0</v>
      </c>
      <c r="AU136" s="83">
        <f t="shared" si="90"/>
        <v>0</v>
      </c>
      <c r="AV136" s="83">
        <f t="shared" si="91"/>
        <v>0</v>
      </c>
      <c r="AW136" s="83">
        <f t="shared" si="92"/>
        <v>0</v>
      </c>
      <c r="AX136" s="83">
        <f t="shared" si="93"/>
        <v>0</v>
      </c>
      <c r="AY136" s="128">
        <f t="shared" si="94"/>
        <v>330.43108000000001</v>
      </c>
    </row>
    <row r="137" spans="3:51" x14ac:dyDescent="0.25">
      <c r="C137" s="244" t="s">
        <v>12</v>
      </c>
      <c r="D137" s="4">
        <v>0.61</v>
      </c>
      <c r="E137" s="261" t="s">
        <v>222</v>
      </c>
      <c r="I137" s="105">
        <v>132</v>
      </c>
      <c r="J137" s="83">
        <f t="shared" si="110"/>
        <v>75.239999999999895</v>
      </c>
      <c r="K137" s="83">
        <f t="shared" si="111"/>
        <v>20.969216948749818</v>
      </c>
      <c r="L137" s="83">
        <f t="shared" si="112"/>
        <v>70</v>
      </c>
      <c r="M137" s="83">
        <f t="shared" si="113"/>
        <v>10</v>
      </c>
      <c r="N137" s="83">
        <f t="shared" si="95"/>
        <v>0</v>
      </c>
      <c r="O137" s="84">
        <f t="shared" si="96"/>
        <v>460.89771951907238</v>
      </c>
      <c r="P137" s="105">
        <v>132</v>
      </c>
      <c r="Q137" s="83">
        <f t="shared" si="105"/>
        <v>9.6436363636363627</v>
      </c>
      <c r="R137" s="83">
        <f t="shared" si="114"/>
        <v>484.30909090909023</v>
      </c>
      <c r="S137" s="83">
        <f t="shared" si="115"/>
        <v>276.05618181818141</v>
      </c>
      <c r="T137" s="83">
        <f t="shared" si="97"/>
        <v>66.132879905070567</v>
      </c>
      <c r="U137" s="83">
        <f t="shared" si="106"/>
        <v>70</v>
      </c>
      <c r="V137" s="83">
        <f t="shared" si="98"/>
        <v>10</v>
      </c>
      <c r="W137" s="83">
        <v>0</v>
      </c>
      <c r="X137" s="83">
        <f t="shared" si="99"/>
        <v>889.31261583466392</v>
      </c>
      <c r="Y137" s="88">
        <f t="shared" si="100"/>
        <v>428.41489631559153</v>
      </c>
      <c r="AA137" s="121">
        <v>132</v>
      </c>
      <c r="AB137" s="83">
        <f t="shared" si="101"/>
        <v>0</v>
      </c>
      <c r="AC137" s="154">
        <f t="shared" si="102"/>
        <v>0</v>
      </c>
      <c r="AD137" s="154">
        <f t="shared" si="103"/>
        <v>0</v>
      </c>
      <c r="AE137" s="154">
        <f t="shared" si="104"/>
        <v>0</v>
      </c>
      <c r="AF137" s="83">
        <f t="shared" si="107"/>
        <v>97.220745505754934</v>
      </c>
      <c r="AG137" s="83">
        <f t="shared" si="108"/>
        <v>12.576492182074226</v>
      </c>
      <c r="AH137" s="83">
        <f t="shared" si="109"/>
        <v>7.788618275680867E-2</v>
      </c>
      <c r="AI137" s="128">
        <f t="shared" si="116"/>
        <v>109.87512387058597</v>
      </c>
      <c r="AK137" s="121">
        <v>132</v>
      </c>
      <c r="AL137" s="83">
        <f t="shared" si="81"/>
        <v>0</v>
      </c>
      <c r="AM137" s="83">
        <f t="shared" si="82"/>
        <v>0</v>
      </c>
      <c r="AN137" s="83">
        <f t="shared" si="83"/>
        <v>0</v>
      </c>
      <c r="AO137" s="83">
        <f t="shared" si="84"/>
        <v>0</v>
      </c>
      <c r="AP137" s="83">
        <f t="shared" si="85"/>
        <v>0</v>
      </c>
      <c r="AQ137" s="227">
        <f t="shared" si="86"/>
        <v>0</v>
      </c>
      <c r="AR137" s="227">
        <f t="shared" si="87"/>
        <v>0</v>
      </c>
      <c r="AS137" s="227">
        <f t="shared" si="88"/>
        <v>0</v>
      </c>
      <c r="AT137" s="227">
        <f t="shared" si="89"/>
        <v>0</v>
      </c>
      <c r="AU137" s="83">
        <f t="shared" si="90"/>
        <v>0</v>
      </c>
      <c r="AV137" s="83">
        <f t="shared" si="91"/>
        <v>0</v>
      </c>
      <c r="AW137" s="83">
        <f t="shared" si="92"/>
        <v>0</v>
      </c>
      <c r="AX137" s="83">
        <f t="shared" si="93"/>
        <v>0</v>
      </c>
      <c r="AY137" s="128">
        <f t="shared" si="94"/>
        <v>330.43108000000001</v>
      </c>
    </row>
    <row r="138" spans="3:51" x14ac:dyDescent="0.25">
      <c r="C138" s="244" t="s">
        <v>13</v>
      </c>
      <c r="D138" s="4">
        <v>0.66</v>
      </c>
      <c r="E138" s="261" t="s">
        <v>222</v>
      </c>
      <c r="I138" s="105">
        <v>133</v>
      </c>
      <c r="J138" s="83">
        <f t="shared" si="110"/>
        <v>75.809999999999889</v>
      </c>
      <c r="K138" s="83">
        <f t="shared" si="111"/>
        <v>21.109521900984127</v>
      </c>
      <c r="L138" s="83">
        <f t="shared" si="112"/>
        <v>70</v>
      </c>
      <c r="M138" s="83">
        <f t="shared" si="113"/>
        <v>10</v>
      </c>
      <c r="N138" s="83">
        <f t="shared" si="95"/>
        <v>0</v>
      </c>
      <c r="O138" s="84">
        <f t="shared" si="96"/>
        <v>462.1348339775472</v>
      </c>
      <c r="P138" s="105">
        <v>133</v>
      </c>
      <c r="Q138" s="83">
        <f t="shared" si="105"/>
        <v>9.6436363636363627</v>
      </c>
      <c r="R138" s="83">
        <f t="shared" si="114"/>
        <v>493.95272727272658</v>
      </c>
      <c r="S138" s="83">
        <f t="shared" si="115"/>
        <v>281.55305454545413</v>
      </c>
      <c r="T138" s="83">
        <f t="shared" si="97"/>
        <v>67.295108220623533</v>
      </c>
      <c r="U138" s="83">
        <f t="shared" si="106"/>
        <v>70</v>
      </c>
      <c r="V138" s="83">
        <f t="shared" si="98"/>
        <v>10</v>
      </c>
      <c r="W138" s="83">
        <v>0</v>
      </c>
      <c r="X138" s="83">
        <f t="shared" si="99"/>
        <v>900.91055015091854</v>
      </c>
      <c r="Y138" s="88">
        <f t="shared" si="100"/>
        <v>438.77571617337134</v>
      </c>
      <c r="AA138" s="121">
        <v>133</v>
      </c>
      <c r="AB138" s="83">
        <f t="shared" si="101"/>
        <v>0</v>
      </c>
      <c r="AC138" s="154">
        <f t="shared" si="102"/>
        <v>0</v>
      </c>
      <c r="AD138" s="154">
        <f t="shared" si="103"/>
        <v>0</v>
      </c>
      <c r="AE138" s="154">
        <f t="shared" si="104"/>
        <v>0</v>
      </c>
      <c r="AF138" s="83">
        <f t="shared" si="107"/>
        <v>95.314305985186564</v>
      </c>
      <c r="AG138" s="83">
        <f t="shared" si="108"/>
        <v>12.232587341986425</v>
      </c>
      <c r="AH138" s="83">
        <f t="shared" si="109"/>
        <v>5.5073847988074159E-2</v>
      </c>
      <c r="AI138" s="128">
        <f t="shared" si="116"/>
        <v>107.60196717516106</v>
      </c>
      <c r="AK138" s="121">
        <v>133</v>
      </c>
      <c r="AL138" s="83">
        <f t="shared" si="81"/>
        <v>0</v>
      </c>
      <c r="AM138" s="83">
        <f t="shared" si="82"/>
        <v>0</v>
      </c>
      <c r="AN138" s="83">
        <f t="shared" si="83"/>
        <v>0</v>
      </c>
      <c r="AO138" s="83">
        <f t="shared" si="84"/>
        <v>0</v>
      </c>
      <c r="AP138" s="83">
        <f t="shared" si="85"/>
        <v>0</v>
      </c>
      <c r="AQ138" s="227">
        <f t="shared" si="86"/>
        <v>0</v>
      </c>
      <c r="AR138" s="227">
        <f t="shared" si="87"/>
        <v>0</v>
      </c>
      <c r="AS138" s="227">
        <f t="shared" si="88"/>
        <v>0</v>
      </c>
      <c r="AT138" s="227">
        <f t="shared" si="89"/>
        <v>0</v>
      </c>
      <c r="AU138" s="83">
        <f t="shared" si="90"/>
        <v>0</v>
      </c>
      <c r="AV138" s="83">
        <f t="shared" si="91"/>
        <v>0</v>
      </c>
      <c r="AW138" s="83">
        <f t="shared" si="92"/>
        <v>0</v>
      </c>
      <c r="AX138" s="83">
        <f t="shared" si="93"/>
        <v>0</v>
      </c>
      <c r="AY138" s="128">
        <f t="shared" si="94"/>
        <v>330.43108000000001</v>
      </c>
    </row>
    <row r="139" spans="3:51" x14ac:dyDescent="0.25">
      <c r="C139" s="245" t="s">
        <v>14</v>
      </c>
      <c r="D139" s="192">
        <v>0.47</v>
      </c>
      <c r="E139" s="261" t="s">
        <v>222</v>
      </c>
      <c r="I139" s="105">
        <v>134</v>
      </c>
      <c r="J139" s="83">
        <f t="shared" si="110"/>
        <v>76.379999999999882</v>
      </c>
      <c r="K139" s="83">
        <f t="shared" si="111"/>
        <v>21.249704112506748</v>
      </c>
      <c r="L139" s="83">
        <f t="shared" si="112"/>
        <v>70</v>
      </c>
      <c r="M139" s="83">
        <f t="shared" si="113"/>
        <v>10</v>
      </c>
      <c r="N139" s="83">
        <f t="shared" si="95"/>
        <v>0</v>
      </c>
      <c r="O139" s="84">
        <f t="shared" si="96"/>
        <v>463.37173466261567</v>
      </c>
      <c r="P139" s="105">
        <v>134</v>
      </c>
      <c r="Q139" s="83">
        <f t="shared" si="105"/>
        <v>9.6436363636363627</v>
      </c>
      <c r="R139" s="83">
        <f t="shared" si="114"/>
        <v>503.59636363636292</v>
      </c>
      <c r="S139" s="83">
        <f t="shared" si="115"/>
        <v>287.04992727272685</v>
      </c>
      <c r="T139" s="83">
        <f t="shared" si="97"/>
        <v>68.454698166435321</v>
      </c>
      <c r="U139" s="83">
        <f t="shared" si="106"/>
        <v>70</v>
      </c>
      <c r="V139" s="83">
        <f t="shared" si="98"/>
        <v>10</v>
      </c>
      <c r="W139" s="83">
        <v>0</v>
      </c>
      <c r="X139" s="83">
        <f t="shared" si="99"/>
        <v>912.50388930654071</v>
      </c>
      <c r="Y139" s="88">
        <f t="shared" si="100"/>
        <v>449.13215464392505</v>
      </c>
      <c r="AA139" s="121">
        <v>134</v>
      </c>
      <c r="AB139" s="83">
        <f t="shared" si="101"/>
        <v>0</v>
      </c>
      <c r="AC139" s="154">
        <f t="shared" si="102"/>
        <v>0</v>
      </c>
      <c r="AD139" s="154">
        <f t="shared" si="103"/>
        <v>0</v>
      </c>
      <c r="AE139" s="154">
        <f t="shared" si="104"/>
        <v>0</v>
      </c>
      <c r="AF139" s="83">
        <f t="shared" si="107"/>
        <v>93.445250580803261</v>
      </c>
      <c r="AG139" s="83">
        <f t="shared" si="108"/>
        <v>11.898086597835997</v>
      </c>
      <c r="AH139" s="83">
        <f t="shared" si="109"/>
        <v>3.8943091378404335E-2</v>
      </c>
      <c r="AI139" s="128">
        <f t="shared" si="116"/>
        <v>105.38228027001766</v>
      </c>
      <c r="AK139" s="121">
        <v>134</v>
      </c>
      <c r="AL139" s="83">
        <f t="shared" si="81"/>
        <v>0</v>
      </c>
      <c r="AM139" s="83">
        <f t="shared" si="82"/>
        <v>0</v>
      </c>
      <c r="AN139" s="83">
        <f t="shared" si="83"/>
        <v>0</v>
      </c>
      <c r="AO139" s="83">
        <f t="shared" si="84"/>
        <v>0</v>
      </c>
      <c r="AP139" s="83">
        <f t="shared" si="85"/>
        <v>0</v>
      </c>
      <c r="AQ139" s="227">
        <f t="shared" si="86"/>
        <v>0</v>
      </c>
      <c r="AR139" s="227">
        <f t="shared" si="87"/>
        <v>0</v>
      </c>
      <c r="AS139" s="227">
        <f t="shared" si="88"/>
        <v>0</v>
      </c>
      <c r="AT139" s="227">
        <f t="shared" si="89"/>
        <v>0</v>
      </c>
      <c r="AU139" s="83">
        <f t="shared" si="90"/>
        <v>0</v>
      </c>
      <c r="AV139" s="83">
        <f t="shared" si="91"/>
        <v>0</v>
      </c>
      <c r="AW139" s="83">
        <f t="shared" si="92"/>
        <v>0</v>
      </c>
      <c r="AX139" s="83">
        <f t="shared" si="93"/>
        <v>0</v>
      </c>
      <c r="AY139" s="128">
        <f t="shared" si="94"/>
        <v>330.43108000000001</v>
      </c>
    </row>
    <row r="140" spans="3:51" x14ac:dyDescent="0.25">
      <c r="C140" s="244" t="s">
        <v>15</v>
      </c>
      <c r="D140" s="4">
        <v>0.67</v>
      </c>
      <c r="E140" s="261" t="s">
        <v>222</v>
      </c>
      <c r="I140" s="105">
        <v>135</v>
      </c>
      <c r="J140" s="83">
        <f t="shared" si="110"/>
        <v>76.949999999999875</v>
      </c>
      <c r="K140" s="83">
        <f t="shared" si="111"/>
        <v>21.38976460548772</v>
      </c>
      <c r="L140" s="83">
        <f t="shared" si="112"/>
        <v>70</v>
      </c>
      <c r="M140" s="83">
        <f t="shared" si="113"/>
        <v>10</v>
      </c>
      <c r="N140" s="83">
        <f t="shared" si="95"/>
        <v>0</v>
      </c>
      <c r="O140" s="84">
        <f t="shared" si="96"/>
        <v>464.6084233545576</v>
      </c>
      <c r="P140" s="105">
        <v>135</v>
      </c>
      <c r="Q140" s="83">
        <f t="shared" si="105"/>
        <v>9.6436363636363627</v>
      </c>
      <c r="R140" s="83">
        <f t="shared" si="114"/>
        <v>513.23999999999933</v>
      </c>
      <c r="S140" s="83">
        <f t="shared" si="115"/>
        <v>292.54679999999956</v>
      </c>
      <c r="T140" s="83">
        <f t="shared" si="97"/>
        <v>69.611706091133811</v>
      </c>
      <c r="U140" s="83">
        <f t="shared" si="106"/>
        <v>70</v>
      </c>
      <c r="V140" s="83">
        <f t="shared" si="98"/>
        <v>10</v>
      </c>
      <c r="W140" s="83">
        <v>0</v>
      </c>
      <c r="X140" s="83">
        <f t="shared" si="99"/>
        <v>924.09273144205736</v>
      </c>
      <c r="Y140" s="88">
        <f t="shared" si="100"/>
        <v>459.48430808749976</v>
      </c>
      <c r="AA140" s="121">
        <v>135</v>
      </c>
      <c r="AB140" s="83">
        <f t="shared" si="101"/>
        <v>48</v>
      </c>
      <c r="AC140" s="154">
        <f t="shared" si="102"/>
        <v>0.9</v>
      </c>
      <c r="AD140" s="154">
        <f t="shared" si="103"/>
        <v>5.5999999999999994E-2</v>
      </c>
      <c r="AE140" s="154">
        <f t="shared" si="104"/>
        <v>4.3999999999999991E-2</v>
      </c>
      <c r="AF140" s="83">
        <f t="shared" si="107"/>
        <v>134.07776630885488</v>
      </c>
      <c r="AG140" s="83">
        <f t="shared" si="108"/>
        <v>14.204590897911809</v>
      </c>
      <c r="AH140" s="83">
        <f t="shared" si="109"/>
        <v>1.7994714117645754</v>
      </c>
      <c r="AI140" s="128">
        <f t="shared" si="116"/>
        <v>150.08182861853126</v>
      </c>
      <c r="AK140" s="121">
        <v>135</v>
      </c>
      <c r="AL140" s="83">
        <f t="shared" si="81"/>
        <v>48</v>
      </c>
      <c r="AM140" s="83">
        <f t="shared" si="82"/>
        <v>0.9</v>
      </c>
      <c r="AN140" s="83">
        <f t="shared" si="83"/>
        <v>5.5999999999999994E-2</v>
      </c>
      <c r="AO140" s="83">
        <f t="shared" si="84"/>
        <v>4.3999999999999991E-2</v>
      </c>
      <c r="AP140" s="83">
        <f t="shared" si="85"/>
        <v>0</v>
      </c>
      <c r="AQ140" s="227">
        <f t="shared" si="86"/>
        <v>43.2</v>
      </c>
      <c r="AR140" s="227">
        <f t="shared" si="87"/>
        <v>2.6879999999999997</v>
      </c>
      <c r="AS140" s="227">
        <f t="shared" si="88"/>
        <v>2.1119999999999997</v>
      </c>
      <c r="AT140" s="227">
        <f t="shared" si="89"/>
        <v>0</v>
      </c>
      <c r="AU140" s="83">
        <f t="shared" si="90"/>
        <v>65.664000000000016</v>
      </c>
      <c r="AV140" s="83">
        <f t="shared" si="91"/>
        <v>2.06976</v>
      </c>
      <c r="AW140" s="83">
        <f t="shared" si="92"/>
        <v>0</v>
      </c>
      <c r="AX140" s="83">
        <f t="shared" si="93"/>
        <v>0</v>
      </c>
      <c r="AY140" s="128">
        <f t="shared" si="94"/>
        <v>398.16484000000003</v>
      </c>
    </row>
    <row r="141" spans="3:51" x14ac:dyDescent="0.25">
      <c r="C141" s="244" t="s">
        <v>16</v>
      </c>
      <c r="D141" s="4">
        <v>0.7</v>
      </c>
      <c r="E141" s="261" t="s">
        <v>222</v>
      </c>
      <c r="I141" s="105">
        <v>136</v>
      </c>
      <c r="J141" s="83">
        <f t="shared" si="110"/>
        <v>77.519999999999868</v>
      </c>
      <c r="K141" s="83">
        <f t="shared" si="111"/>
        <v>21.529704386078969</v>
      </c>
      <c r="L141" s="83">
        <f t="shared" si="112"/>
        <v>70</v>
      </c>
      <c r="M141" s="83">
        <f t="shared" si="113"/>
        <v>10</v>
      </c>
      <c r="N141" s="83">
        <f t="shared" si="95"/>
        <v>0</v>
      </c>
      <c r="O141" s="84">
        <f t="shared" si="96"/>
        <v>465.84490180575398</v>
      </c>
      <c r="P141" s="105">
        <v>136</v>
      </c>
      <c r="Q141" s="83">
        <f t="shared" si="105"/>
        <v>-74.88</v>
      </c>
      <c r="R141" s="83">
        <f t="shared" si="114"/>
        <v>438.35999999999933</v>
      </c>
      <c r="S141" s="83">
        <f t="shared" si="115"/>
        <v>249.86519999999959</v>
      </c>
      <c r="T141" s="83">
        <f t="shared" si="97"/>
        <v>60.557074555153122</v>
      </c>
      <c r="U141" s="83">
        <f t="shared" si="106"/>
        <v>70</v>
      </c>
      <c r="V141" s="83">
        <f t="shared" si="98"/>
        <v>10</v>
      </c>
      <c r="W141" s="83">
        <v>0</v>
      </c>
      <c r="X141" s="83">
        <f t="shared" si="99"/>
        <v>833.98546151689095</v>
      </c>
      <c r="Y141" s="88">
        <f t="shared" si="100"/>
        <v>368.14055971113697</v>
      </c>
      <c r="AA141" s="121">
        <v>136</v>
      </c>
      <c r="AB141" s="83">
        <f t="shared" si="101"/>
        <v>0</v>
      </c>
      <c r="AC141" s="154">
        <f t="shared" si="102"/>
        <v>0</v>
      </c>
      <c r="AD141" s="154">
        <f t="shared" si="103"/>
        <v>0</v>
      </c>
      <c r="AE141" s="154">
        <f t="shared" si="104"/>
        <v>0</v>
      </c>
      <c r="AF141" s="83">
        <f t="shared" si="107"/>
        <v>131.44858309090063</v>
      </c>
      <c r="AG141" s="83">
        <f t="shared" si="108"/>
        <v>13.81616561282144</v>
      </c>
      <c r="AH141" s="83">
        <f t="shared" si="109"/>
        <v>1.2724184378100614</v>
      </c>
      <c r="AI141" s="128">
        <f t="shared" si="116"/>
        <v>146.53716714153214</v>
      </c>
      <c r="AK141" s="121">
        <v>136</v>
      </c>
      <c r="AL141" s="83">
        <f t="shared" si="81"/>
        <v>0</v>
      </c>
      <c r="AM141" s="83">
        <f t="shared" si="82"/>
        <v>0</v>
      </c>
      <c r="AN141" s="83">
        <f t="shared" si="83"/>
        <v>0</v>
      </c>
      <c r="AO141" s="83">
        <f t="shared" si="84"/>
        <v>0</v>
      </c>
      <c r="AP141" s="83">
        <f t="shared" si="85"/>
        <v>0</v>
      </c>
      <c r="AQ141" s="227">
        <f t="shared" si="86"/>
        <v>0</v>
      </c>
      <c r="AR141" s="227">
        <f t="shared" si="87"/>
        <v>0</v>
      </c>
      <c r="AS141" s="227">
        <f t="shared" si="88"/>
        <v>0</v>
      </c>
      <c r="AT141" s="227">
        <f t="shared" si="89"/>
        <v>0</v>
      </c>
      <c r="AU141" s="83">
        <f t="shared" si="90"/>
        <v>0</v>
      </c>
      <c r="AV141" s="83">
        <f t="shared" si="91"/>
        <v>0</v>
      </c>
      <c r="AW141" s="83">
        <f t="shared" si="92"/>
        <v>0</v>
      </c>
      <c r="AX141" s="83">
        <f t="shared" si="93"/>
        <v>0</v>
      </c>
      <c r="AY141" s="128">
        <f t="shared" si="94"/>
        <v>398.16484000000003</v>
      </c>
    </row>
    <row r="142" spans="3:51" x14ac:dyDescent="0.25">
      <c r="C142" s="244" t="s">
        <v>17</v>
      </c>
      <c r="D142" s="4">
        <v>0.54</v>
      </c>
      <c r="E142" s="261" t="s">
        <v>222</v>
      </c>
      <c r="I142" s="105">
        <v>137</v>
      </c>
      <c r="J142" s="83">
        <f t="shared" si="110"/>
        <v>78.089999999999861</v>
      </c>
      <c r="K142" s="83">
        <f t="shared" si="111"/>
        <v>21.669524444781139</v>
      </c>
      <c r="L142" s="83">
        <f t="shared" si="112"/>
        <v>70</v>
      </c>
      <c r="M142" s="83">
        <f t="shared" si="113"/>
        <v>10</v>
      </c>
      <c r="N142" s="83">
        <f t="shared" si="95"/>
        <v>0</v>
      </c>
      <c r="O142" s="84">
        <f t="shared" si="96"/>
        <v>467.08117174132684</v>
      </c>
      <c r="P142" s="105">
        <v>137</v>
      </c>
      <c r="Q142" s="83">
        <f t="shared" si="105"/>
        <v>9.9272727272727312</v>
      </c>
      <c r="R142" s="83">
        <f t="shared" si="114"/>
        <v>448.28727272727207</v>
      </c>
      <c r="S142" s="83">
        <f t="shared" si="115"/>
        <v>255.52374545454506</v>
      </c>
      <c r="T142" s="83">
        <f t="shared" si="97"/>
        <v>61.767259137352511</v>
      </c>
      <c r="U142" s="83">
        <f t="shared" si="106"/>
        <v>70</v>
      </c>
      <c r="V142" s="83">
        <f t="shared" si="98"/>
        <v>10</v>
      </c>
      <c r="W142" s="83">
        <v>0</v>
      </c>
      <c r="X142" s="83">
        <f t="shared" si="99"/>
        <v>845.94849966422169</v>
      </c>
      <c r="Y142" s="88">
        <f t="shared" si="100"/>
        <v>378.86732792289484</v>
      </c>
      <c r="AA142" s="121">
        <v>137</v>
      </c>
      <c r="AB142" s="83">
        <f t="shared" si="101"/>
        <v>0</v>
      </c>
      <c r="AC142" s="154">
        <f t="shared" si="102"/>
        <v>0</v>
      </c>
      <c r="AD142" s="154">
        <f t="shared" si="103"/>
        <v>0</v>
      </c>
      <c r="AE142" s="154">
        <f t="shared" si="104"/>
        <v>0</v>
      </c>
      <c r="AF142" s="83">
        <f t="shared" si="107"/>
        <v>128.87095655220705</v>
      </c>
      <c r="AG142" s="83">
        <f t="shared" si="108"/>
        <v>13.438361837578265</v>
      </c>
      <c r="AH142" s="83">
        <f t="shared" si="109"/>
        <v>0.8997357058822878</v>
      </c>
      <c r="AI142" s="128">
        <f t="shared" si="116"/>
        <v>143.2090540956676</v>
      </c>
      <c r="AK142" s="121">
        <v>137</v>
      </c>
      <c r="AL142" s="83">
        <f t="shared" si="81"/>
        <v>0</v>
      </c>
      <c r="AM142" s="83">
        <f t="shared" si="82"/>
        <v>0</v>
      </c>
      <c r="AN142" s="83">
        <f t="shared" si="83"/>
        <v>0</v>
      </c>
      <c r="AO142" s="83">
        <f t="shared" si="84"/>
        <v>0</v>
      </c>
      <c r="AP142" s="83">
        <f t="shared" si="85"/>
        <v>0</v>
      </c>
      <c r="AQ142" s="227">
        <f t="shared" si="86"/>
        <v>0</v>
      </c>
      <c r="AR142" s="227">
        <f t="shared" si="87"/>
        <v>0</v>
      </c>
      <c r="AS142" s="227">
        <f t="shared" si="88"/>
        <v>0</v>
      </c>
      <c r="AT142" s="227">
        <f t="shared" si="89"/>
        <v>0</v>
      </c>
      <c r="AU142" s="83">
        <f t="shared" si="90"/>
        <v>0</v>
      </c>
      <c r="AV142" s="83">
        <f t="shared" si="91"/>
        <v>0</v>
      </c>
      <c r="AW142" s="83">
        <f t="shared" si="92"/>
        <v>0</v>
      </c>
      <c r="AX142" s="83">
        <f t="shared" si="93"/>
        <v>0</v>
      </c>
      <c r="AY142" s="128">
        <f t="shared" si="94"/>
        <v>398.16484000000003</v>
      </c>
    </row>
    <row r="143" spans="3:51" x14ac:dyDescent="0.25">
      <c r="C143" s="244" t="s">
        <v>18</v>
      </c>
      <c r="D143" s="4">
        <v>0.65</v>
      </c>
      <c r="E143" s="261" t="s">
        <v>222</v>
      </c>
      <c r="I143" s="105">
        <v>138</v>
      </c>
      <c r="J143" s="83">
        <f t="shared" si="110"/>
        <v>78.659999999999854</v>
      </c>
      <c r="K143" s="83">
        <f t="shared" si="111"/>
        <v>21.80922575679962</v>
      </c>
      <c r="L143" s="83">
        <f t="shared" si="112"/>
        <v>70</v>
      </c>
      <c r="M143" s="83">
        <f t="shared" si="113"/>
        <v>10</v>
      </c>
      <c r="N143" s="83">
        <f t="shared" si="95"/>
        <v>0</v>
      </c>
      <c r="O143" s="84">
        <f t="shared" si="96"/>
        <v>468.31723485975908</v>
      </c>
      <c r="P143" s="105">
        <v>138</v>
      </c>
      <c r="Q143" s="83">
        <f t="shared" si="105"/>
        <v>9.9272727272727312</v>
      </c>
      <c r="R143" s="83">
        <f t="shared" si="114"/>
        <v>458.2145454545448</v>
      </c>
      <c r="S143" s="83">
        <f t="shared" si="115"/>
        <v>261.18229090909051</v>
      </c>
      <c r="T143" s="83">
        <f t="shared" si="97"/>
        <v>62.97432801659005</v>
      </c>
      <c r="U143" s="83">
        <f t="shared" si="106"/>
        <v>70</v>
      </c>
      <c r="V143" s="83">
        <f t="shared" si="98"/>
        <v>10</v>
      </c>
      <c r="W143" s="83">
        <v>0</v>
      </c>
      <c r="X143" s="83">
        <f t="shared" si="99"/>
        <v>857.90611129556021</v>
      </c>
      <c r="Y143" s="88">
        <f t="shared" si="100"/>
        <v>389.58887643580113</v>
      </c>
      <c r="AA143" s="121">
        <v>138</v>
      </c>
      <c r="AB143" s="83">
        <f t="shared" si="101"/>
        <v>0</v>
      </c>
      <c r="AC143" s="154">
        <f t="shared" si="102"/>
        <v>0</v>
      </c>
      <c r="AD143" s="154">
        <f t="shared" si="103"/>
        <v>0</v>
      </c>
      <c r="AE143" s="154">
        <f t="shared" si="104"/>
        <v>0</v>
      </c>
      <c r="AF143" s="83">
        <f t="shared" si="107"/>
        <v>126.34387569774032</v>
      </c>
      <c r="AG143" s="83">
        <f t="shared" si="108"/>
        <v>13.070889126436953</v>
      </c>
      <c r="AH143" s="83">
        <f t="shared" si="109"/>
        <v>0.63620921890503079</v>
      </c>
      <c r="AI143" s="128">
        <f t="shared" si="116"/>
        <v>140.05097404308231</v>
      </c>
      <c r="AK143" s="121">
        <v>138</v>
      </c>
      <c r="AL143" s="83">
        <f t="shared" si="81"/>
        <v>0</v>
      </c>
      <c r="AM143" s="83">
        <f t="shared" si="82"/>
        <v>0</v>
      </c>
      <c r="AN143" s="83">
        <f t="shared" si="83"/>
        <v>0</v>
      </c>
      <c r="AO143" s="83">
        <f t="shared" si="84"/>
        <v>0</v>
      </c>
      <c r="AP143" s="83">
        <f t="shared" si="85"/>
        <v>0</v>
      </c>
      <c r="AQ143" s="227">
        <f t="shared" si="86"/>
        <v>0</v>
      </c>
      <c r="AR143" s="227">
        <f t="shared" si="87"/>
        <v>0</v>
      </c>
      <c r="AS143" s="227">
        <f t="shared" si="88"/>
        <v>0</v>
      </c>
      <c r="AT143" s="227">
        <f t="shared" si="89"/>
        <v>0</v>
      </c>
      <c r="AU143" s="83">
        <f t="shared" si="90"/>
        <v>0</v>
      </c>
      <c r="AV143" s="83">
        <f t="shared" si="91"/>
        <v>0</v>
      </c>
      <c r="AW143" s="83">
        <f t="shared" si="92"/>
        <v>0</v>
      </c>
      <c r="AX143" s="83">
        <f t="shared" si="93"/>
        <v>0</v>
      </c>
      <c r="AY143" s="128">
        <f t="shared" si="94"/>
        <v>398.16484000000003</v>
      </c>
    </row>
    <row r="144" spans="3:51" x14ac:dyDescent="0.25">
      <c r="C144" s="244" t="s">
        <v>19</v>
      </c>
      <c r="D144" s="4">
        <v>0.56000000000000005</v>
      </c>
      <c r="E144" s="261" t="s">
        <v>222</v>
      </c>
      <c r="I144" s="105">
        <v>139</v>
      </c>
      <c r="J144" s="83">
        <f t="shared" si="110"/>
        <v>79.229999999999848</v>
      </c>
      <c r="K144" s="83">
        <f t="shared" si="111"/>
        <v>21.948809282389668</v>
      </c>
      <c r="L144" s="83">
        <f t="shared" si="112"/>
        <v>70</v>
      </c>
      <c r="M144" s="83">
        <f t="shared" si="113"/>
        <v>10</v>
      </c>
      <c r="N144" s="83">
        <f t="shared" si="95"/>
        <v>0</v>
      </c>
      <c r="O144" s="84">
        <f t="shared" si="96"/>
        <v>469.5530928334951</v>
      </c>
      <c r="P144" s="105">
        <v>139</v>
      </c>
      <c r="Q144" s="83">
        <f t="shared" si="105"/>
        <v>9.9272727272727312</v>
      </c>
      <c r="R144" s="83">
        <f t="shared" si="114"/>
        <v>468.14181818181754</v>
      </c>
      <c r="S144" s="83">
        <f t="shared" si="115"/>
        <v>266.84083636363596</v>
      </c>
      <c r="T144" s="83">
        <f t="shared" si="97"/>
        <v>64.178356469136318</v>
      </c>
      <c r="U144" s="83">
        <f t="shared" si="106"/>
        <v>70</v>
      </c>
      <c r="V144" s="83">
        <f t="shared" si="98"/>
        <v>10</v>
      </c>
      <c r="W144" s="83">
        <v>0</v>
      </c>
      <c r="X144" s="83">
        <f t="shared" si="99"/>
        <v>869.85842751707833</v>
      </c>
      <c r="Y144" s="88">
        <f t="shared" si="100"/>
        <v>400.30533468358323</v>
      </c>
      <c r="AA144" s="121">
        <v>139</v>
      </c>
      <c r="AB144" s="83">
        <f t="shared" si="101"/>
        <v>0</v>
      </c>
      <c r="AC144" s="154">
        <f t="shared" si="102"/>
        <v>0</v>
      </c>
      <c r="AD144" s="154">
        <f t="shared" si="103"/>
        <v>0</v>
      </c>
      <c r="AE144" s="154">
        <f t="shared" si="104"/>
        <v>0</v>
      </c>
      <c r="AF144" s="83">
        <f t="shared" si="107"/>
        <v>123.86634935746255</v>
      </c>
      <c r="AG144" s="83">
        <f t="shared" si="108"/>
        <v>12.71346497590635</v>
      </c>
      <c r="AH144" s="83">
        <f t="shared" si="109"/>
        <v>0.44986785294114395</v>
      </c>
      <c r="AI144" s="128">
        <f t="shared" si="116"/>
        <v>137.02968218631005</v>
      </c>
      <c r="AK144" s="121">
        <v>139</v>
      </c>
      <c r="AL144" s="83">
        <f t="shared" si="81"/>
        <v>0</v>
      </c>
      <c r="AM144" s="83">
        <f t="shared" si="82"/>
        <v>0</v>
      </c>
      <c r="AN144" s="83">
        <f t="shared" si="83"/>
        <v>0</v>
      </c>
      <c r="AO144" s="83">
        <f t="shared" si="84"/>
        <v>0</v>
      </c>
      <c r="AP144" s="83">
        <f t="shared" si="85"/>
        <v>0</v>
      </c>
      <c r="AQ144" s="227">
        <f t="shared" si="86"/>
        <v>0</v>
      </c>
      <c r="AR144" s="227">
        <f t="shared" si="87"/>
        <v>0</v>
      </c>
      <c r="AS144" s="227">
        <f t="shared" si="88"/>
        <v>0</v>
      </c>
      <c r="AT144" s="227">
        <f t="shared" si="89"/>
        <v>0</v>
      </c>
      <c r="AU144" s="83">
        <f t="shared" si="90"/>
        <v>0</v>
      </c>
      <c r="AV144" s="83">
        <f t="shared" si="91"/>
        <v>0</v>
      </c>
      <c r="AW144" s="83">
        <f t="shared" si="92"/>
        <v>0</v>
      </c>
      <c r="AX144" s="83">
        <f t="shared" si="93"/>
        <v>0</v>
      </c>
      <c r="AY144" s="128">
        <f t="shared" si="94"/>
        <v>398.16484000000003</v>
      </c>
    </row>
    <row r="145" spans="3:51" x14ac:dyDescent="0.25">
      <c r="C145" s="244" t="s">
        <v>20</v>
      </c>
      <c r="D145" s="4">
        <v>0.57999999999999996</v>
      </c>
      <c r="E145" s="261" t="s">
        <v>222</v>
      </c>
      <c r="I145" s="105">
        <v>140</v>
      </c>
      <c r="J145" s="83">
        <f t="shared" si="110"/>
        <v>79.799999999999841</v>
      </c>
      <c r="K145" s="83">
        <f t="shared" si="111"/>
        <v>22.088275967191635</v>
      </c>
      <c r="L145" s="83">
        <f t="shared" si="112"/>
        <v>70</v>
      </c>
      <c r="M145" s="83">
        <f t="shared" si="113"/>
        <v>10</v>
      </c>
      <c r="N145" s="83">
        <f t="shared" si="95"/>
        <v>0</v>
      </c>
      <c r="O145" s="84">
        <f t="shared" si="96"/>
        <v>470.78874730952515</v>
      </c>
      <c r="P145" s="105">
        <v>140</v>
      </c>
      <c r="Q145" s="83">
        <f t="shared" si="105"/>
        <v>9.9272727272727312</v>
      </c>
      <c r="R145" s="83">
        <f t="shared" si="114"/>
        <v>478.06909090909028</v>
      </c>
      <c r="S145" s="83">
        <f t="shared" si="115"/>
        <v>272.49938181818146</v>
      </c>
      <c r="T145" s="83">
        <f t="shared" si="97"/>
        <v>65.37941639628923</v>
      </c>
      <c r="U145" s="83">
        <f t="shared" si="106"/>
        <v>70</v>
      </c>
      <c r="V145" s="83">
        <f t="shared" si="98"/>
        <v>10</v>
      </c>
      <c r="W145" s="83">
        <v>0</v>
      </c>
      <c r="X145" s="83">
        <f t="shared" si="99"/>
        <v>881.80557355686972</v>
      </c>
      <c r="Y145" s="88">
        <f t="shared" si="100"/>
        <v>411.01682624734457</v>
      </c>
      <c r="AA145" s="121">
        <v>140</v>
      </c>
      <c r="AB145" s="83">
        <f t="shared" si="101"/>
        <v>0</v>
      </c>
      <c r="AC145" s="154">
        <f t="shared" si="102"/>
        <v>0</v>
      </c>
      <c r="AD145" s="154">
        <f t="shared" si="103"/>
        <v>0</v>
      </c>
      <c r="AE145" s="154">
        <f t="shared" si="104"/>
        <v>0</v>
      </c>
      <c r="AF145" s="83">
        <f t="shared" si="107"/>
        <v>121.43740579757578</v>
      </c>
      <c r="AG145" s="83">
        <f t="shared" si="108"/>
        <v>12.365814607568124</v>
      </c>
      <c r="AH145" s="83">
        <f t="shared" si="109"/>
        <v>0.31810460945251545</v>
      </c>
      <c r="AI145" s="128">
        <f t="shared" si="116"/>
        <v>134.12132501459641</v>
      </c>
      <c r="AK145" s="121">
        <v>140</v>
      </c>
      <c r="AL145" s="83">
        <f t="shared" si="81"/>
        <v>0</v>
      </c>
      <c r="AM145" s="83">
        <f t="shared" si="82"/>
        <v>0</v>
      </c>
      <c r="AN145" s="83">
        <f t="shared" si="83"/>
        <v>0</v>
      </c>
      <c r="AO145" s="83">
        <f t="shared" si="84"/>
        <v>0</v>
      </c>
      <c r="AP145" s="83">
        <f t="shared" si="85"/>
        <v>0</v>
      </c>
      <c r="AQ145" s="227">
        <f t="shared" si="86"/>
        <v>0</v>
      </c>
      <c r="AR145" s="227">
        <f t="shared" si="87"/>
        <v>0</v>
      </c>
      <c r="AS145" s="227">
        <f t="shared" si="88"/>
        <v>0</v>
      </c>
      <c r="AT145" s="227">
        <f t="shared" si="89"/>
        <v>0</v>
      </c>
      <c r="AU145" s="83">
        <f t="shared" si="90"/>
        <v>0</v>
      </c>
      <c r="AV145" s="83">
        <f t="shared" si="91"/>
        <v>0</v>
      </c>
      <c r="AW145" s="83">
        <f t="shared" si="92"/>
        <v>0</v>
      </c>
      <c r="AX145" s="83">
        <f t="shared" si="93"/>
        <v>0</v>
      </c>
      <c r="AY145" s="128">
        <f t="shared" si="94"/>
        <v>398.16484000000003</v>
      </c>
    </row>
    <row r="146" spans="3:51" x14ac:dyDescent="0.25">
      <c r="C146" s="244" t="s">
        <v>21</v>
      </c>
      <c r="D146" s="4">
        <v>0.64</v>
      </c>
      <c r="E146" s="261" t="s">
        <v>222</v>
      </c>
      <c r="I146" s="105">
        <v>141</v>
      </c>
      <c r="J146" s="83">
        <f t="shared" si="110"/>
        <v>80.369999999999834</v>
      </c>
      <c r="K146" s="83">
        <f t="shared" si="111"/>
        <v>22.227626742555952</v>
      </c>
      <c r="L146" s="83">
        <f t="shared" si="112"/>
        <v>70</v>
      </c>
      <c r="M146" s="83">
        <f t="shared" si="113"/>
        <v>10</v>
      </c>
      <c r="N146" s="83">
        <f t="shared" si="95"/>
        <v>0</v>
      </c>
      <c r="O146" s="84">
        <f t="shared" si="96"/>
        <v>472.02419990995128</v>
      </c>
      <c r="P146" s="105">
        <v>141</v>
      </c>
      <c r="Q146" s="83">
        <f t="shared" si="105"/>
        <v>9.9272727272727312</v>
      </c>
      <c r="R146" s="83">
        <f t="shared" si="114"/>
        <v>487.99636363636301</v>
      </c>
      <c r="S146" s="83">
        <f t="shared" si="115"/>
        <v>278.15792727272691</v>
      </c>
      <c r="T146" s="83">
        <f t="shared" si="97"/>
        <v>66.577576542578598</v>
      </c>
      <c r="U146" s="83">
        <f t="shared" si="106"/>
        <v>70</v>
      </c>
      <c r="V146" s="83">
        <f t="shared" si="98"/>
        <v>10</v>
      </c>
      <c r="W146" s="83">
        <v>0</v>
      </c>
      <c r="X146" s="83">
        <f t="shared" si="99"/>
        <v>893.74766914499048</v>
      </c>
      <c r="Y146" s="88">
        <f t="shared" si="100"/>
        <v>421.7234692350392</v>
      </c>
      <c r="AA146" s="121">
        <v>141</v>
      </c>
      <c r="AB146" s="83">
        <f t="shared" si="101"/>
        <v>0</v>
      </c>
      <c r="AC146" s="154">
        <f t="shared" si="102"/>
        <v>0</v>
      </c>
      <c r="AD146" s="154">
        <f t="shared" si="103"/>
        <v>0</v>
      </c>
      <c r="AE146" s="154">
        <f t="shared" si="104"/>
        <v>0</v>
      </c>
      <c r="AF146" s="83">
        <f t="shared" si="107"/>
        <v>119.0560923393891</v>
      </c>
      <c r="AG146" s="83">
        <f t="shared" si="108"/>
        <v>12.027670756834246</v>
      </c>
      <c r="AH146" s="83">
        <f t="shared" si="109"/>
        <v>0.224933926470572</v>
      </c>
      <c r="AI146" s="128">
        <f t="shared" si="116"/>
        <v>131.30869702269393</v>
      </c>
      <c r="AK146" s="121">
        <v>141</v>
      </c>
      <c r="AL146" s="83">
        <f t="shared" si="81"/>
        <v>0</v>
      </c>
      <c r="AM146" s="83">
        <f t="shared" si="82"/>
        <v>0</v>
      </c>
      <c r="AN146" s="83">
        <f t="shared" si="83"/>
        <v>0</v>
      </c>
      <c r="AO146" s="83">
        <f t="shared" si="84"/>
        <v>0</v>
      </c>
      <c r="AP146" s="83">
        <f t="shared" si="85"/>
        <v>0</v>
      </c>
      <c r="AQ146" s="227">
        <f t="shared" si="86"/>
        <v>0</v>
      </c>
      <c r="AR146" s="227">
        <f t="shared" si="87"/>
        <v>0</v>
      </c>
      <c r="AS146" s="227">
        <f t="shared" si="88"/>
        <v>0</v>
      </c>
      <c r="AT146" s="227">
        <f t="shared" si="89"/>
        <v>0</v>
      </c>
      <c r="AU146" s="83">
        <f t="shared" si="90"/>
        <v>0</v>
      </c>
      <c r="AV146" s="83">
        <f t="shared" si="91"/>
        <v>0</v>
      </c>
      <c r="AW146" s="83">
        <f t="shared" si="92"/>
        <v>0</v>
      </c>
      <c r="AX146" s="83">
        <f t="shared" si="93"/>
        <v>0</v>
      </c>
      <c r="AY146" s="128">
        <f t="shared" si="94"/>
        <v>398.16484000000003</v>
      </c>
    </row>
    <row r="147" spans="3:51" x14ac:dyDescent="0.25">
      <c r="C147" s="244" t="s">
        <v>22</v>
      </c>
      <c r="D147" s="4">
        <v>0.73</v>
      </c>
      <c r="E147" s="261" t="s">
        <v>222</v>
      </c>
      <c r="I147" s="105">
        <v>142</v>
      </c>
      <c r="J147" s="83">
        <f t="shared" si="110"/>
        <v>80.939999999999827</v>
      </c>
      <c r="K147" s="83">
        <f t="shared" si="111"/>
        <v>22.366862525859073</v>
      </c>
      <c r="L147" s="83">
        <f t="shared" si="112"/>
        <v>70</v>
      </c>
      <c r="M147" s="83">
        <f t="shared" si="113"/>
        <v>10</v>
      </c>
      <c r="N147" s="83">
        <f t="shared" si="95"/>
        <v>0</v>
      </c>
      <c r="O147" s="84">
        <f t="shared" si="96"/>
        <v>473.25945223253757</v>
      </c>
      <c r="P147" s="105">
        <v>142</v>
      </c>
      <c r="Q147" s="83">
        <f t="shared" si="105"/>
        <v>9.9272727272727312</v>
      </c>
      <c r="R147" s="83">
        <f t="shared" si="114"/>
        <v>497.92363636363575</v>
      </c>
      <c r="S147" s="83">
        <f t="shared" si="115"/>
        <v>283.81647272727236</v>
      </c>
      <c r="T147" s="83">
        <f t="shared" si="97"/>
        <v>67.772902695712645</v>
      </c>
      <c r="U147" s="83">
        <f t="shared" si="106"/>
        <v>70</v>
      </c>
      <c r="V147" s="83">
        <f t="shared" si="98"/>
        <v>10</v>
      </c>
      <c r="W147" s="83">
        <v>0</v>
      </c>
      <c r="X147" s="83">
        <f t="shared" si="99"/>
        <v>905.68482886169886</v>
      </c>
      <c r="Y147" s="88">
        <f t="shared" si="100"/>
        <v>432.42537662916129</v>
      </c>
      <c r="AA147" s="121">
        <v>142</v>
      </c>
      <c r="AB147" s="83">
        <f t="shared" si="101"/>
        <v>0</v>
      </c>
      <c r="AC147" s="154">
        <f t="shared" si="102"/>
        <v>0</v>
      </c>
      <c r="AD147" s="154">
        <f t="shared" si="103"/>
        <v>0</v>
      </c>
      <c r="AE147" s="154">
        <f t="shared" si="104"/>
        <v>0</v>
      </c>
      <c r="AF147" s="83">
        <f t="shared" si="107"/>
        <v>116.72147498565967</v>
      </c>
      <c r="AG147" s="83">
        <f t="shared" si="108"/>
        <v>11.698773467480898</v>
      </c>
      <c r="AH147" s="83">
        <f t="shared" si="109"/>
        <v>0.15905230472625773</v>
      </c>
      <c r="AI147" s="128">
        <f t="shared" si="116"/>
        <v>128.57930075786683</v>
      </c>
      <c r="AK147" s="121">
        <v>142</v>
      </c>
      <c r="AL147" s="83">
        <f t="shared" si="81"/>
        <v>0</v>
      </c>
      <c r="AM147" s="83">
        <f t="shared" si="82"/>
        <v>0</v>
      </c>
      <c r="AN147" s="83">
        <f t="shared" si="83"/>
        <v>0</v>
      </c>
      <c r="AO147" s="83">
        <f t="shared" si="84"/>
        <v>0</v>
      </c>
      <c r="AP147" s="83">
        <f t="shared" si="85"/>
        <v>0</v>
      </c>
      <c r="AQ147" s="227">
        <f t="shared" si="86"/>
        <v>0</v>
      </c>
      <c r="AR147" s="227">
        <f t="shared" si="87"/>
        <v>0</v>
      </c>
      <c r="AS147" s="227">
        <f t="shared" si="88"/>
        <v>0</v>
      </c>
      <c r="AT147" s="227">
        <f t="shared" si="89"/>
        <v>0</v>
      </c>
      <c r="AU147" s="83">
        <f t="shared" si="90"/>
        <v>0</v>
      </c>
      <c r="AV147" s="83">
        <f t="shared" si="91"/>
        <v>0</v>
      </c>
      <c r="AW147" s="83">
        <f t="shared" si="92"/>
        <v>0</v>
      </c>
      <c r="AX147" s="83">
        <f t="shared" si="93"/>
        <v>0</v>
      </c>
      <c r="AY147" s="128">
        <f t="shared" si="94"/>
        <v>398.16484000000003</v>
      </c>
    </row>
    <row r="148" spans="3:51" x14ac:dyDescent="0.25">
      <c r="C148" s="244" t="s">
        <v>23</v>
      </c>
      <c r="D148" s="4">
        <v>0.56000000000000005</v>
      </c>
      <c r="E148" s="261" t="s">
        <v>222</v>
      </c>
      <c r="I148" s="105">
        <v>143</v>
      </c>
      <c r="J148" s="83">
        <f t="shared" si="110"/>
        <v>81.50999999999982</v>
      </c>
      <c r="K148" s="83">
        <f t="shared" si="111"/>
        <v>22.505984220809864</v>
      </c>
      <c r="L148" s="83">
        <f t="shared" si="112"/>
        <v>70</v>
      </c>
      <c r="M148" s="83">
        <f t="shared" si="113"/>
        <v>10</v>
      </c>
      <c r="N148" s="83">
        <f t="shared" si="95"/>
        <v>0</v>
      </c>
      <c r="O148" s="84">
        <f t="shared" si="96"/>
        <v>474.49450585124356</v>
      </c>
      <c r="P148" s="105">
        <v>143</v>
      </c>
      <c r="Q148" s="83">
        <f t="shared" si="105"/>
        <v>9.9272727272727312</v>
      </c>
      <c r="R148" s="83">
        <f t="shared" si="114"/>
        <v>507.85090909090849</v>
      </c>
      <c r="S148" s="83">
        <f t="shared" si="115"/>
        <v>289.4750181818178</v>
      </c>
      <c r="T148" s="83">
        <f t="shared" si="97"/>
        <v>68.965457870129654</v>
      </c>
      <c r="U148" s="83">
        <f t="shared" si="106"/>
        <v>70</v>
      </c>
      <c r="V148" s="83">
        <f t="shared" si="98"/>
        <v>10</v>
      </c>
      <c r="W148" s="83">
        <v>0</v>
      </c>
      <c r="X148" s="83">
        <f t="shared" si="99"/>
        <v>917.61716245714194</v>
      </c>
      <c r="Y148" s="88">
        <f t="shared" si="100"/>
        <v>443.12265660589838</v>
      </c>
      <c r="AA148" s="121">
        <v>143</v>
      </c>
      <c r="AB148" s="83">
        <f t="shared" si="101"/>
        <v>0</v>
      </c>
      <c r="AC148" s="154">
        <f t="shared" si="102"/>
        <v>0</v>
      </c>
      <c r="AD148" s="154">
        <f t="shared" si="103"/>
        <v>0</v>
      </c>
      <c r="AE148" s="154">
        <f t="shared" si="104"/>
        <v>0</v>
      </c>
      <c r="AF148" s="83">
        <f t="shared" si="107"/>
        <v>114.43263805426089</v>
      </c>
      <c r="AG148" s="83">
        <f t="shared" si="108"/>
        <v>11.378869891800873</v>
      </c>
      <c r="AH148" s="83">
        <f t="shared" si="109"/>
        <v>0.112466963235286</v>
      </c>
      <c r="AI148" s="128">
        <f t="shared" si="116"/>
        <v>125.92397490929706</v>
      </c>
      <c r="AK148" s="121">
        <v>143</v>
      </c>
      <c r="AL148" s="83">
        <f t="shared" si="81"/>
        <v>0</v>
      </c>
      <c r="AM148" s="83">
        <f t="shared" si="82"/>
        <v>0</v>
      </c>
      <c r="AN148" s="83">
        <f t="shared" si="83"/>
        <v>0</v>
      </c>
      <c r="AO148" s="83">
        <f t="shared" si="84"/>
        <v>0</v>
      </c>
      <c r="AP148" s="83">
        <f t="shared" si="85"/>
        <v>0</v>
      </c>
      <c r="AQ148" s="227">
        <f t="shared" si="86"/>
        <v>0</v>
      </c>
      <c r="AR148" s="227">
        <f t="shared" si="87"/>
        <v>0</v>
      </c>
      <c r="AS148" s="227">
        <f t="shared" si="88"/>
        <v>0</v>
      </c>
      <c r="AT148" s="227">
        <f t="shared" si="89"/>
        <v>0</v>
      </c>
      <c r="AU148" s="83">
        <f t="shared" si="90"/>
        <v>0</v>
      </c>
      <c r="AV148" s="83">
        <f t="shared" si="91"/>
        <v>0</v>
      </c>
      <c r="AW148" s="83">
        <f t="shared" si="92"/>
        <v>0</v>
      </c>
      <c r="AX148" s="83">
        <f t="shared" si="93"/>
        <v>0</v>
      </c>
      <c r="AY148" s="128">
        <f t="shared" si="94"/>
        <v>398.16484000000003</v>
      </c>
    </row>
    <row r="149" spans="3:51" x14ac:dyDescent="0.25">
      <c r="C149" s="244" t="s">
        <v>24</v>
      </c>
      <c r="D149" s="4">
        <v>0.74</v>
      </c>
      <c r="E149" s="261" t="s">
        <v>222</v>
      </c>
      <c r="I149" s="105">
        <v>144</v>
      </c>
      <c r="J149" s="83">
        <f t="shared" si="110"/>
        <v>82.079999999999814</v>
      </c>
      <c r="K149" s="83">
        <f t="shared" si="111"/>
        <v>22.644992717747485</v>
      </c>
      <c r="L149" s="83">
        <f t="shared" si="112"/>
        <v>70</v>
      </c>
      <c r="M149" s="83">
        <f t="shared" si="113"/>
        <v>10</v>
      </c>
      <c r="N149" s="83">
        <f t="shared" si="95"/>
        <v>0</v>
      </c>
      <c r="O149" s="84">
        <f t="shared" si="96"/>
        <v>475.72936231674316</v>
      </c>
      <c r="P149" s="105">
        <v>144</v>
      </c>
      <c r="Q149" s="83">
        <f t="shared" si="105"/>
        <v>9.9272727272727312</v>
      </c>
      <c r="R149" s="83">
        <f t="shared" si="114"/>
        <v>517.77818181818122</v>
      </c>
      <c r="S149" s="83">
        <f t="shared" si="115"/>
        <v>295.13356363636325</v>
      </c>
      <c r="T149" s="83">
        <f t="shared" si="97"/>
        <v>70.155302475791217</v>
      </c>
      <c r="U149" s="83">
        <f t="shared" si="106"/>
        <v>70</v>
      </c>
      <c r="V149" s="83">
        <f t="shared" si="98"/>
        <v>10</v>
      </c>
      <c r="W149" s="83">
        <v>0</v>
      </c>
      <c r="X149" s="83">
        <f t="shared" si="99"/>
        <v>929.54477514533562</v>
      </c>
      <c r="Y149" s="88">
        <f t="shared" si="100"/>
        <v>453.81541282859246</v>
      </c>
      <c r="AA149" s="121">
        <v>144</v>
      </c>
      <c r="AB149" s="83">
        <f t="shared" si="101"/>
        <v>0</v>
      </c>
      <c r="AC149" s="154">
        <f t="shared" si="102"/>
        <v>0</v>
      </c>
      <c r="AD149" s="154">
        <f t="shared" si="103"/>
        <v>0</v>
      </c>
      <c r="AE149" s="154">
        <f t="shared" si="104"/>
        <v>0</v>
      </c>
      <c r="AF149" s="83">
        <f t="shared" si="107"/>
        <v>112.18868381903417</v>
      </c>
      <c r="AG149" s="83">
        <f t="shared" si="108"/>
        <v>11.067714096220817</v>
      </c>
      <c r="AH149" s="83">
        <f t="shared" si="109"/>
        <v>7.9526152363128863E-2</v>
      </c>
      <c r="AI149" s="128">
        <f t="shared" si="116"/>
        <v>123.33592406761811</v>
      </c>
      <c r="AK149" s="121">
        <v>144</v>
      </c>
      <c r="AL149" s="83">
        <f t="shared" si="81"/>
        <v>0</v>
      </c>
      <c r="AM149" s="83">
        <f t="shared" si="82"/>
        <v>0</v>
      </c>
      <c r="AN149" s="83">
        <f t="shared" si="83"/>
        <v>0</v>
      </c>
      <c r="AO149" s="83">
        <f t="shared" si="84"/>
        <v>0</v>
      </c>
      <c r="AP149" s="83">
        <f t="shared" si="85"/>
        <v>0</v>
      </c>
      <c r="AQ149" s="227">
        <f t="shared" si="86"/>
        <v>0</v>
      </c>
      <c r="AR149" s="227">
        <f t="shared" si="87"/>
        <v>0</v>
      </c>
      <c r="AS149" s="227">
        <f t="shared" si="88"/>
        <v>0</v>
      </c>
      <c r="AT149" s="227">
        <f t="shared" si="89"/>
        <v>0</v>
      </c>
      <c r="AU149" s="83">
        <f t="shared" si="90"/>
        <v>0</v>
      </c>
      <c r="AV149" s="83">
        <f t="shared" si="91"/>
        <v>0</v>
      </c>
      <c r="AW149" s="83">
        <f t="shared" si="92"/>
        <v>0</v>
      </c>
      <c r="AX149" s="83">
        <f t="shared" si="93"/>
        <v>0</v>
      </c>
      <c r="AY149" s="128">
        <f t="shared" si="94"/>
        <v>398.16484000000003</v>
      </c>
    </row>
    <row r="150" spans="3:51" x14ac:dyDescent="0.25">
      <c r="C150" s="244" t="s">
        <v>25</v>
      </c>
      <c r="D150" s="4">
        <v>0.4</v>
      </c>
      <c r="E150" s="261" t="s">
        <v>223</v>
      </c>
      <c r="I150" s="105">
        <v>145</v>
      </c>
      <c r="J150" s="83">
        <f t="shared" si="110"/>
        <v>82.649999999999807</v>
      </c>
      <c r="K150" s="83">
        <f t="shared" si="111"/>
        <v>22.783888893930477</v>
      </c>
      <c r="L150" s="83">
        <f t="shared" si="112"/>
        <v>70</v>
      </c>
      <c r="M150" s="83">
        <f t="shared" si="113"/>
        <v>10</v>
      </c>
      <c r="N150" s="83">
        <f t="shared" si="95"/>
        <v>0</v>
      </c>
      <c r="O150" s="84">
        <f t="shared" si="96"/>
        <v>476.96402315692859</v>
      </c>
      <c r="P150" s="105">
        <v>145</v>
      </c>
      <c r="Q150" s="83">
        <f t="shared" si="105"/>
        <v>9.9272727272727312</v>
      </c>
      <c r="R150" s="83">
        <f t="shared" si="114"/>
        <v>527.7054545454539</v>
      </c>
      <c r="S150" s="83">
        <f t="shared" si="115"/>
        <v>300.7921090909087</v>
      </c>
      <c r="T150" s="83">
        <f t="shared" si="97"/>
        <v>71.342494473664445</v>
      </c>
      <c r="U150" s="83">
        <f t="shared" si="106"/>
        <v>70</v>
      </c>
      <c r="V150" s="83">
        <f t="shared" si="98"/>
        <v>10</v>
      </c>
      <c r="W150" s="83">
        <v>0</v>
      </c>
      <c r="X150" s="83">
        <f t="shared" si="99"/>
        <v>941.46776787496492</v>
      </c>
      <c r="Y150" s="88">
        <f t="shared" si="100"/>
        <v>464.50374471803633</v>
      </c>
      <c r="AA150" s="121">
        <v>145</v>
      </c>
      <c r="AB150" s="83">
        <f t="shared" si="101"/>
        <v>0</v>
      </c>
      <c r="AC150" s="154">
        <f t="shared" si="102"/>
        <v>0</v>
      </c>
      <c r="AD150" s="154">
        <f t="shared" si="103"/>
        <v>0</v>
      </c>
      <c r="AE150" s="154">
        <f t="shared" si="104"/>
        <v>0</v>
      </c>
      <c r="AF150" s="83">
        <f t="shared" si="107"/>
        <v>109.9887321576833</v>
      </c>
      <c r="AG150" s="83">
        <f t="shared" si="108"/>
        <v>10.76506687223387</v>
      </c>
      <c r="AH150" s="83">
        <f t="shared" si="109"/>
        <v>5.6233481617643001E-2</v>
      </c>
      <c r="AI150" s="128">
        <f t="shared" si="116"/>
        <v>120.81003251153481</v>
      </c>
      <c r="AK150" s="121">
        <v>145</v>
      </c>
      <c r="AL150" s="83">
        <f t="shared" si="81"/>
        <v>0</v>
      </c>
      <c r="AM150" s="83">
        <f t="shared" si="82"/>
        <v>0</v>
      </c>
      <c r="AN150" s="83">
        <f t="shared" si="83"/>
        <v>0</v>
      </c>
      <c r="AO150" s="83">
        <f t="shared" si="84"/>
        <v>0</v>
      </c>
      <c r="AP150" s="83">
        <f t="shared" si="85"/>
        <v>0</v>
      </c>
      <c r="AQ150" s="227">
        <f t="shared" si="86"/>
        <v>0</v>
      </c>
      <c r="AR150" s="227">
        <f t="shared" si="87"/>
        <v>0</v>
      </c>
      <c r="AS150" s="227">
        <f t="shared" si="88"/>
        <v>0</v>
      </c>
      <c r="AT150" s="227">
        <f t="shared" si="89"/>
        <v>0</v>
      </c>
      <c r="AU150" s="83">
        <f t="shared" si="90"/>
        <v>0</v>
      </c>
      <c r="AV150" s="83">
        <f t="shared" si="91"/>
        <v>0</v>
      </c>
      <c r="AW150" s="83">
        <f t="shared" si="92"/>
        <v>0</v>
      </c>
      <c r="AX150" s="83">
        <f t="shared" si="93"/>
        <v>0</v>
      </c>
      <c r="AY150" s="128">
        <f t="shared" si="94"/>
        <v>398.16484000000003</v>
      </c>
    </row>
    <row r="151" spans="3:51" x14ac:dyDescent="0.25">
      <c r="C151" s="244" t="s">
        <v>26</v>
      </c>
      <c r="D151" s="4">
        <v>0.6</v>
      </c>
      <c r="E151" s="261" t="s">
        <v>222</v>
      </c>
      <c r="I151" s="105">
        <v>146</v>
      </c>
      <c r="J151" s="83">
        <f t="shared" si="110"/>
        <v>83.2199999999998</v>
      </c>
      <c r="K151" s="83">
        <f t="shared" si="111"/>
        <v>22.922673613817949</v>
      </c>
      <c r="L151" s="83">
        <f t="shared" si="112"/>
        <v>70</v>
      </c>
      <c r="M151" s="83">
        <f t="shared" si="113"/>
        <v>10</v>
      </c>
      <c r="N151" s="83">
        <f t="shared" si="95"/>
        <v>0</v>
      </c>
      <c r="O151" s="84">
        <f t="shared" si="96"/>
        <v>478.1984898773992</v>
      </c>
      <c r="P151" s="105">
        <v>146</v>
      </c>
      <c r="Q151" s="83">
        <f t="shared" si="105"/>
        <v>9.9272727272727312</v>
      </c>
      <c r="R151" s="83">
        <f t="shared" si="114"/>
        <v>537.63272727272658</v>
      </c>
      <c r="S151" s="83">
        <f t="shared" si="115"/>
        <v>306.45065454545414</v>
      </c>
      <c r="T151" s="83">
        <f t="shared" si="97"/>
        <v>72.527089519174567</v>
      </c>
      <c r="U151" s="83">
        <f t="shared" si="106"/>
        <v>70</v>
      </c>
      <c r="V151" s="83">
        <f t="shared" si="98"/>
        <v>10</v>
      </c>
      <c r="W151" s="83">
        <v>0</v>
      </c>
      <c r="X151" s="83">
        <f t="shared" si="99"/>
        <v>953.38623757922835</v>
      </c>
      <c r="Y151" s="88">
        <f t="shared" si="100"/>
        <v>475.18774770182915</v>
      </c>
      <c r="AA151" s="121">
        <v>146</v>
      </c>
      <c r="AB151" s="83">
        <f t="shared" si="101"/>
        <v>0</v>
      </c>
      <c r="AC151" s="154">
        <f t="shared" si="102"/>
        <v>0</v>
      </c>
      <c r="AD151" s="154">
        <f t="shared" si="103"/>
        <v>0</v>
      </c>
      <c r="AE151" s="154">
        <f t="shared" si="104"/>
        <v>0</v>
      </c>
      <c r="AF151" s="83">
        <f t="shared" si="107"/>
        <v>107.8319202065735</v>
      </c>
      <c r="AG151" s="83">
        <f t="shared" si="108"/>
        <v>10.470695552502372</v>
      </c>
      <c r="AH151" s="83">
        <f t="shared" si="109"/>
        <v>3.9763076181564432E-2</v>
      </c>
      <c r="AI151" s="128">
        <f t="shared" si="116"/>
        <v>118.34237883525743</v>
      </c>
      <c r="AK151" s="121">
        <v>146</v>
      </c>
      <c r="AL151" s="83">
        <f t="shared" si="81"/>
        <v>0</v>
      </c>
      <c r="AM151" s="83">
        <f t="shared" si="82"/>
        <v>0</v>
      </c>
      <c r="AN151" s="83">
        <f t="shared" si="83"/>
        <v>0</v>
      </c>
      <c r="AO151" s="83">
        <f t="shared" si="84"/>
        <v>0</v>
      </c>
      <c r="AP151" s="83">
        <f t="shared" si="85"/>
        <v>0</v>
      </c>
      <c r="AQ151" s="227">
        <f t="shared" si="86"/>
        <v>0</v>
      </c>
      <c r="AR151" s="227">
        <f t="shared" si="87"/>
        <v>0</v>
      </c>
      <c r="AS151" s="227">
        <f t="shared" si="88"/>
        <v>0</v>
      </c>
      <c r="AT151" s="227">
        <f t="shared" si="89"/>
        <v>0</v>
      </c>
      <c r="AU151" s="83">
        <f t="shared" si="90"/>
        <v>0</v>
      </c>
      <c r="AV151" s="83">
        <f t="shared" si="91"/>
        <v>0</v>
      </c>
      <c r="AW151" s="83">
        <f t="shared" si="92"/>
        <v>0</v>
      </c>
      <c r="AX151" s="83">
        <f t="shared" si="93"/>
        <v>0</v>
      </c>
      <c r="AY151" s="128">
        <f t="shared" si="94"/>
        <v>398.16484000000003</v>
      </c>
    </row>
    <row r="152" spans="3:51" x14ac:dyDescent="0.25">
      <c r="C152" s="244" t="s">
        <v>27</v>
      </c>
      <c r="D152" s="4">
        <v>0.43</v>
      </c>
      <c r="E152" s="261" t="s">
        <v>223</v>
      </c>
      <c r="I152" s="105">
        <v>147</v>
      </c>
      <c r="J152" s="83">
        <f t="shared" si="110"/>
        <v>83.789999999999793</v>
      </c>
      <c r="K152" s="83">
        <f t="shared" si="111"/>
        <v>23.061347729342572</v>
      </c>
      <c r="L152" s="83">
        <f t="shared" si="112"/>
        <v>70</v>
      </c>
      <c r="M152" s="83">
        <f t="shared" si="113"/>
        <v>10</v>
      </c>
      <c r="N152" s="83">
        <f t="shared" si="95"/>
        <v>0</v>
      </c>
      <c r="O152" s="84">
        <f t="shared" si="96"/>
        <v>479.43276396193795</v>
      </c>
      <c r="P152" s="105">
        <v>147</v>
      </c>
      <c r="Q152" s="83">
        <f t="shared" si="105"/>
        <v>9.9272727272727312</v>
      </c>
      <c r="R152" s="83">
        <f t="shared" si="114"/>
        <v>547.55999999999926</v>
      </c>
      <c r="S152" s="83">
        <f t="shared" si="115"/>
        <v>312.10919999999953</v>
      </c>
      <c r="T152" s="83">
        <f t="shared" si="97"/>
        <v>73.709141094761335</v>
      </c>
      <c r="U152" s="83">
        <f t="shared" si="106"/>
        <v>70</v>
      </c>
      <c r="V152" s="83">
        <f t="shared" si="98"/>
        <v>10</v>
      </c>
      <c r="W152" s="83">
        <v>0</v>
      </c>
      <c r="X152" s="83">
        <f t="shared" si="99"/>
        <v>965.30027740670846</v>
      </c>
      <c r="Y152" s="88">
        <f t="shared" si="100"/>
        <v>485.86751344477051</v>
      </c>
      <c r="AA152" s="121">
        <v>147</v>
      </c>
      <c r="AB152" s="83">
        <f t="shared" si="101"/>
        <v>48</v>
      </c>
      <c r="AC152" s="154">
        <f t="shared" si="102"/>
        <v>0.95</v>
      </c>
      <c r="AD152" s="154">
        <f t="shared" si="103"/>
        <v>2.8000000000000028E-2</v>
      </c>
      <c r="AE152" s="154">
        <f t="shared" si="104"/>
        <v>2.200000000000002E-2</v>
      </c>
      <c r="AF152" s="83">
        <f t="shared" si="107"/>
        <v>150.54148434581947</v>
      </c>
      <c r="AG152" s="83">
        <f t="shared" si="108"/>
        <v>11.500302883882657</v>
      </c>
      <c r="AH152" s="83">
        <f t="shared" si="109"/>
        <v>0.91408398469409169</v>
      </c>
      <c r="AI152" s="128">
        <f t="shared" si="116"/>
        <v>162.95587121439621</v>
      </c>
      <c r="AK152" s="121">
        <v>147</v>
      </c>
      <c r="AL152" s="83">
        <f t="shared" si="81"/>
        <v>48</v>
      </c>
      <c r="AM152" s="83">
        <f t="shared" si="82"/>
        <v>0.95</v>
      </c>
      <c r="AN152" s="83">
        <f t="shared" si="83"/>
        <v>2.8000000000000028E-2</v>
      </c>
      <c r="AO152" s="83">
        <f t="shared" si="84"/>
        <v>2.200000000000002E-2</v>
      </c>
      <c r="AP152" s="83">
        <f t="shared" si="85"/>
        <v>0</v>
      </c>
      <c r="AQ152" s="227">
        <f t="shared" si="86"/>
        <v>45.599999999999994</v>
      </c>
      <c r="AR152" s="227">
        <f t="shared" si="87"/>
        <v>1.3440000000000014</v>
      </c>
      <c r="AS152" s="227">
        <f t="shared" si="88"/>
        <v>1.0560000000000009</v>
      </c>
      <c r="AT152" s="227">
        <f t="shared" si="89"/>
        <v>0</v>
      </c>
      <c r="AU152" s="83">
        <f t="shared" si="90"/>
        <v>69.311999999999998</v>
      </c>
      <c r="AV152" s="83">
        <f t="shared" si="91"/>
        <v>1.0348800000000011</v>
      </c>
      <c r="AW152" s="83">
        <f t="shared" si="92"/>
        <v>0</v>
      </c>
      <c r="AX152" s="83">
        <f t="shared" si="93"/>
        <v>0</v>
      </c>
      <c r="AY152" s="128">
        <f t="shared" si="94"/>
        <v>468.51172000000003</v>
      </c>
    </row>
    <row r="153" spans="3:51" x14ac:dyDescent="0.25">
      <c r="C153" s="244" t="s">
        <v>28</v>
      </c>
      <c r="D153" s="4">
        <v>0.37</v>
      </c>
      <c r="E153" s="261" t="s">
        <v>223</v>
      </c>
      <c r="I153" s="105">
        <v>148</v>
      </c>
      <c r="J153" s="83">
        <f t="shared" si="110"/>
        <v>84.359999999999786</v>
      </c>
      <c r="K153" s="83">
        <f t="shared" si="111"/>
        <v>23.199912080176087</v>
      </c>
      <c r="L153" s="83">
        <f t="shared" si="112"/>
        <v>70</v>
      </c>
      <c r="M153" s="83">
        <f t="shared" si="113"/>
        <v>10</v>
      </c>
      <c r="N153" s="83">
        <f t="shared" si="95"/>
        <v>0</v>
      </c>
      <c r="O153" s="84">
        <f t="shared" si="96"/>
        <v>480.66684687297294</v>
      </c>
      <c r="P153" s="105">
        <v>148</v>
      </c>
      <c r="Q153" s="83">
        <f t="shared" si="105"/>
        <v>-74.880000000000052</v>
      </c>
      <c r="R153" s="83">
        <f t="shared" si="114"/>
        <v>472.67999999999921</v>
      </c>
      <c r="S153" s="83">
        <f t="shared" si="115"/>
        <v>269.42759999999953</v>
      </c>
      <c r="T153" s="83">
        <f t="shared" si="97"/>
        <v>64.727776561186261</v>
      </c>
      <c r="U153" s="83">
        <f t="shared" si="106"/>
        <v>70</v>
      </c>
      <c r="V153" s="83">
        <f t="shared" si="98"/>
        <v>10</v>
      </c>
      <c r="W153" s="83">
        <v>0</v>
      </c>
      <c r="X153" s="83">
        <f t="shared" si="99"/>
        <v>875.32061417739851</v>
      </c>
      <c r="Y153" s="88">
        <f t="shared" si="100"/>
        <v>394.65376730442557</v>
      </c>
      <c r="AA153" s="121">
        <v>148</v>
      </c>
      <c r="AB153" s="83">
        <f t="shared" si="101"/>
        <v>0</v>
      </c>
      <c r="AC153" s="154">
        <f t="shared" si="102"/>
        <v>0</v>
      </c>
      <c r="AD153" s="154">
        <f t="shared" si="103"/>
        <v>0</v>
      </c>
      <c r="AE153" s="154">
        <f t="shared" si="104"/>
        <v>0</v>
      </c>
      <c r="AF153" s="83">
        <f t="shared" si="107"/>
        <v>147.58945765903681</v>
      </c>
      <c r="AG153" s="83">
        <f t="shared" si="108"/>
        <v>11.185826496748241</v>
      </c>
      <c r="AH153" s="83">
        <f t="shared" si="109"/>
        <v>0.64635498415121262</v>
      </c>
      <c r="AI153" s="128">
        <f t="shared" si="116"/>
        <v>159.42163913993625</v>
      </c>
      <c r="AK153" s="121">
        <v>148</v>
      </c>
      <c r="AL153" s="83">
        <f t="shared" si="81"/>
        <v>0</v>
      </c>
      <c r="AM153" s="83">
        <f t="shared" si="82"/>
        <v>0</v>
      </c>
      <c r="AN153" s="83">
        <f t="shared" si="83"/>
        <v>0</v>
      </c>
      <c r="AO153" s="83">
        <f t="shared" si="84"/>
        <v>0</v>
      </c>
      <c r="AP153" s="83">
        <f t="shared" si="85"/>
        <v>0</v>
      </c>
      <c r="AQ153" s="227">
        <f t="shared" si="86"/>
        <v>0</v>
      </c>
      <c r="AR153" s="227">
        <f t="shared" si="87"/>
        <v>0</v>
      </c>
      <c r="AS153" s="227">
        <f t="shared" si="88"/>
        <v>0</v>
      </c>
      <c r="AT153" s="227">
        <f t="shared" si="89"/>
        <v>0</v>
      </c>
      <c r="AU153" s="83">
        <f t="shared" si="90"/>
        <v>0</v>
      </c>
      <c r="AV153" s="83">
        <f t="shared" si="91"/>
        <v>0</v>
      </c>
      <c r="AW153" s="83">
        <f t="shared" si="92"/>
        <v>0</v>
      </c>
      <c r="AX153" s="83">
        <f t="shared" si="93"/>
        <v>0</v>
      </c>
      <c r="AY153" s="128">
        <f t="shared" si="94"/>
        <v>468.51172000000003</v>
      </c>
    </row>
    <row r="154" spans="3:51" x14ac:dyDescent="0.25">
      <c r="C154" s="244" t="s">
        <v>29</v>
      </c>
      <c r="D154" s="4">
        <v>0.36</v>
      </c>
      <c r="E154" s="261" t="s">
        <v>223</v>
      </c>
      <c r="I154" s="105">
        <v>149</v>
      </c>
      <c r="J154" s="83">
        <f t="shared" si="110"/>
        <v>84.929999999999779</v>
      </c>
      <c r="K154" s="83">
        <f t="shared" si="111"/>
        <v>23.338367493987359</v>
      </c>
      <c r="L154" s="83">
        <f t="shared" si="112"/>
        <v>70</v>
      </c>
      <c r="M154" s="83">
        <f t="shared" si="113"/>
        <v>10</v>
      </c>
      <c r="N154" s="83">
        <f t="shared" si="95"/>
        <v>0</v>
      </c>
      <c r="O154" s="84">
        <f t="shared" si="96"/>
        <v>481.90074005202752</v>
      </c>
      <c r="P154" s="105">
        <v>149</v>
      </c>
      <c r="Q154" s="83">
        <f t="shared" si="105"/>
        <v>10.069090909090914</v>
      </c>
      <c r="R154" s="83">
        <f t="shared" si="114"/>
        <v>482.74909090909011</v>
      </c>
      <c r="S154" s="83">
        <f t="shared" si="115"/>
        <v>275.16698181818134</v>
      </c>
      <c r="T154" s="83">
        <f t="shared" si="97"/>
        <v>65.944620524323369</v>
      </c>
      <c r="U154" s="83">
        <f t="shared" si="106"/>
        <v>70</v>
      </c>
      <c r="V154" s="83">
        <f t="shared" si="98"/>
        <v>10</v>
      </c>
      <c r="W154" s="83">
        <v>0</v>
      </c>
      <c r="X154" s="83">
        <f t="shared" si="99"/>
        <v>887.4360407465291</v>
      </c>
      <c r="Y154" s="88">
        <f t="shared" si="100"/>
        <v>405.53530069450159</v>
      </c>
      <c r="AA154" s="121">
        <v>149</v>
      </c>
      <c r="AB154" s="83">
        <f t="shared" si="101"/>
        <v>0</v>
      </c>
      <c r="AC154" s="154">
        <f t="shared" si="102"/>
        <v>0</v>
      </c>
      <c r="AD154" s="154">
        <f t="shared" si="103"/>
        <v>0</v>
      </c>
      <c r="AE154" s="154">
        <f t="shared" si="104"/>
        <v>0</v>
      </c>
      <c r="AF154" s="83">
        <f t="shared" si="107"/>
        <v>144.69531841502348</v>
      </c>
      <c r="AG154" s="83">
        <f t="shared" si="108"/>
        <v>10.879949482957612</v>
      </c>
      <c r="AH154" s="83">
        <f t="shared" si="109"/>
        <v>0.4570419923470459</v>
      </c>
      <c r="AI154" s="128">
        <f t="shared" si="116"/>
        <v>156.03230989032815</v>
      </c>
      <c r="AK154" s="121">
        <v>149</v>
      </c>
      <c r="AL154" s="83">
        <f t="shared" si="81"/>
        <v>0</v>
      </c>
      <c r="AM154" s="83">
        <f t="shared" si="82"/>
        <v>0</v>
      </c>
      <c r="AN154" s="83">
        <f t="shared" si="83"/>
        <v>0</v>
      </c>
      <c r="AO154" s="83">
        <f t="shared" si="84"/>
        <v>0</v>
      </c>
      <c r="AP154" s="83">
        <f t="shared" si="85"/>
        <v>0</v>
      </c>
      <c r="AQ154" s="227">
        <f t="shared" si="86"/>
        <v>0</v>
      </c>
      <c r="AR154" s="227">
        <f t="shared" si="87"/>
        <v>0</v>
      </c>
      <c r="AS154" s="227">
        <f t="shared" si="88"/>
        <v>0</v>
      </c>
      <c r="AT154" s="227">
        <f t="shared" si="89"/>
        <v>0</v>
      </c>
      <c r="AU154" s="83">
        <f t="shared" si="90"/>
        <v>0</v>
      </c>
      <c r="AV154" s="83">
        <f t="shared" si="91"/>
        <v>0</v>
      </c>
      <c r="AW154" s="83">
        <f t="shared" si="92"/>
        <v>0</v>
      </c>
      <c r="AX154" s="83">
        <f t="shared" si="93"/>
        <v>0</v>
      </c>
      <c r="AY154" s="128">
        <f t="shared" si="94"/>
        <v>468.51172000000003</v>
      </c>
    </row>
    <row r="155" spans="3:51" x14ac:dyDescent="0.25">
      <c r="C155" s="244" t="s">
        <v>30</v>
      </c>
      <c r="D155" s="4">
        <v>0.51</v>
      </c>
      <c r="E155" s="261" t="s">
        <v>222</v>
      </c>
      <c r="I155" s="105">
        <v>150</v>
      </c>
      <c r="J155" s="83">
        <f t="shared" si="110"/>
        <v>85.499999999999773</v>
      </c>
      <c r="K155" s="83">
        <f t="shared" si="111"/>
        <v>23.476714786693424</v>
      </c>
      <c r="L155" s="83">
        <f t="shared" si="112"/>
        <v>70</v>
      </c>
      <c r="M155" s="83">
        <f t="shared" si="113"/>
        <v>10</v>
      </c>
      <c r="N155" s="83">
        <f t="shared" si="95"/>
        <v>0</v>
      </c>
      <c r="O155" s="84">
        <f t="shared" si="96"/>
        <v>483.13444492015725</v>
      </c>
      <c r="P155" s="105">
        <v>150</v>
      </c>
      <c r="Q155" s="83">
        <f t="shared" si="105"/>
        <v>10.069090909090914</v>
      </c>
      <c r="R155" s="83">
        <f t="shared" si="114"/>
        <v>492.81818181818102</v>
      </c>
      <c r="S155" s="83">
        <f t="shared" si="115"/>
        <v>280.90636363636315</v>
      </c>
      <c r="T155" s="83">
        <f t="shared" si="97"/>
        <v>67.158513530589403</v>
      </c>
      <c r="U155" s="83">
        <f t="shared" si="106"/>
        <v>70</v>
      </c>
      <c r="V155" s="83">
        <f t="shared" si="98"/>
        <v>10</v>
      </c>
      <c r="W155" s="83">
        <v>0</v>
      </c>
      <c r="X155" s="83">
        <f t="shared" si="99"/>
        <v>899.54632773244236</v>
      </c>
      <c r="Y155" s="88">
        <f t="shared" si="100"/>
        <v>416.41188281228511</v>
      </c>
      <c r="AA155" s="121">
        <v>150</v>
      </c>
      <c r="AB155" s="83">
        <f t="shared" si="101"/>
        <v>303</v>
      </c>
      <c r="AC155" s="154">
        <f t="shared" si="102"/>
        <v>0.95</v>
      </c>
      <c r="AD155" s="154">
        <f t="shared" si="103"/>
        <v>2.8000000000000028E-2</v>
      </c>
      <c r="AE155" s="154">
        <f t="shared" si="104"/>
        <v>2.200000000000002E-2</v>
      </c>
      <c r="AF155" s="83">
        <f t="shared" si="107"/>
        <v>424.80995114355386</v>
      </c>
      <c r="AG155" s="83">
        <f t="shared" si="108"/>
        <v>18.889238832271616</v>
      </c>
      <c r="AH155" s="83">
        <f t="shared" si="109"/>
        <v>5.9158457191013722</v>
      </c>
      <c r="AI155" s="128">
        <f t="shared" si="116"/>
        <v>449.6150356949268</v>
      </c>
      <c r="AK155" s="121">
        <v>150</v>
      </c>
      <c r="AL155" s="83">
        <f t="shared" si="81"/>
        <v>303</v>
      </c>
      <c r="AM155" s="83">
        <f t="shared" si="82"/>
        <v>0.95</v>
      </c>
      <c r="AN155" s="83">
        <f t="shared" si="83"/>
        <v>2.8000000000000028E-2</v>
      </c>
      <c r="AO155" s="83">
        <f t="shared" si="84"/>
        <v>2.200000000000002E-2</v>
      </c>
      <c r="AP155" s="83">
        <f t="shared" si="85"/>
        <v>0</v>
      </c>
      <c r="AQ155" s="227">
        <f t="shared" si="86"/>
        <v>287.84999999999997</v>
      </c>
      <c r="AR155" s="227">
        <f t="shared" si="87"/>
        <v>8.4840000000000089</v>
      </c>
      <c r="AS155" s="227">
        <f t="shared" si="88"/>
        <v>6.6660000000000057</v>
      </c>
      <c r="AT155" s="227">
        <f t="shared" si="89"/>
        <v>0</v>
      </c>
      <c r="AU155" s="83">
        <f t="shared" si="90"/>
        <v>437.53199999999998</v>
      </c>
      <c r="AV155" s="83">
        <f t="shared" si="91"/>
        <v>6.5326800000000063</v>
      </c>
      <c r="AW155" s="83">
        <f t="shared" si="92"/>
        <v>0</v>
      </c>
      <c r="AX155" s="83">
        <f t="shared" si="93"/>
        <v>0</v>
      </c>
      <c r="AY155" s="128">
        <f t="shared" si="94"/>
        <v>912.57640000000004</v>
      </c>
    </row>
    <row r="156" spans="3:51" x14ac:dyDescent="0.25">
      <c r="C156" s="244" t="s">
        <v>31</v>
      </c>
      <c r="D156" s="4">
        <v>0.56000000000000005</v>
      </c>
      <c r="E156" s="261" t="s">
        <v>222</v>
      </c>
      <c r="I156" s="105">
        <v>151</v>
      </c>
      <c r="J156" s="83">
        <f t="shared" si="110"/>
        <v>0</v>
      </c>
      <c r="K156" s="83">
        <f t="shared" si="111"/>
        <v>0</v>
      </c>
      <c r="L156" s="83">
        <f t="shared" si="112"/>
        <v>0</v>
      </c>
      <c r="M156" s="83">
        <f t="shared" si="113"/>
        <v>0</v>
      </c>
      <c r="N156" s="83">
        <f t="shared" si="95"/>
        <v>0</v>
      </c>
      <c r="O156" s="84">
        <f t="shared" si="96"/>
        <v>0</v>
      </c>
      <c r="P156" s="105">
        <v>151</v>
      </c>
      <c r="Q156" s="83">
        <f t="shared" si="105"/>
        <v>0</v>
      </c>
      <c r="R156" s="83">
        <f t="shared" si="114"/>
        <v>0</v>
      </c>
      <c r="S156" s="83">
        <f t="shared" si="115"/>
        <v>0</v>
      </c>
      <c r="T156" s="83">
        <f t="shared" si="97"/>
        <v>0</v>
      </c>
      <c r="U156" s="83">
        <f t="shared" si="106"/>
        <v>0</v>
      </c>
      <c r="V156" s="83">
        <f t="shared" si="98"/>
        <v>0</v>
      </c>
      <c r="W156" s="83">
        <v>0</v>
      </c>
      <c r="X156" s="83">
        <f t="shared" si="99"/>
        <v>0</v>
      </c>
      <c r="Y156" s="88">
        <f t="shared" si="100"/>
        <v>0</v>
      </c>
      <c r="AA156" s="121">
        <v>151</v>
      </c>
      <c r="AB156" s="83">
        <f t="shared" si="101"/>
        <v>0</v>
      </c>
      <c r="AC156" s="154">
        <f t="shared" si="102"/>
        <v>0</v>
      </c>
      <c r="AD156" s="154">
        <f t="shared" si="103"/>
        <v>0</v>
      </c>
      <c r="AE156" s="154">
        <f t="shared" si="104"/>
        <v>0</v>
      </c>
      <c r="AF156" s="83">
        <f t="shared" si="107"/>
        <v>0</v>
      </c>
      <c r="AG156" s="83">
        <f t="shared" si="108"/>
        <v>0</v>
      </c>
      <c r="AH156" s="83">
        <f t="shared" si="109"/>
        <v>0</v>
      </c>
      <c r="AI156" s="128">
        <f t="shared" si="116"/>
        <v>0</v>
      </c>
      <c r="AK156" s="121">
        <v>151</v>
      </c>
      <c r="AL156" s="83">
        <f t="shared" si="81"/>
        <v>0</v>
      </c>
      <c r="AM156" s="83">
        <f t="shared" si="82"/>
        <v>0</v>
      </c>
      <c r="AN156" s="83">
        <f t="shared" si="83"/>
        <v>0</v>
      </c>
      <c r="AO156" s="83">
        <f t="shared" si="84"/>
        <v>0</v>
      </c>
      <c r="AP156" s="83">
        <f t="shared" si="85"/>
        <v>0</v>
      </c>
      <c r="AQ156" s="227">
        <f t="shared" si="86"/>
        <v>0</v>
      </c>
      <c r="AR156" s="227">
        <f t="shared" si="87"/>
        <v>0</v>
      </c>
      <c r="AS156" s="227">
        <f t="shared" si="88"/>
        <v>0</v>
      </c>
      <c r="AT156" s="227">
        <f t="shared" si="89"/>
        <v>0</v>
      </c>
      <c r="AU156" s="83">
        <f t="shared" si="90"/>
        <v>0</v>
      </c>
      <c r="AV156" s="83">
        <f t="shared" si="91"/>
        <v>0</v>
      </c>
      <c r="AW156" s="83">
        <f t="shared" si="92"/>
        <v>0</v>
      </c>
      <c r="AX156" s="83">
        <f t="shared" si="93"/>
        <v>0</v>
      </c>
      <c r="AY156" s="128">
        <f t="shared" si="94"/>
        <v>0</v>
      </c>
    </row>
    <row r="157" spans="3:51" x14ac:dyDescent="0.25">
      <c r="C157" s="244" t="s">
        <v>32</v>
      </c>
      <c r="D157" s="4">
        <v>0.56000000000000005</v>
      </c>
      <c r="E157" s="261" t="s">
        <v>222</v>
      </c>
      <c r="I157" s="105">
        <v>152</v>
      </c>
      <c r="J157" s="83">
        <f t="shared" si="110"/>
        <v>0</v>
      </c>
      <c r="K157" s="83">
        <f t="shared" si="111"/>
        <v>0</v>
      </c>
      <c r="L157" s="83">
        <f t="shared" si="112"/>
        <v>0</v>
      </c>
      <c r="M157" s="83">
        <f t="shared" si="113"/>
        <v>0</v>
      </c>
      <c r="N157" s="83">
        <f t="shared" si="95"/>
        <v>0</v>
      </c>
      <c r="O157" s="84">
        <f t="shared" si="96"/>
        <v>0</v>
      </c>
      <c r="P157" s="105">
        <v>152</v>
      </c>
      <c r="Q157" s="83">
        <f t="shared" si="105"/>
        <v>0</v>
      </c>
      <c r="R157" s="83">
        <f t="shared" si="114"/>
        <v>0</v>
      </c>
      <c r="S157" s="83">
        <f t="shared" si="115"/>
        <v>0</v>
      </c>
      <c r="T157" s="83">
        <f t="shared" si="97"/>
        <v>0</v>
      </c>
      <c r="U157" s="83">
        <f t="shared" si="106"/>
        <v>0</v>
      </c>
      <c r="V157" s="83">
        <f t="shared" si="98"/>
        <v>0</v>
      </c>
      <c r="W157" s="83">
        <v>0</v>
      </c>
      <c r="X157" s="83">
        <f t="shared" si="99"/>
        <v>0</v>
      </c>
      <c r="Y157" s="88">
        <f t="shared" si="100"/>
        <v>0</v>
      </c>
      <c r="AA157" s="121">
        <v>152</v>
      </c>
      <c r="AB157" s="83">
        <f t="shared" si="101"/>
        <v>0</v>
      </c>
      <c r="AC157" s="154">
        <f t="shared" si="102"/>
        <v>0</v>
      </c>
      <c r="AD157" s="154">
        <f t="shared" si="103"/>
        <v>0</v>
      </c>
      <c r="AE157" s="154">
        <f t="shared" si="104"/>
        <v>0</v>
      </c>
      <c r="AF157" s="83">
        <f t="shared" si="107"/>
        <v>0</v>
      </c>
      <c r="AG157" s="83">
        <f t="shared" si="108"/>
        <v>0</v>
      </c>
      <c r="AH157" s="83">
        <f t="shared" si="109"/>
        <v>0</v>
      </c>
      <c r="AI157" s="128">
        <f t="shared" si="116"/>
        <v>0</v>
      </c>
      <c r="AK157" s="121">
        <v>152</v>
      </c>
      <c r="AL157" s="83">
        <f t="shared" si="81"/>
        <v>0</v>
      </c>
      <c r="AM157" s="83">
        <f t="shared" si="82"/>
        <v>0</v>
      </c>
      <c r="AN157" s="83">
        <f t="shared" si="83"/>
        <v>0</v>
      </c>
      <c r="AO157" s="83">
        <f t="shared" si="84"/>
        <v>0</v>
      </c>
      <c r="AP157" s="83">
        <f t="shared" si="85"/>
        <v>0</v>
      </c>
      <c r="AQ157" s="227">
        <f t="shared" si="86"/>
        <v>0</v>
      </c>
      <c r="AR157" s="227">
        <f t="shared" si="87"/>
        <v>0</v>
      </c>
      <c r="AS157" s="227">
        <f t="shared" si="88"/>
        <v>0</v>
      </c>
      <c r="AT157" s="227">
        <f t="shared" si="89"/>
        <v>0</v>
      </c>
      <c r="AU157" s="83">
        <f t="shared" si="90"/>
        <v>0</v>
      </c>
      <c r="AV157" s="83">
        <f t="shared" si="91"/>
        <v>0</v>
      </c>
      <c r="AW157" s="83">
        <f t="shared" si="92"/>
        <v>0</v>
      </c>
      <c r="AX157" s="83">
        <f t="shared" si="93"/>
        <v>0</v>
      </c>
      <c r="AY157" s="128">
        <f t="shared" si="94"/>
        <v>0</v>
      </c>
    </row>
    <row r="158" spans="3:51" x14ac:dyDescent="0.25">
      <c r="C158" s="244" t="s">
        <v>33</v>
      </c>
      <c r="D158" s="4">
        <v>0.48</v>
      </c>
      <c r="E158" s="261" t="s">
        <v>222</v>
      </c>
      <c r="I158" s="105">
        <v>153</v>
      </c>
      <c r="J158" s="83">
        <f t="shared" si="110"/>
        <v>0</v>
      </c>
      <c r="K158" s="83">
        <f t="shared" si="111"/>
        <v>0</v>
      </c>
      <c r="L158" s="83">
        <f t="shared" si="112"/>
        <v>0</v>
      </c>
      <c r="M158" s="83">
        <f t="shared" si="113"/>
        <v>0</v>
      </c>
      <c r="N158" s="83">
        <f t="shared" si="95"/>
        <v>0</v>
      </c>
      <c r="O158" s="84">
        <f t="shared" si="96"/>
        <v>0</v>
      </c>
      <c r="P158" s="105">
        <v>153</v>
      </c>
      <c r="Q158" s="83">
        <f t="shared" si="105"/>
        <v>0</v>
      </c>
      <c r="R158" s="83">
        <f t="shared" si="114"/>
        <v>0</v>
      </c>
      <c r="S158" s="83">
        <f t="shared" si="115"/>
        <v>0</v>
      </c>
      <c r="T158" s="83">
        <f t="shared" si="97"/>
        <v>0</v>
      </c>
      <c r="U158" s="83">
        <f t="shared" si="106"/>
        <v>0</v>
      </c>
      <c r="V158" s="83">
        <f t="shared" si="98"/>
        <v>0</v>
      </c>
      <c r="W158" s="83">
        <v>0</v>
      </c>
      <c r="X158" s="83">
        <f t="shared" si="99"/>
        <v>0</v>
      </c>
      <c r="Y158" s="88">
        <f t="shared" si="100"/>
        <v>0</v>
      </c>
      <c r="AA158" s="121">
        <v>153</v>
      </c>
      <c r="AB158" s="83">
        <f t="shared" si="101"/>
        <v>0</v>
      </c>
      <c r="AC158" s="154">
        <f t="shared" si="102"/>
        <v>0</v>
      </c>
      <c r="AD158" s="154">
        <f t="shared" si="103"/>
        <v>0</v>
      </c>
      <c r="AE158" s="154">
        <f t="shared" si="104"/>
        <v>0</v>
      </c>
      <c r="AF158" s="83">
        <f t="shared" si="107"/>
        <v>0</v>
      </c>
      <c r="AG158" s="83">
        <f t="shared" si="108"/>
        <v>0</v>
      </c>
      <c r="AH158" s="83">
        <f t="shared" si="109"/>
        <v>0</v>
      </c>
      <c r="AI158" s="128">
        <f t="shared" si="116"/>
        <v>0</v>
      </c>
      <c r="AK158" s="121">
        <v>153</v>
      </c>
      <c r="AL158" s="83">
        <f t="shared" si="81"/>
        <v>0</v>
      </c>
      <c r="AM158" s="83">
        <f t="shared" si="82"/>
        <v>0</v>
      </c>
      <c r="AN158" s="83">
        <f t="shared" si="83"/>
        <v>0</v>
      </c>
      <c r="AO158" s="83">
        <f t="shared" si="84"/>
        <v>0</v>
      </c>
      <c r="AP158" s="83">
        <f t="shared" si="85"/>
        <v>0</v>
      </c>
      <c r="AQ158" s="227">
        <f t="shared" si="86"/>
        <v>0</v>
      </c>
      <c r="AR158" s="227">
        <f t="shared" si="87"/>
        <v>0</v>
      </c>
      <c r="AS158" s="227">
        <f t="shared" si="88"/>
        <v>0</v>
      </c>
      <c r="AT158" s="227">
        <f t="shared" si="89"/>
        <v>0</v>
      </c>
      <c r="AU158" s="83">
        <f t="shared" si="90"/>
        <v>0</v>
      </c>
      <c r="AV158" s="83">
        <f t="shared" si="91"/>
        <v>0</v>
      </c>
      <c r="AW158" s="83">
        <f t="shared" si="92"/>
        <v>0</v>
      </c>
      <c r="AX158" s="83">
        <f t="shared" si="93"/>
        <v>0</v>
      </c>
      <c r="AY158" s="128">
        <f t="shared" si="94"/>
        <v>0</v>
      </c>
    </row>
    <row r="159" spans="3:51" x14ac:dyDescent="0.25">
      <c r="C159" s="244" t="s">
        <v>34</v>
      </c>
      <c r="D159" s="4">
        <v>0.55000000000000004</v>
      </c>
      <c r="E159" s="261" t="s">
        <v>222</v>
      </c>
      <c r="I159" s="105">
        <v>154</v>
      </c>
      <c r="J159" s="83">
        <f t="shared" si="110"/>
        <v>0</v>
      </c>
      <c r="K159" s="83">
        <f t="shared" si="111"/>
        <v>0</v>
      </c>
      <c r="L159" s="83">
        <f t="shared" si="112"/>
        <v>0</v>
      </c>
      <c r="M159" s="83">
        <f t="shared" si="113"/>
        <v>0</v>
      </c>
      <c r="N159" s="83">
        <f t="shared" si="95"/>
        <v>0</v>
      </c>
      <c r="O159" s="84">
        <f t="shared" si="96"/>
        <v>0</v>
      </c>
      <c r="P159" s="105">
        <v>154</v>
      </c>
      <c r="Q159" s="83">
        <f t="shared" si="105"/>
        <v>0</v>
      </c>
      <c r="R159" s="83">
        <f t="shared" si="114"/>
        <v>0</v>
      </c>
      <c r="S159" s="83">
        <f t="shared" si="115"/>
        <v>0</v>
      </c>
      <c r="T159" s="83">
        <f t="shared" si="97"/>
        <v>0</v>
      </c>
      <c r="U159" s="83">
        <f t="shared" si="106"/>
        <v>0</v>
      </c>
      <c r="V159" s="83">
        <f t="shared" si="98"/>
        <v>0</v>
      </c>
      <c r="W159" s="83">
        <v>0</v>
      </c>
      <c r="X159" s="83">
        <f t="shared" si="99"/>
        <v>0</v>
      </c>
      <c r="Y159" s="88">
        <f t="shared" si="100"/>
        <v>0</v>
      </c>
      <c r="AA159" s="121">
        <v>154</v>
      </c>
      <c r="AB159" s="83">
        <f t="shared" si="101"/>
        <v>0</v>
      </c>
      <c r="AC159" s="154">
        <f t="shared" si="102"/>
        <v>0</v>
      </c>
      <c r="AD159" s="154">
        <f t="shared" si="103"/>
        <v>0</v>
      </c>
      <c r="AE159" s="154">
        <f t="shared" si="104"/>
        <v>0</v>
      </c>
      <c r="AF159" s="83">
        <f t="shared" si="107"/>
        <v>0</v>
      </c>
      <c r="AG159" s="83">
        <f t="shared" si="108"/>
        <v>0</v>
      </c>
      <c r="AH159" s="83">
        <f t="shared" si="109"/>
        <v>0</v>
      </c>
      <c r="AI159" s="128">
        <f t="shared" si="116"/>
        <v>0</v>
      </c>
      <c r="AK159" s="121">
        <v>154</v>
      </c>
      <c r="AL159" s="83">
        <f t="shared" si="81"/>
        <v>0</v>
      </c>
      <c r="AM159" s="83">
        <f t="shared" si="82"/>
        <v>0</v>
      </c>
      <c r="AN159" s="83">
        <f t="shared" si="83"/>
        <v>0</v>
      </c>
      <c r="AO159" s="83">
        <f t="shared" si="84"/>
        <v>0</v>
      </c>
      <c r="AP159" s="83">
        <f t="shared" si="85"/>
        <v>0</v>
      </c>
      <c r="AQ159" s="227">
        <f t="shared" si="86"/>
        <v>0</v>
      </c>
      <c r="AR159" s="227">
        <f t="shared" si="87"/>
        <v>0</v>
      </c>
      <c r="AS159" s="227">
        <f t="shared" si="88"/>
        <v>0</v>
      </c>
      <c r="AT159" s="227">
        <f t="shared" si="89"/>
        <v>0</v>
      </c>
      <c r="AU159" s="83">
        <f t="shared" si="90"/>
        <v>0</v>
      </c>
      <c r="AV159" s="83">
        <f t="shared" si="91"/>
        <v>0</v>
      </c>
      <c r="AW159" s="83">
        <f t="shared" si="92"/>
        <v>0</v>
      </c>
      <c r="AX159" s="83">
        <f t="shared" si="93"/>
        <v>0</v>
      </c>
      <c r="AY159" s="128">
        <f t="shared" si="94"/>
        <v>0</v>
      </c>
    </row>
    <row r="160" spans="3:51" x14ac:dyDescent="0.25">
      <c r="C160" s="244" t="s">
        <v>35</v>
      </c>
      <c r="D160" s="4">
        <v>0.56000000000000005</v>
      </c>
      <c r="E160" s="261" t="s">
        <v>222</v>
      </c>
      <c r="I160" s="105">
        <v>155</v>
      </c>
      <c r="J160" s="83">
        <f t="shared" si="110"/>
        <v>0</v>
      </c>
      <c r="K160" s="83">
        <f t="shared" si="111"/>
        <v>0</v>
      </c>
      <c r="L160" s="83">
        <f t="shared" si="112"/>
        <v>0</v>
      </c>
      <c r="M160" s="83">
        <f t="shared" si="113"/>
        <v>0</v>
      </c>
      <c r="N160" s="83">
        <f t="shared" si="95"/>
        <v>0</v>
      </c>
      <c r="O160" s="84">
        <f t="shared" si="96"/>
        <v>0</v>
      </c>
      <c r="P160" s="105">
        <v>155</v>
      </c>
      <c r="Q160" s="83">
        <f t="shared" si="105"/>
        <v>0</v>
      </c>
      <c r="R160" s="83">
        <f t="shared" si="114"/>
        <v>0</v>
      </c>
      <c r="S160" s="83">
        <f t="shared" si="115"/>
        <v>0</v>
      </c>
      <c r="T160" s="83">
        <f t="shared" si="97"/>
        <v>0</v>
      </c>
      <c r="U160" s="83">
        <f t="shared" si="106"/>
        <v>0</v>
      </c>
      <c r="V160" s="83">
        <f t="shared" si="98"/>
        <v>0</v>
      </c>
      <c r="W160" s="83">
        <v>0</v>
      </c>
      <c r="X160" s="83">
        <f t="shared" si="99"/>
        <v>0</v>
      </c>
      <c r="Y160" s="88">
        <f t="shared" si="100"/>
        <v>0</v>
      </c>
      <c r="AA160" s="121">
        <v>155</v>
      </c>
      <c r="AB160" s="83">
        <f t="shared" si="101"/>
        <v>0</v>
      </c>
      <c r="AC160" s="154">
        <f t="shared" si="102"/>
        <v>0</v>
      </c>
      <c r="AD160" s="154">
        <f t="shared" si="103"/>
        <v>0</v>
      </c>
      <c r="AE160" s="154">
        <f t="shared" si="104"/>
        <v>0</v>
      </c>
      <c r="AF160" s="83">
        <f t="shared" si="107"/>
        <v>0</v>
      </c>
      <c r="AG160" s="83">
        <f t="shared" si="108"/>
        <v>0</v>
      </c>
      <c r="AH160" s="83">
        <f t="shared" si="109"/>
        <v>0</v>
      </c>
      <c r="AI160" s="128">
        <f t="shared" si="116"/>
        <v>0</v>
      </c>
      <c r="AK160" s="121">
        <v>155</v>
      </c>
      <c r="AL160" s="83">
        <f t="shared" si="81"/>
        <v>0</v>
      </c>
      <c r="AM160" s="83">
        <f t="shared" si="82"/>
        <v>0</v>
      </c>
      <c r="AN160" s="83">
        <f t="shared" si="83"/>
        <v>0</v>
      </c>
      <c r="AO160" s="83">
        <f t="shared" si="84"/>
        <v>0</v>
      </c>
      <c r="AP160" s="83">
        <f t="shared" si="85"/>
        <v>0</v>
      </c>
      <c r="AQ160" s="227">
        <f t="shared" si="86"/>
        <v>0</v>
      </c>
      <c r="AR160" s="227">
        <f t="shared" si="87"/>
        <v>0</v>
      </c>
      <c r="AS160" s="227">
        <f t="shared" si="88"/>
        <v>0</v>
      </c>
      <c r="AT160" s="227">
        <f t="shared" si="89"/>
        <v>0</v>
      </c>
      <c r="AU160" s="83">
        <f t="shared" si="90"/>
        <v>0</v>
      </c>
      <c r="AV160" s="83">
        <f t="shared" si="91"/>
        <v>0</v>
      </c>
      <c r="AW160" s="83">
        <f t="shared" si="92"/>
        <v>0</v>
      </c>
      <c r="AX160" s="83">
        <f t="shared" si="93"/>
        <v>0</v>
      </c>
      <c r="AY160" s="128">
        <f t="shared" si="94"/>
        <v>0</v>
      </c>
    </row>
    <row r="161" spans="3:51" x14ac:dyDescent="0.25">
      <c r="C161" s="244" t="s">
        <v>36</v>
      </c>
      <c r="D161" s="4">
        <v>0.57999999999999996</v>
      </c>
      <c r="E161" s="261" t="s">
        <v>222</v>
      </c>
      <c r="I161" s="105">
        <v>156</v>
      </c>
      <c r="J161" s="83">
        <f t="shared" si="110"/>
        <v>0</v>
      </c>
      <c r="K161" s="83">
        <f t="shared" si="111"/>
        <v>0</v>
      </c>
      <c r="L161" s="83">
        <f t="shared" si="112"/>
        <v>0</v>
      </c>
      <c r="M161" s="83">
        <f t="shared" si="113"/>
        <v>0</v>
      </c>
      <c r="N161" s="83">
        <f t="shared" si="95"/>
        <v>0</v>
      </c>
      <c r="O161" s="84">
        <f t="shared" si="96"/>
        <v>0</v>
      </c>
      <c r="P161" s="105">
        <v>156</v>
      </c>
      <c r="Q161" s="83">
        <f t="shared" si="105"/>
        <v>0</v>
      </c>
      <c r="R161" s="83">
        <f t="shared" si="114"/>
        <v>0</v>
      </c>
      <c r="S161" s="83">
        <f t="shared" si="115"/>
        <v>0</v>
      </c>
      <c r="T161" s="83">
        <f t="shared" si="97"/>
        <v>0</v>
      </c>
      <c r="U161" s="83">
        <f t="shared" si="106"/>
        <v>0</v>
      </c>
      <c r="V161" s="83">
        <f t="shared" si="98"/>
        <v>0</v>
      </c>
      <c r="W161" s="83">
        <v>0</v>
      </c>
      <c r="X161" s="83">
        <f t="shared" si="99"/>
        <v>0</v>
      </c>
      <c r="Y161" s="88">
        <f t="shared" si="100"/>
        <v>0</v>
      </c>
      <c r="AA161" s="121">
        <v>156</v>
      </c>
      <c r="AB161" s="83">
        <f t="shared" si="101"/>
        <v>0</v>
      </c>
      <c r="AC161" s="154">
        <f t="shared" si="102"/>
        <v>0</v>
      </c>
      <c r="AD161" s="154">
        <f t="shared" si="103"/>
        <v>0</v>
      </c>
      <c r="AE161" s="154">
        <f t="shared" si="104"/>
        <v>0</v>
      </c>
      <c r="AF161" s="83">
        <f t="shared" si="107"/>
        <v>0</v>
      </c>
      <c r="AG161" s="83">
        <f t="shared" si="108"/>
        <v>0</v>
      </c>
      <c r="AH161" s="83">
        <f t="shared" si="109"/>
        <v>0</v>
      </c>
      <c r="AI161" s="128">
        <f t="shared" si="116"/>
        <v>0</v>
      </c>
      <c r="AK161" s="121">
        <v>156</v>
      </c>
      <c r="AL161" s="83">
        <f t="shared" si="81"/>
        <v>0</v>
      </c>
      <c r="AM161" s="83">
        <f t="shared" si="82"/>
        <v>0</v>
      </c>
      <c r="AN161" s="83">
        <f t="shared" si="83"/>
        <v>0</v>
      </c>
      <c r="AO161" s="83">
        <f t="shared" si="84"/>
        <v>0</v>
      </c>
      <c r="AP161" s="83">
        <f t="shared" si="85"/>
        <v>0</v>
      </c>
      <c r="AQ161" s="227">
        <f t="shared" si="86"/>
        <v>0</v>
      </c>
      <c r="AR161" s="227">
        <f t="shared" si="87"/>
        <v>0</v>
      </c>
      <c r="AS161" s="227">
        <f t="shared" si="88"/>
        <v>0</v>
      </c>
      <c r="AT161" s="227">
        <f t="shared" si="89"/>
        <v>0</v>
      </c>
      <c r="AU161" s="83">
        <f t="shared" si="90"/>
        <v>0</v>
      </c>
      <c r="AV161" s="83">
        <f t="shared" si="91"/>
        <v>0</v>
      </c>
      <c r="AW161" s="83">
        <f t="shared" si="92"/>
        <v>0</v>
      </c>
      <c r="AX161" s="83">
        <f t="shared" si="93"/>
        <v>0</v>
      </c>
      <c r="AY161" s="128">
        <f t="shared" si="94"/>
        <v>0</v>
      </c>
    </row>
    <row r="162" spans="3:51" x14ac:dyDescent="0.25">
      <c r="C162" s="244" t="s">
        <v>37</v>
      </c>
      <c r="D162" s="4">
        <v>0.57999999999999996</v>
      </c>
      <c r="E162" s="261" t="s">
        <v>223</v>
      </c>
      <c r="I162" s="105">
        <v>157</v>
      </c>
      <c r="J162" s="83">
        <f t="shared" si="110"/>
        <v>0</v>
      </c>
      <c r="K162" s="83">
        <f t="shared" si="111"/>
        <v>0</v>
      </c>
      <c r="L162" s="83">
        <f t="shared" si="112"/>
        <v>0</v>
      </c>
      <c r="M162" s="83">
        <f t="shared" si="113"/>
        <v>0</v>
      </c>
      <c r="N162" s="83">
        <f t="shared" si="95"/>
        <v>0</v>
      </c>
      <c r="O162" s="84">
        <f t="shared" si="96"/>
        <v>0</v>
      </c>
      <c r="P162" s="105">
        <v>157</v>
      </c>
      <c r="Q162" s="83">
        <f t="shared" si="105"/>
        <v>0</v>
      </c>
      <c r="R162" s="83">
        <f t="shared" si="114"/>
        <v>0</v>
      </c>
      <c r="S162" s="83">
        <f t="shared" si="115"/>
        <v>0</v>
      </c>
      <c r="T162" s="83">
        <f t="shared" si="97"/>
        <v>0</v>
      </c>
      <c r="U162" s="83">
        <f t="shared" si="106"/>
        <v>0</v>
      </c>
      <c r="V162" s="83">
        <f t="shared" si="98"/>
        <v>0</v>
      </c>
      <c r="W162" s="83">
        <v>0</v>
      </c>
      <c r="X162" s="83">
        <f t="shared" si="99"/>
        <v>0</v>
      </c>
      <c r="Y162" s="88">
        <f t="shared" si="100"/>
        <v>0</v>
      </c>
      <c r="AA162" s="121">
        <v>157</v>
      </c>
      <c r="AB162" s="83">
        <f t="shared" si="101"/>
        <v>0</v>
      </c>
      <c r="AC162" s="154">
        <f t="shared" si="102"/>
        <v>0</v>
      </c>
      <c r="AD162" s="154">
        <f t="shared" si="103"/>
        <v>0</v>
      </c>
      <c r="AE162" s="154">
        <f t="shared" si="104"/>
        <v>0</v>
      </c>
      <c r="AF162" s="83">
        <f t="shared" si="107"/>
        <v>0</v>
      </c>
      <c r="AG162" s="83">
        <f t="shared" si="108"/>
        <v>0</v>
      </c>
      <c r="AH162" s="83">
        <f t="shared" si="109"/>
        <v>0</v>
      </c>
      <c r="AI162" s="128">
        <f t="shared" si="116"/>
        <v>0</v>
      </c>
      <c r="AK162" s="121">
        <v>157</v>
      </c>
      <c r="AL162" s="83">
        <f t="shared" si="81"/>
        <v>0</v>
      </c>
      <c r="AM162" s="83">
        <f t="shared" si="82"/>
        <v>0</v>
      </c>
      <c r="AN162" s="83">
        <f t="shared" si="83"/>
        <v>0</v>
      </c>
      <c r="AO162" s="83">
        <f t="shared" si="84"/>
        <v>0</v>
      </c>
      <c r="AP162" s="83">
        <f t="shared" si="85"/>
        <v>0</v>
      </c>
      <c r="AQ162" s="227">
        <f t="shared" si="86"/>
        <v>0</v>
      </c>
      <c r="AR162" s="227">
        <f t="shared" si="87"/>
        <v>0</v>
      </c>
      <c r="AS162" s="227">
        <f t="shared" si="88"/>
        <v>0</v>
      </c>
      <c r="AT162" s="227">
        <f t="shared" si="89"/>
        <v>0</v>
      </c>
      <c r="AU162" s="83">
        <f t="shared" si="90"/>
        <v>0</v>
      </c>
      <c r="AV162" s="83">
        <f t="shared" si="91"/>
        <v>0</v>
      </c>
      <c r="AW162" s="83">
        <f t="shared" si="92"/>
        <v>0</v>
      </c>
      <c r="AX162" s="83">
        <f t="shared" si="93"/>
        <v>0</v>
      </c>
      <c r="AY162" s="128">
        <f t="shared" si="94"/>
        <v>0</v>
      </c>
    </row>
    <row r="163" spans="3:51" x14ac:dyDescent="0.25">
      <c r="C163" s="244" t="s">
        <v>38</v>
      </c>
      <c r="D163" s="4">
        <v>0.48</v>
      </c>
      <c r="E163" s="261" t="s">
        <v>223</v>
      </c>
      <c r="I163" s="105">
        <v>158</v>
      </c>
      <c r="J163" s="83">
        <f t="shared" si="110"/>
        <v>0</v>
      </c>
      <c r="K163" s="83">
        <f t="shared" si="111"/>
        <v>0</v>
      </c>
      <c r="L163" s="83">
        <f t="shared" si="112"/>
        <v>0</v>
      </c>
      <c r="M163" s="83">
        <f t="shared" si="113"/>
        <v>0</v>
      </c>
      <c r="N163" s="83">
        <f t="shared" si="95"/>
        <v>0</v>
      </c>
      <c r="O163" s="84">
        <f t="shared" si="96"/>
        <v>0</v>
      </c>
      <c r="P163" s="105">
        <v>158</v>
      </c>
      <c r="Q163" s="83">
        <f t="shared" si="105"/>
        <v>0</v>
      </c>
      <c r="R163" s="83">
        <f t="shared" si="114"/>
        <v>0</v>
      </c>
      <c r="S163" s="83">
        <f t="shared" si="115"/>
        <v>0</v>
      </c>
      <c r="T163" s="83">
        <f t="shared" si="97"/>
        <v>0</v>
      </c>
      <c r="U163" s="83">
        <f t="shared" si="106"/>
        <v>0</v>
      </c>
      <c r="V163" s="83">
        <f t="shared" si="98"/>
        <v>0</v>
      </c>
      <c r="W163" s="83">
        <v>0</v>
      </c>
      <c r="X163" s="83">
        <f t="shared" si="99"/>
        <v>0</v>
      </c>
      <c r="Y163" s="88">
        <f t="shared" si="100"/>
        <v>0</v>
      </c>
      <c r="AA163" s="121">
        <v>158</v>
      </c>
      <c r="AB163" s="83">
        <f t="shared" si="101"/>
        <v>0</v>
      </c>
      <c r="AC163" s="154">
        <f t="shared" si="102"/>
        <v>0</v>
      </c>
      <c r="AD163" s="154">
        <f t="shared" si="103"/>
        <v>0</v>
      </c>
      <c r="AE163" s="154">
        <f t="shared" si="104"/>
        <v>0</v>
      </c>
      <c r="AF163" s="83">
        <f t="shared" si="107"/>
        <v>0</v>
      </c>
      <c r="AG163" s="83">
        <f t="shared" si="108"/>
        <v>0</v>
      </c>
      <c r="AH163" s="83">
        <f t="shared" si="109"/>
        <v>0</v>
      </c>
      <c r="AI163" s="128">
        <f t="shared" si="116"/>
        <v>0</v>
      </c>
      <c r="AK163" s="121">
        <v>158</v>
      </c>
      <c r="AL163" s="83">
        <f t="shared" ref="AL163:AL205" si="117">IF(AK163&lt;=$F$18,IFERROR(VLOOKUP($AA163,$B$82:$G$94,2,FALSE),0),)</f>
        <v>0</v>
      </c>
      <c r="AM163" s="83">
        <f t="shared" ref="AM163:AM205" si="118">IF(AK163&lt;=$F$18,IFERROR(VLOOKUP($AA163,$B$82:$G$94,3,FALSE),0),)</f>
        <v>0</v>
      </c>
      <c r="AN163" s="83">
        <f t="shared" ref="AN163:AN205" si="119">IF(AK163&lt;=$F$18,IFERROR(VLOOKUP($AA163,$B$82:$G$94,4,FALSE),0),)</f>
        <v>0</v>
      </c>
      <c r="AO163" s="83">
        <f t="shared" ref="AO163:AO205" si="120">IF(AK163&lt;=$F$18,IFERROR(VLOOKUP($AA163,$B$82:$G$94,5,FALSE),0),)</f>
        <v>0</v>
      </c>
      <c r="AP163" s="83">
        <f t="shared" ref="AP163:AP205" si="121">IF(AK163&lt;=$F$18,IFERROR(VLOOKUP($AA163,$B$82:$G$94,6,FALSE),0),)</f>
        <v>0</v>
      </c>
      <c r="AQ163" s="227">
        <f t="shared" ref="AQ163:AQ205" si="122">IF($AK163&lt;=$F$18,$AL163*AM163,)</f>
        <v>0</v>
      </c>
      <c r="AR163" s="227">
        <f t="shared" ref="AR163:AR205" si="123">IF($AK163&lt;=$F$18,$AL163*AN163,)</f>
        <v>0</v>
      </c>
      <c r="AS163" s="227">
        <f t="shared" ref="AS163:AS205" si="124">IF($AK163&lt;=$F$18,$AL163*AO163,)</f>
        <v>0</v>
      </c>
      <c r="AT163" s="227">
        <f t="shared" ref="AT163:AT205" si="125">IF($AK163&lt;=$F$18,$AL163*AP163,)</f>
        <v>0</v>
      </c>
      <c r="AU163" s="83">
        <f t="shared" ref="AU163:AU205" si="126">IF($AK163&lt;=$F$18,$C$104*$AL163*AM163,)</f>
        <v>0</v>
      </c>
      <c r="AV163" s="83">
        <f t="shared" ref="AV163:AV205" si="127">IF($AK163&lt;=$F$18,$C$106*$AL163*AN163,)</f>
        <v>0</v>
      </c>
      <c r="AW163" s="83">
        <f t="shared" ref="AW163:AW205" si="128">IF($AK163&lt;=$F$18,$C$105*$AL163*AO163,)</f>
        <v>0</v>
      </c>
      <c r="AX163" s="83">
        <f t="shared" ref="AX163:AX205" si="129">IF($AK163&lt;=$F$18,$C$108*$AL163*AP163,)</f>
        <v>0</v>
      </c>
      <c r="AY163" s="128">
        <f t="shared" ref="AY163:AY205" si="130">IF(AK163&lt;=$F$18,SUM(AU163:AX163)+AY162,)</f>
        <v>0</v>
      </c>
    </row>
    <row r="164" spans="3:51" x14ac:dyDescent="0.25">
      <c r="C164" s="244" t="s">
        <v>39</v>
      </c>
      <c r="D164" s="4">
        <v>0.42</v>
      </c>
      <c r="E164" s="261" t="s">
        <v>223</v>
      </c>
      <c r="I164" s="105">
        <v>159</v>
      </c>
      <c r="J164" s="83">
        <f t="shared" si="110"/>
        <v>0</v>
      </c>
      <c r="K164" s="83">
        <f t="shared" si="111"/>
        <v>0</v>
      </c>
      <c r="L164" s="83">
        <f t="shared" si="112"/>
        <v>0</v>
      </c>
      <c r="M164" s="83">
        <f t="shared" si="113"/>
        <v>0</v>
      </c>
      <c r="N164" s="83">
        <f t="shared" si="95"/>
        <v>0</v>
      </c>
      <c r="O164" s="84">
        <f t="shared" si="96"/>
        <v>0</v>
      </c>
      <c r="P164" s="105">
        <v>159</v>
      </c>
      <c r="Q164" s="83">
        <f t="shared" si="105"/>
        <v>0</v>
      </c>
      <c r="R164" s="83">
        <f t="shared" si="114"/>
        <v>0</v>
      </c>
      <c r="S164" s="83">
        <f t="shared" si="115"/>
        <v>0</v>
      </c>
      <c r="T164" s="83">
        <f t="shared" si="97"/>
        <v>0</v>
      </c>
      <c r="U164" s="83">
        <f t="shared" si="106"/>
        <v>0</v>
      </c>
      <c r="V164" s="83">
        <f t="shared" si="98"/>
        <v>0</v>
      </c>
      <c r="W164" s="83">
        <v>0</v>
      </c>
      <c r="X164" s="83">
        <f t="shared" si="99"/>
        <v>0</v>
      </c>
      <c r="Y164" s="88">
        <f t="shared" si="100"/>
        <v>0</v>
      </c>
      <c r="AA164" s="121">
        <v>159</v>
      </c>
      <c r="AB164" s="83">
        <f t="shared" si="101"/>
        <v>0</v>
      </c>
      <c r="AC164" s="154">
        <f t="shared" si="102"/>
        <v>0</v>
      </c>
      <c r="AD164" s="154">
        <f t="shared" si="103"/>
        <v>0</v>
      </c>
      <c r="AE164" s="154">
        <f t="shared" si="104"/>
        <v>0</v>
      </c>
      <c r="AF164" s="83">
        <f t="shared" si="107"/>
        <v>0</v>
      </c>
      <c r="AG164" s="83">
        <f t="shared" si="108"/>
        <v>0</v>
      </c>
      <c r="AH164" s="83">
        <f t="shared" si="109"/>
        <v>0</v>
      </c>
      <c r="AI164" s="128">
        <f t="shared" si="116"/>
        <v>0</v>
      </c>
      <c r="AK164" s="121">
        <v>159</v>
      </c>
      <c r="AL164" s="83">
        <f t="shared" si="117"/>
        <v>0</v>
      </c>
      <c r="AM164" s="83">
        <f t="shared" si="118"/>
        <v>0</v>
      </c>
      <c r="AN164" s="83">
        <f t="shared" si="119"/>
        <v>0</v>
      </c>
      <c r="AO164" s="83">
        <f t="shared" si="120"/>
        <v>0</v>
      </c>
      <c r="AP164" s="83">
        <f t="shared" si="121"/>
        <v>0</v>
      </c>
      <c r="AQ164" s="227">
        <f t="shared" si="122"/>
        <v>0</v>
      </c>
      <c r="AR164" s="227">
        <f t="shared" si="123"/>
        <v>0</v>
      </c>
      <c r="AS164" s="227">
        <f t="shared" si="124"/>
        <v>0</v>
      </c>
      <c r="AT164" s="227">
        <f t="shared" si="125"/>
        <v>0</v>
      </c>
      <c r="AU164" s="83">
        <f t="shared" si="126"/>
        <v>0</v>
      </c>
      <c r="AV164" s="83">
        <f t="shared" si="127"/>
        <v>0</v>
      </c>
      <c r="AW164" s="83">
        <f t="shared" si="128"/>
        <v>0</v>
      </c>
      <c r="AX164" s="83">
        <f t="shared" si="129"/>
        <v>0</v>
      </c>
      <c r="AY164" s="128">
        <f t="shared" si="130"/>
        <v>0</v>
      </c>
    </row>
    <row r="165" spans="3:51" x14ac:dyDescent="0.25">
      <c r="C165" s="244" t="s">
        <v>40</v>
      </c>
      <c r="D165" s="4">
        <v>0.5</v>
      </c>
      <c r="E165" s="261" t="s">
        <v>222</v>
      </c>
      <c r="I165" s="105">
        <v>160</v>
      </c>
      <c r="J165" s="83">
        <f t="shared" si="110"/>
        <v>0</v>
      </c>
      <c r="K165" s="83">
        <f t="shared" si="111"/>
        <v>0</v>
      </c>
      <c r="L165" s="83">
        <f t="shared" si="112"/>
        <v>0</v>
      </c>
      <c r="M165" s="83">
        <f t="shared" si="113"/>
        <v>0</v>
      </c>
      <c r="N165" s="83">
        <f t="shared" si="95"/>
        <v>0</v>
      </c>
      <c r="O165" s="84">
        <f t="shared" si="96"/>
        <v>0</v>
      </c>
      <c r="P165" s="105">
        <v>160</v>
      </c>
      <c r="Q165" s="83">
        <f t="shared" si="105"/>
        <v>0</v>
      </c>
      <c r="R165" s="83">
        <f t="shared" si="114"/>
        <v>0</v>
      </c>
      <c r="S165" s="83">
        <f t="shared" si="115"/>
        <v>0</v>
      </c>
      <c r="T165" s="83">
        <f t="shared" si="97"/>
        <v>0</v>
      </c>
      <c r="U165" s="83">
        <f t="shared" si="106"/>
        <v>0</v>
      </c>
      <c r="V165" s="83">
        <f t="shared" si="98"/>
        <v>0</v>
      </c>
      <c r="W165" s="83">
        <v>0</v>
      </c>
      <c r="X165" s="83">
        <f t="shared" si="99"/>
        <v>0</v>
      </c>
      <c r="Y165" s="88">
        <f t="shared" si="100"/>
        <v>0</v>
      </c>
      <c r="AA165" s="121">
        <v>160</v>
      </c>
      <c r="AB165" s="83">
        <f t="shared" si="101"/>
        <v>0</v>
      </c>
      <c r="AC165" s="154">
        <f t="shared" si="102"/>
        <v>0</v>
      </c>
      <c r="AD165" s="154">
        <f t="shared" si="103"/>
        <v>0</v>
      </c>
      <c r="AE165" s="154">
        <f t="shared" si="104"/>
        <v>0</v>
      </c>
      <c r="AF165" s="83">
        <f t="shared" si="107"/>
        <v>0</v>
      </c>
      <c r="AG165" s="83">
        <f t="shared" si="108"/>
        <v>0</v>
      </c>
      <c r="AH165" s="83">
        <f t="shared" si="109"/>
        <v>0</v>
      </c>
      <c r="AI165" s="128">
        <f t="shared" si="116"/>
        <v>0</v>
      </c>
      <c r="AK165" s="121">
        <v>160</v>
      </c>
      <c r="AL165" s="83">
        <f t="shared" si="117"/>
        <v>0</v>
      </c>
      <c r="AM165" s="83">
        <f t="shared" si="118"/>
        <v>0</v>
      </c>
      <c r="AN165" s="83">
        <f t="shared" si="119"/>
        <v>0</v>
      </c>
      <c r="AO165" s="83">
        <f t="shared" si="120"/>
        <v>0</v>
      </c>
      <c r="AP165" s="83">
        <f t="shared" si="121"/>
        <v>0</v>
      </c>
      <c r="AQ165" s="227">
        <f t="shared" si="122"/>
        <v>0</v>
      </c>
      <c r="AR165" s="227">
        <f t="shared" si="123"/>
        <v>0</v>
      </c>
      <c r="AS165" s="227">
        <f t="shared" si="124"/>
        <v>0</v>
      </c>
      <c r="AT165" s="227">
        <f t="shared" si="125"/>
        <v>0</v>
      </c>
      <c r="AU165" s="83">
        <f t="shared" si="126"/>
        <v>0</v>
      </c>
      <c r="AV165" s="83">
        <f t="shared" si="127"/>
        <v>0</v>
      </c>
      <c r="AW165" s="83">
        <f t="shared" si="128"/>
        <v>0</v>
      </c>
      <c r="AX165" s="83">
        <f t="shared" si="129"/>
        <v>0</v>
      </c>
      <c r="AY165" s="128">
        <f t="shared" si="130"/>
        <v>0</v>
      </c>
    </row>
    <row r="166" spans="3:51" x14ac:dyDescent="0.25">
      <c r="C166" s="244" t="s">
        <v>41</v>
      </c>
      <c r="D166" s="4">
        <v>0.55000000000000004</v>
      </c>
      <c r="E166" s="261" t="s">
        <v>222</v>
      </c>
      <c r="I166" s="105">
        <v>161</v>
      </c>
      <c r="J166" s="83">
        <f t="shared" si="110"/>
        <v>0</v>
      </c>
      <c r="K166" s="83">
        <f t="shared" si="111"/>
        <v>0</v>
      </c>
      <c r="L166" s="83">
        <f t="shared" si="112"/>
        <v>0</v>
      </c>
      <c r="M166" s="83">
        <f t="shared" si="113"/>
        <v>0</v>
      </c>
      <c r="N166" s="83">
        <f t="shared" si="95"/>
        <v>0</v>
      </c>
      <c r="O166" s="84">
        <f t="shared" si="96"/>
        <v>0</v>
      </c>
      <c r="P166" s="105">
        <v>161</v>
      </c>
      <c r="Q166" s="83">
        <f t="shared" si="105"/>
        <v>0</v>
      </c>
      <c r="R166" s="83">
        <f t="shared" si="114"/>
        <v>0</v>
      </c>
      <c r="S166" s="83">
        <f t="shared" si="115"/>
        <v>0</v>
      </c>
      <c r="T166" s="83">
        <f t="shared" si="97"/>
        <v>0</v>
      </c>
      <c r="U166" s="83">
        <f t="shared" si="106"/>
        <v>0</v>
      </c>
      <c r="V166" s="83">
        <f t="shared" si="98"/>
        <v>0</v>
      </c>
      <c r="W166" s="83">
        <v>0</v>
      </c>
      <c r="X166" s="83">
        <f t="shared" si="99"/>
        <v>0</v>
      </c>
      <c r="Y166" s="88">
        <f t="shared" si="100"/>
        <v>0</v>
      </c>
      <c r="AA166" s="121">
        <v>161</v>
      </c>
      <c r="AB166" s="83">
        <f t="shared" si="101"/>
        <v>0</v>
      </c>
      <c r="AC166" s="154">
        <f t="shared" si="102"/>
        <v>0</v>
      </c>
      <c r="AD166" s="154">
        <f t="shared" si="103"/>
        <v>0</v>
      </c>
      <c r="AE166" s="154">
        <f t="shared" si="104"/>
        <v>0</v>
      </c>
      <c r="AF166" s="83">
        <f t="shared" si="107"/>
        <v>0</v>
      </c>
      <c r="AG166" s="83">
        <f t="shared" si="108"/>
        <v>0</v>
      </c>
      <c r="AH166" s="83">
        <f t="shared" si="109"/>
        <v>0</v>
      </c>
      <c r="AI166" s="128">
        <f t="shared" si="116"/>
        <v>0</v>
      </c>
      <c r="AK166" s="121">
        <v>161</v>
      </c>
      <c r="AL166" s="83">
        <f t="shared" si="117"/>
        <v>0</v>
      </c>
      <c r="AM166" s="83">
        <f t="shared" si="118"/>
        <v>0</v>
      </c>
      <c r="AN166" s="83">
        <f t="shared" si="119"/>
        <v>0</v>
      </c>
      <c r="AO166" s="83">
        <f t="shared" si="120"/>
        <v>0</v>
      </c>
      <c r="AP166" s="83">
        <f t="shared" si="121"/>
        <v>0</v>
      </c>
      <c r="AQ166" s="227">
        <f t="shared" si="122"/>
        <v>0</v>
      </c>
      <c r="AR166" s="227">
        <f t="shared" si="123"/>
        <v>0</v>
      </c>
      <c r="AS166" s="227">
        <f t="shared" si="124"/>
        <v>0</v>
      </c>
      <c r="AT166" s="227">
        <f t="shared" si="125"/>
        <v>0</v>
      </c>
      <c r="AU166" s="83">
        <f t="shared" si="126"/>
        <v>0</v>
      </c>
      <c r="AV166" s="83">
        <f t="shared" si="127"/>
        <v>0</v>
      </c>
      <c r="AW166" s="83">
        <f t="shared" si="128"/>
        <v>0</v>
      </c>
      <c r="AX166" s="83">
        <f t="shared" si="129"/>
        <v>0</v>
      </c>
      <c r="AY166" s="128">
        <f t="shared" si="130"/>
        <v>0</v>
      </c>
    </row>
    <row r="167" spans="3:51" x14ac:dyDescent="0.25">
      <c r="C167" s="244" t="s">
        <v>42</v>
      </c>
      <c r="D167" s="4">
        <v>0.53</v>
      </c>
      <c r="E167" s="261" t="s">
        <v>222</v>
      </c>
      <c r="I167" s="105">
        <v>162</v>
      </c>
      <c r="J167" s="83">
        <f t="shared" si="110"/>
        <v>0</v>
      </c>
      <c r="K167" s="83">
        <f t="shared" si="111"/>
        <v>0</v>
      </c>
      <c r="L167" s="83">
        <f t="shared" si="112"/>
        <v>0</v>
      </c>
      <c r="M167" s="83">
        <f t="shared" si="113"/>
        <v>0</v>
      </c>
      <c r="N167" s="83">
        <f t="shared" si="95"/>
        <v>0</v>
      </c>
      <c r="O167" s="84">
        <f t="shared" si="96"/>
        <v>0</v>
      </c>
      <c r="P167" s="105">
        <v>162</v>
      </c>
      <c r="Q167" s="83">
        <f t="shared" si="105"/>
        <v>0</v>
      </c>
      <c r="R167" s="83">
        <f t="shared" si="114"/>
        <v>0</v>
      </c>
      <c r="S167" s="83">
        <f t="shared" si="115"/>
        <v>0</v>
      </c>
      <c r="T167" s="83">
        <f t="shared" si="97"/>
        <v>0</v>
      </c>
      <c r="U167" s="83">
        <f t="shared" si="106"/>
        <v>0</v>
      </c>
      <c r="V167" s="83">
        <f t="shared" si="98"/>
        <v>0</v>
      </c>
      <c r="W167" s="83">
        <v>0</v>
      </c>
      <c r="X167" s="83">
        <f t="shared" si="99"/>
        <v>0</v>
      </c>
      <c r="Y167" s="88">
        <f t="shared" si="100"/>
        <v>0</v>
      </c>
      <c r="AA167" s="121">
        <v>162</v>
      </c>
      <c r="AB167" s="83">
        <f t="shared" si="101"/>
        <v>0</v>
      </c>
      <c r="AC167" s="154">
        <f t="shared" si="102"/>
        <v>0</v>
      </c>
      <c r="AD167" s="154">
        <f t="shared" si="103"/>
        <v>0</v>
      </c>
      <c r="AE167" s="154">
        <f t="shared" si="104"/>
        <v>0</v>
      </c>
      <c r="AF167" s="83">
        <f t="shared" si="107"/>
        <v>0</v>
      </c>
      <c r="AG167" s="83">
        <f t="shared" si="108"/>
        <v>0</v>
      </c>
      <c r="AH167" s="83">
        <f t="shared" si="109"/>
        <v>0</v>
      </c>
      <c r="AI167" s="128">
        <f t="shared" si="116"/>
        <v>0</v>
      </c>
      <c r="AK167" s="121">
        <v>162</v>
      </c>
      <c r="AL167" s="83">
        <f t="shared" si="117"/>
        <v>0</v>
      </c>
      <c r="AM167" s="83">
        <f t="shared" si="118"/>
        <v>0</v>
      </c>
      <c r="AN167" s="83">
        <f t="shared" si="119"/>
        <v>0</v>
      </c>
      <c r="AO167" s="83">
        <f t="shared" si="120"/>
        <v>0</v>
      </c>
      <c r="AP167" s="83">
        <f t="shared" si="121"/>
        <v>0</v>
      </c>
      <c r="AQ167" s="227">
        <f t="shared" si="122"/>
        <v>0</v>
      </c>
      <c r="AR167" s="227">
        <f t="shared" si="123"/>
        <v>0</v>
      </c>
      <c r="AS167" s="227">
        <f t="shared" si="124"/>
        <v>0</v>
      </c>
      <c r="AT167" s="227">
        <f t="shared" si="125"/>
        <v>0</v>
      </c>
      <c r="AU167" s="83">
        <f t="shared" si="126"/>
        <v>0</v>
      </c>
      <c r="AV167" s="83">
        <f t="shared" si="127"/>
        <v>0</v>
      </c>
      <c r="AW167" s="83">
        <f t="shared" si="128"/>
        <v>0</v>
      </c>
      <c r="AX167" s="83">
        <f t="shared" si="129"/>
        <v>0</v>
      </c>
      <c r="AY167" s="128">
        <f t="shared" si="130"/>
        <v>0</v>
      </c>
    </row>
    <row r="168" spans="3:51" x14ac:dyDescent="0.25">
      <c r="C168" s="244" t="s">
        <v>43</v>
      </c>
      <c r="D168" s="4">
        <v>0.52</v>
      </c>
      <c r="E168" s="261" t="s">
        <v>222</v>
      </c>
      <c r="I168" s="105">
        <v>163</v>
      </c>
      <c r="J168" s="83">
        <f t="shared" si="110"/>
        <v>0</v>
      </c>
      <c r="K168" s="83">
        <f t="shared" si="111"/>
        <v>0</v>
      </c>
      <c r="L168" s="83">
        <f t="shared" si="112"/>
        <v>0</v>
      </c>
      <c r="M168" s="83">
        <f t="shared" si="113"/>
        <v>0</v>
      </c>
      <c r="N168" s="83">
        <f t="shared" si="95"/>
        <v>0</v>
      </c>
      <c r="O168" s="84">
        <f t="shared" si="96"/>
        <v>0</v>
      </c>
      <c r="P168" s="105">
        <v>163</v>
      </c>
      <c r="Q168" s="83">
        <f t="shared" si="105"/>
        <v>0</v>
      </c>
      <c r="R168" s="83">
        <f t="shared" si="114"/>
        <v>0</v>
      </c>
      <c r="S168" s="83">
        <f t="shared" si="115"/>
        <v>0</v>
      </c>
      <c r="T168" s="83">
        <f t="shared" si="97"/>
        <v>0</v>
      </c>
      <c r="U168" s="83">
        <f t="shared" si="106"/>
        <v>0</v>
      </c>
      <c r="V168" s="83">
        <f t="shared" si="98"/>
        <v>0</v>
      </c>
      <c r="W168" s="83">
        <v>0</v>
      </c>
      <c r="X168" s="83">
        <f t="shared" si="99"/>
        <v>0</v>
      </c>
      <c r="Y168" s="88">
        <f t="shared" si="100"/>
        <v>0</v>
      </c>
      <c r="AA168" s="121">
        <v>163</v>
      </c>
      <c r="AB168" s="83">
        <f t="shared" si="101"/>
        <v>0</v>
      </c>
      <c r="AC168" s="154">
        <f t="shared" si="102"/>
        <v>0</v>
      </c>
      <c r="AD168" s="154">
        <f t="shared" si="103"/>
        <v>0</v>
      </c>
      <c r="AE168" s="154">
        <f t="shared" si="104"/>
        <v>0</v>
      </c>
      <c r="AF168" s="83">
        <f t="shared" si="107"/>
        <v>0</v>
      </c>
      <c r="AG168" s="83">
        <f t="shared" si="108"/>
        <v>0</v>
      </c>
      <c r="AH168" s="83">
        <f t="shared" si="109"/>
        <v>0</v>
      </c>
      <c r="AI168" s="128">
        <f t="shared" si="116"/>
        <v>0</v>
      </c>
      <c r="AK168" s="121">
        <v>163</v>
      </c>
      <c r="AL168" s="83">
        <f t="shared" si="117"/>
        <v>0</v>
      </c>
      <c r="AM168" s="83">
        <f t="shared" si="118"/>
        <v>0</v>
      </c>
      <c r="AN168" s="83">
        <f t="shared" si="119"/>
        <v>0</v>
      </c>
      <c r="AO168" s="83">
        <f t="shared" si="120"/>
        <v>0</v>
      </c>
      <c r="AP168" s="83">
        <f t="shared" si="121"/>
        <v>0</v>
      </c>
      <c r="AQ168" s="227">
        <f t="shared" si="122"/>
        <v>0</v>
      </c>
      <c r="AR168" s="227">
        <f t="shared" si="123"/>
        <v>0</v>
      </c>
      <c r="AS168" s="227">
        <f t="shared" si="124"/>
        <v>0</v>
      </c>
      <c r="AT168" s="227">
        <f t="shared" si="125"/>
        <v>0</v>
      </c>
      <c r="AU168" s="83">
        <f t="shared" si="126"/>
        <v>0</v>
      </c>
      <c r="AV168" s="83">
        <f t="shared" si="127"/>
        <v>0</v>
      </c>
      <c r="AW168" s="83">
        <f t="shared" si="128"/>
        <v>0</v>
      </c>
      <c r="AX168" s="83">
        <f t="shared" si="129"/>
        <v>0</v>
      </c>
      <c r="AY168" s="128">
        <f t="shared" si="130"/>
        <v>0</v>
      </c>
    </row>
    <row r="169" spans="3:51" x14ac:dyDescent="0.25">
      <c r="C169" s="244" t="s">
        <v>44</v>
      </c>
      <c r="D169" s="4">
        <v>0.52</v>
      </c>
      <c r="E169" s="261" t="s">
        <v>222</v>
      </c>
      <c r="I169" s="105">
        <v>164</v>
      </c>
      <c r="J169" s="83">
        <f t="shared" si="110"/>
        <v>0</v>
      </c>
      <c r="K169" s="83">
        <f t="shared" si="111"/>
        <v>0</v>
      </c>
      <c r="L169" s="83">
        <f t="shared" si="112"/>
        <v>0</v>
      </c>
      <c r="M169" s="83">
        <f t="shared" si="113"/>
        <v>0</v>
      </c>
      <c r="N169" s="83">
        <f t="shared" si="95"/>
        <v>0</v>
      </c>
      <c r="O169" s="84">
        <f t="shared" si="96"/>
        <v>0</v>
      </c>
      <c r="P169" s="105">
        <v>164</v>
      </c>
      <c r="Q169" s="83">
        <f t="shared" si="105"/>
        <v>0</v>
      </c>
      <c r="R169" s="83">
        <f t="shared" si="114"/>
        <v>0</v>
      </c>
      <c r="S169" s="83">
        <f t="shared" si="115"/>
        <v>0</v>
      </c>
      <c r="T169" s="83">
        <f t="shared" si="97"/>
        <v>0</v>
      </c>
      <c r="U169" s="83">
        <f t="shared" si="106"/>
        <v>0</v>
      </c>
      <c r="V169" s="83">
        <f t="shared" si="98"/>
        <v>0</v>
      </c>
      <c r="W169" s="83">
        <v>0</v>
      </c>
      <c r="X169" s="83">
        <f t="shared" si="99"/>
        <v>0</v>
      </c>
      <c r="Y169" s="88">
        <f t="shared" si="100"/>
        <v>0</v>
      </c>
      <c r="AA169" s="121">
        <v>164</v>
      </c>
      <c r="AB169" s="83">
        <f t="shared" si="101"/>
        <v>0</v>
      </c>
      <c r="AC169" s="154">
        <f t="shared" si="102"/>
        <v>0</v>
      </c>
      <c r="AD169" s="154">
        <f t="shared" si="103"/>
        <v>0</v>
      </c>
      <c r="AE169" s="154">
        <f t="shared" si="104"/>
        <v>0</v>
      </c>
      <c r="AF169" s="83">
        <f t="shared" si="107"/>
        <v>0</v>
      </c>
      <c r="AG169" s="83">
        <f t="shared" si="108"/>
        <v>0</v>
      </c>
      <c r="AH169" s="83">
        <f t="shared" si="109"/>
        <v>0</v>
      </c>
      <c r="AI169" s="128">
        <f t="shared" si="116"/>
        <v>0</v>
      </c>
      <c r="AK169" s="121">
        <v>164</v>
      </c>
      <c r="AL169" s="83">
        <f t="shared" si="117"/>
        <v>0</v>
      </c>
      <c r="AM169" s="83">
        <f t="shared" si="118"/>
        <v>0</v>
      </c>
      <c r="AN169" s="83">
        <f t="shared" si="119"/>
        <v>0</v>
      </c>
      <c r="AO169" s="83">
        <f t="shared" si="120"/>
        <v>0</v>
      </c>
      <c r="AP169" s="83">
        <f t="shared" si="121"/>
        <v>0</v>
      </c>
      <c r="AQ169" s="227">
        <f t="shared" si="122"/>
        <v>0</v>
      </c>
      <c r="AR169" s="227">
        <f t="shared" si="123"/>
        <v>0</v>
      </c>
      <c r="AS169" s="227">
        <f t="shared" si="124"/>
        <v>0</v>
      </c>
      <c r="AT169" s="227">
        <f t="shared" si="125"/>
        <v>0</v>
      </c>
      <c r="AU169" s="83">
        <f t="shared" si="126"/>
        <v>0</v>
      </c>
      <c r="AV169" s="83">
        <f t="shared" si="127"/>
        <v>0</v>
      </c>
      <c r="AW169" s="83">
        <f t="shared" si="128"/>
        <v>0</v>
      </c>
      <c r="AX169" s="83">
        <f t="shared" si="129"/>
        <v>0</v>
      </c>
      <c r="AY169" s="128">
        <f t="shared" si="130"/>
        <v>0</v>
      </c>
    </row>
    <row r="170" spans="3:51" x14ac:dyDescent="0.25">
      <c r="C170" s="244" t="s">
        <v>45</v>
      </c>
      <c r="D170" s="4">
        <v>0.75</v>
      </c>
      <c r="E170" s="261" t="s">
        <v>222</v>
      </c>
      <c r="I170" s="105">
        <v>165</v>
      </c>
      <c r="J170" s="83">
        <f t="shared" si="110"/>
        <v>0</v>
      </c>
      <c r="K170" s="83">
        <f t="shared" si="111"/>
        <v>0</v>
      </c>
      <c r="L170" s="83">
        <f t="shared" si="112"/>
        <v>0</v>
      </c>
      <c r="M170" s="83">
        <f t="shared" si="113"/>
        <v>0</v>
      </c>
      <c r="N170" s="83">
        <f t="shared" si="95"/>
        <v>0</v>
      </c>
      <c r="O170" s="84">
        <f t="shared" si="96"/>
        <v>0</v>
      </c>
      <c r="P170" s="105">
        <v>165</v>
      </c>
      <c r="Q170" s="83">
        <f t="shared" si="105"/>
        <v>0</v>
      </c>
      <c r="R170" s="83">
        <f t="shared" si="114"/>
        <v>0</v>
      </c>
      <c r="S170" s="83">
        <f t="shared" si="115"/>
        <v>0</v>
      </c>
      <c r="T170" s="83">
        <f t="shared" si="97"/>
        <v>0</v>
      </c>
      <c r="U170" s="83">
        <f t="shared" si="106"/>
        <v>0</v>
      </c>
      <c r="V170" s="83">
        <f t="shared" si="98"/>
        <v>0</v>
      </c>
      <c r="W170" s="83">
        <v>0</v>
      </c>
      <c r="X170" s="83">
        <f t="shared" si="99"/>
        <v>0</v>
      </c>
      <c r="Y170" s="88">
        <f t="shared" si="100"/>
        <v>0</v>
      </c>
      <c r="AA170" s="121">
        <v>165</v>
      </c>
      <c r="AB170" s="83">
        <f t="shared" si="101"/>
        <v>0</v>
      </c>
      <c r="AC170" s="154">
        <f t="shared" si="102"/>
        <v>0</v>
      </c>
      <c r="AD170" s="154">
        <f t="shared" si="103"/>
        <v>0</v>
      </c>
      <c r="AE170" s="154">
        <f t="shared" si="104"/>
        <v>0</v>
      </c>
      <c r="AF170" s="83">
        <f t="shared" si="107"/>
        <v>0</v>
      </c>
      <c r="AG170" s="83">
        <f t="shared" si="108"/>
        <v>0</v>
      </c>
      <c r="AH170" s="83">
        <f t="shared" si="109"/>
        <v>0</v>
      </c>
      <c r="AI170" s="128">
        <f t="shared" si="116"/>
        <v>0</v>
      </c>
      <c r="AK170" s="121">
        <v>165</v>
      </c>
      <c r="AL170" s="83">
        <f t="shared" si="117"/>
        <v>0</v>
      </c>
      <c r="AM170" s="83">
        <f t="shared" si="118"/>
        <v>0</v>
      </c>
      <c r="AN170" s="83">
        <f t="shared" si="119"/>
        <v>0</v>
      </c>
      <c r="AO170" s="83">
        <f t="shared" si="120"/>
        <v>0</v>
      </c>
      <c r="AP170" s="83">
        <f t="shared" si="121"/>
        <v>0</v>
      </c>
      <c r="AQ170" s="227">
        <f t="shared" si="122"/>
        <v>0</v>
      </c>
      <c r="AR170" s="227">
        <f t="shared" si="123"/>
        <v>0</v>
      </c>
      <c r="AS170" s="227">
        <f t="shared" si="124"/>
        <v>0</v>
      </c>
      <c r="AT170" s="227">
        <f t="shared" si="125"/>
        <v>0</v>
      </c>
      <c r="AU170" s="83">
        <f t="shared" si="126"/>
        <v>0</v>
      </c>
      <c r="AV170" s="83">
        <f t="shared" si="127"/>
        <v>0</v>
      </c>
      <c r="AW170" s="83">
        <f t="shared" si="128"/>
        <v>0</v>
      </c>
      <c r="AX170" s="83">
        <f t="shared" si="129"/>
        <v>0</v>
      </c>
      <c r="AY170" s="128">
        <f t="shared" si="130"/>
        <v>0</v>
      </c>
    </row>
    <row r="171" spans="3:51" x14ac:dyDescent="0.25">
      <c r="C171" s="244" t="s">
        <v>46</v>
      </c>
      <c r="D171" s="4">
        <v>0.52</v>
      </c>
      <c r="E171" s="261" t="s">
        <v>222</v>
      </c>
      <c r="I171" s="105">
        <v>166</v>
      </c>
      <c r="J171" s="83">
        <f t="shared" si="110"/>
        <v>0</v>
      </c>
      <c r="K171" s="83">
        <f t="shared" si="111"/>
        <v>0</v>
      </c>
      <c r="L171" s="83">
        <f t="shared" si="112"/>
        <v>0</v>
      </c>
      <c r="M171" s="83">
        <f t="shared" si="113"/>
        <v>0</v>
      </c>
      <c r="N171" s="83">
        <f t="shared" si="95"/>
        <v>0</v>
      </c>
      <c r="O171" s="84">
        <f t="shared" si="96"/>
        <v>0</v>
      </c>
      <c r="P171" s="105">
        <v>166</v>
      </c>
      <c r="Q171" s="83">
        <f t="shared" si="105"/>
        <v>0</v>
      </c>
      <c r="R171" s="83">
        <f t="shared" si="114"/>
        <v>0</v>
      </c>
      <c r="S171" s="83">
        <f t="shared" si="115"/>
        <v>0</v>
      </c>
      <c r="T171" s="83">
        <f t="shared" si="97"/>
        <v>0</v>
      </c>
      <c r="U171" s="83">
        <f t="shared" si="106"/>
        <v>0</v>
      </c>
      <c r="V171" s="83">
        <f t="shared" si="98"/>
        <v>0</v>
      </c>
      <c r="W171" s="83">
        <v>0</v>
      </c>
      <c r="X171" s="83">
        <f t="shared" si="99"/>
        <v>0</v>
      </c>
      <c r="Y171" s="88">
        <f t="shared" si="100"/>
        <v>0</v>
      </c>
      <c r="AA171" s="121">
        <v>166</v>
      </c>
      <c r="AB171" s="83">
        <f t="shared" si="101"/>
        <v>0</v>
      </c>
      <c r="AC171" s="154">
        <f t="shared" si="102"/>
        <v>0</v>
      </c>
      <c r="AD171" s="154">
        <f t="shared" si="103"/>
        <v>0</v>
      </c>
      <c r="AE171" s="154">
        <f t="shared" si="104"/>
        <v>0</v>
      </c>
      <c r="AF171" s="83">
        <f t="shared" si="107"/>
        <v>0</v>
      </c>
      <c r="AG171" s="83">
        <f t="shared" si="108"/>
        <v>0</v>
      </c>
      <c r="AH171" s="83">
        <f t="shared" si="109"/>
        <v>0</v>
      </c>
      <c r="AI171" s="128">
        <f t="shared" si="116"/>
        <v>0</v>
      </c>
      <c r="AK171" s="121">
        <v>166</v>
      </c>
      <c r="AL171" s="83">
        <f t="shared" si="117"/>
        <v>0</v>
      </c>
      <c r="AM171" s="83">
        <f t="shared" si="118"/>
        <v>0</v>
      </c>
      <c r="AN171" s="83">
        <f t="shared" si="119"/>
        <v>0</v>
      </c>
      <c r="AO171" s="83">
        <f t="shared" si="120"/>
        <v>0</v>
      </c>
      <c r="AP171" s="83">
        <f t="shared" si="121"/>
        <v>0</v>
      </c>
      <c r="AQ171" s="227">
        <f t="shared" si="122"/>
        <v>0</v>
      </c>
      <c r="AR171" s="227">
        <f t="shared" si="123"/>
        <v>0</v>
      </c>
      <c r="AS171" s="227">
        <f t="shared" si="124"/>
        <v>0</v>
      </c>
      <c r="AT171" s="227">
        <f t="shared" si="125"/>
        <v>0</v>
      </c>
      <c r="AU171" s="83">
        <f t="shared" si="126"/>
        <v>0</v>
      </c>
      <c r="AV171" s="83">
        <f t="shared" si="127"/>
        <v>0</v>
      </c>
      <c r="AW171" s="83">
        <f t="shared" si="128"/>
        <v>0</v>
      </c>
      <c r="AX171" s="83">
        <f t="shared" si="129"/>
        <v>0</v>
      </c>
      <c r="AY171" s="128">
        <f t="shared" si="130"/>
        <v>0</v>
      </c>
    </row>
    <row r="172" spans="3:51" x14ac:dyDescent="0.25">
      <c r="C172" s="244" t="s">
        <v>47</v>
      </c>
      <c r="D172" s="4">
        <v>0.35</v>
      </c>
      <c r="E172" s="261" t="s">
        <v>224</v>
      </c>
      <c r="I172" s="105">
        <v>167</v>
      </c>
      <c r="J172" s="83">
        <f t="shared" si="110"/>
        <v>0</v>
      </c>
      <c r="K172" s="83">
        <f t="shared" si="111"/>
        <v>0</v>
      </c>
      <c r="L172" s="83">
        <f t="shared" si="112"/>
        <v>0</v>
      </c>
      <c r="M172" s="83">
        <f t="shared" si="113"/>
        <v>0</v>
      </c>
      <c r="N172" s="83">
        <f t="shared" si="95"/>
        <v>0</v>
      </c>
      <c r="O172" s="84">
        <f t="shared" si="96"/>
        <v>0</v>
      </c>
      <c r="P172" s="105">
        <v>167</v>
      </c>
      <c r="Q172" s="83">
        <f t="shared" si="105"/>
        <v>0</v>
      </c>
      <c r="R172" s="83">
        <f t="shared" si="114"/>
        <v>0</v>
      </c>
      <c r="S172" s="83">
        <f t="shared" si="115"/>
        <v>0</v>
      </c>
      <c r="T172" s="83">
        <f t="shared" si="97"/>
        <v>0</v>
      </c>
      <c r="U172" s="83">
        <f t="shared" si="106"/>
        <v>0</v>
      </c>
      <c r="V172" s="83">
        <f t="shared" si="98"/>
        <v>0</v>
      </c>
      <c r="W172" s="83">
        <v>0</v>
      </c>
      <c r="X172" s="83">
        <f t="shared" si="99"/>
        <v>0</v>
      </c>
      <c r="Y172" s="88">
        <f t="shared" si="100"/>
        <v>0</v>
      </c>
      <c r="AA172" s="121">
        <v>167</v>
      </c>
      <c r="AB172" s="83">
        <f t="shared" si="101"/>
        <v>0</v>
      </c>
      <c r="AC172" s="154">
        <f t="shared" si="102"/>
        <v>0</v>
      </c>
      <c r="AD172" s="154">
        <f t="shared" si="103"/>
        <v>0</v>
      </c>
      <c r="AE172" s="154">
        <f t="shared" si="104"/>
        <v>0</v>
      </c>
      <c r="AF172" s="83">
        <f t="shared" si="107"/>
        <v>0</v>
      </c>
      <c r="AG172" s="83">
        <f t="shared" si="108"/>
        <v>0</v>
      </c>
      <c r="AH172" s="83">
        <f t="shared" si="109"/>
        <v>0</v>
      </c>
      <c r="AI172" s="128">
        <f t="shared" si="116"/>
        <v>0</v>
      </c>
      <c r="AK172" s="121">
        <v>167</v>
      </c>
      <c r="AL172" s="83">
        <f t="shared" si="117"/>
        <v>0</v>
      </c>
      <c r="AM172" s="83">
        <f t="shared" si="118"/>
        <v>0</v>
      </c>
      <c r="AN172" s="83">
        <f t="shared" si="119"/>
        <v>0</v>
      </c>
      <c r="AO172" s="83">
        <f t="shared" si="120"/>
        <v>0</v>
      </c>
      <c r="AP172" s="83">
        <f t="shared" si="121"/>
        <v>0</v>
      </c>
      <c r="AQ172" s="227">
        <f t="shared" si="122"/>
        <v>0</v>
      </c>
      <c r="AR172" s="227">
        <f t="shared" si="123"/>
        <v>0</v>
      </c>
      <c r="AS172" s="227">
        <f t="shared" si="124"/>
        <v>0</v>
      </c>
      <c r="AT172" s="227">
        <f t="shared" si="125"/>
        <v>0</v>
      </c>
      <c r="AU172" s="83">
        <f t="shared" si="126"/>
        <v>0</v>
      </c>
      <c r="AV172" s="83">
        <f t="shared" si="127"/>
        <v>0</v>
      </c>
      <c r="AW172" s="83">
        <f t="shared" si="128"/>
        <v>0</v>
      </c>
      <c r="AX172" s="83">
        <f t="shared" si="129"/>
        <v>0</v>
      </c>
      <c r="AY172" s="128">
        <f t="shared" si="130"/>
        <v>0</v>
      </c>
    </row>
    <row r="173" spans="3:51" x14ac:dyDescent="0.25">
      <c r="C173" s="244" t="s">
        <v>48</v>
      </c>
      <c r="D173" s="4">
        <v>0.37</v>
      </c>
      <c r="E173" s="261" t="s">
        <v>222</v>
      </c>
      <c r="I173" s="105">
        <v>168</v>
      </c>
      <c r="J173" s="83">
        <f t="shared" si="110"/>
        <v>0</v>
      </c>
      <c r="K173" s="83">
        <f t="shared" si="111"/>
        <v>0</v>
      </c>
      <c r="L173" s="83">
        <f t="shared" si="112"/>
        <v>0</v>
      </c>
      <c r="M173" s="83">
        <f t="shared" si="113"/>
        <v>0</v>
      </c>
      <c r="N173" s="83">
        <f t="shared" si="95"/>
        <v>0</v>
      </c>
      <c r="O173" s="84">
        <f t="shared" si="96"/>
        <v>0</v>
      </c>
      <c r="P173" s="105">
        <v>168</v>
      </c>
      <c r="Q173" s="83">
        <f t="shared" si="105"/>
        <v>0</v>
      </c>
      <c r="R173" s="83">
        <f t="shared" si="114"/>
        <v>0</v>
      </c>
      <c r="S173" s="83">
        <f t="shared" si="115"/>
        <v>0</v>
      </c>
      <c r="T173" s="83">
        <f t="shared" si="97"/>
        <v>0</v>
      </c>
      <c r="U173" s="83">
        <f t="shared" si="106"/>
        <v>0</v>
      </c>
      <c r="V173" s="83">
        <f t="shared" si="98"/>
        <v>0</v>
      </c>
      <c r="W173" s="83">
        <v>0</v>
      </c>
      <c r="X173" s="83">
        <f t="shared" si="99"/>
        <v>0</v>
      </c>
      <c r="Y173" s="88">
        <f t="shared" si="100"/>
        <v>0</v>
      </c>
      <c r="AA173" s="121">
        <v>168</v>
      </c>
      <c r="AB173" s="83">
        <f t="shared" si="101"/>
        <v>0</v>
      </c>
      <c r="AC173" s="154">
        <f t="shared" si="102"/>
        <v>0</v>
      </c>
      <c r="AD173" s="154">
        <f t="shared" si="103"/>
        <v>0</v>
      </c>
      <c r="AE173" s="154">
        <f t="shared" si="104"/>
        <v>0</v>
      </c>
      <c r="AF173" s="83">
        <f t="shared" si="107"/>
        <v>0</v>
      </c>
      <c r="AG173" s="83">
        <f t="shared" si="108"/>
        <v>0</v>
      </c>
      <c r="AH173" s="83">
        <f t="shared" si="109"/>
        <v>0</v>
      </c>
      <c r="AI173" s="128">
        <f t="shared" si="116"/>
        <v>0</v>
      </c>
      <c r="AK173" s="121">
        <v>168</v>
      </c>
      <c r="AL173" s="83">
        <f t="shared" si="117"/>
        <v>0</v>
      </c>
      <c r="AM173" s="83">
        <f t="shared" si="118"/>
        <v>0</v>
      </c>
      <c r="AN173" s="83">
        <f t="shared" si="119"/>
        <v>0</v>
      </c>
      <c r="AO173" s="83">
        <f t="shared" si="120"/>
        <v>0</v>
      </c>
      <c r="AP173" s="83">
        <f t="shared" si="121"/>
        <v>0</v>
      </c>
      <c r="AQ173" s="227">
        <f t="shared" si="122"/>
        <v>0</v>
      </c>
      <c r="AR173" s="227">
        <f t="shared" si="123"/>
        <v>0</v>
      </c>
      <c r="AS173" s="227">
        <f t="shared" si="124"/>
        <v>0</v>
      </c>
      <c r="AT173" s="227">
        <f t="shared" si="125"/>
        <v>0</v>
      </c>
      <c r="AU173" s="83">
        <f t="shared" si="126"/>
        <v>0</v>
      </c>
      <c r="AV173" s="83">
        <f t="shared" si="127"/>
        <v>0</v>
      </c>
      <c r="AW173" s="83">
        <f t="shared" si="128"/>
        <v>0</v>
      </c>
      <c r="AX173" s="83">
        <f t="shared" si="129"/>
        <v>0</v>
      </c>
      <c r="AY173" s="128">
        <f t="shared" si="130"/>
        <v>0</v>
      </c>
    </row>
    <row r="174" spans="3:51" x14ac:dyDescent="0.25">
      <c r="C174" s="244" t="s">
        <v>49</v>
      </c>
      <c r="D174" s="4">
        <v>0.45</v>
      </c>
      <c r="E174" s="261" t="s">
        <v>223</v>
      </c>
      <c r="I174" s="105">
        <v>169</v>
      </c>
      <c r="J174" s="83">
        <f t="shared" si="110"/>
        <v>0</v>
      </c>
      <c r="K174" s="83">
        <f t="shared" si="111"/>
        <v>0</v>
      </c>
      <c r="L174" s="83">
        <f t="shared" si="112"/>
        <v>0</v>
      </c>
      <c r="M174" s="83">
        <f t="shared" si="113"/>
        <v>0</v>
      </c>
      <c r="N174" s="83">
        <f t="shared" si="95"/>
        <v>0</v>
      </c>
      <c r="O174" s="84">
        <f t="shared" si="96"/>
        <v>0</v>
      </c>
      <c r="P174" s="105">
        <v>169</v>
      </c>
      <c r="Q174" s="83">
        <f t="shared" si="105"/>
        <v>0</v>
      </c>
      <c r="R174" s="83">
        <f t="shared" si="114"/>
        <v>0</v>
      </c>
      <c r="S174" s="83">
        <f t="shared" si="115"/>
        <v>0</v>
      </c>
      <c r="T174" s="83">
        <f t="shared" si="97"/>
        <v>0</v>
      </c>
      <c r="U174" s="83">
        <f t="shared" si="106"/>
        <v>0</v>
      </c>
      <c r="V174" s="83">
        <f t="shared" si="98"/>
        <v>0</v>
      </c>
      <c r="W174" s="83">
        <v>0</v>
      </c>
      <c r="X174" s="83">
        <f t="shared" si="99"/>
        <v>0</v>
      </c>
      <c r="Y174" s="88">
        <f t="shared" si="100"/>
        <v>0</v>
      </c>
      <c r="AA174" s="121">
        <v>169</v>
      </c>
      <c r="AB174" s="83">
        <f t="shared" si="101"/>
        <v>0</v>
      </c>
      <c r="AC174" s="154">
        <f t="shared" si="102"/>
        <v>0</v>
      </c>
      <c r="AD174" s="154">
        <f t="shared" si="103"/>
        <v>0</v>
      </c>
      <c r="AE174" s="154">
        <f t="shared" si="104"/>
        <v>0</v>
      </c>
      <c r="AF174" s="83">
        <f t="shared" si="107"/>
        <v>0</v>
      </c>
      <c r="AG174" s="83">
        <f t="shared" si="108"/>
        <v>0</v>
      </c>
      <c r="AH174" s="83">
        <f t="shared" si="109"/>
        <v>0</v>
      </c>
      <c r="AI174" s="128">
        <f t="shared" si="116"/>
        <v>0</v>
      </c>
      <c r="AK174" s="121">
        <v>169</v>
      </c>
      <c r="AL174" s="83">
        <f t="shared" si="117"/>
        <v>0</v>
      </c>
      <c r="AM174" s="83">
        <f t="shared" si="118"/>
        <v>0</v>
      </c>
      <c r="AN174" s="83">
        <f t="shared" si="119"/>
        <v>0</v>
      </c>
      <c r="AO174" s="83">
        <f t="shared" si="120"/>
        <v>0</v>
      </c>
      <c r="AP174" s="83">
        <f t="shared" si="121"/>
        <v>0</v>
      </c>
      <c r="AQ174" s="227">
        <f t="shared" si="122"/>
        <v>0</v>
      </c>
      <c r="AR174" s="227">
        <f t="shared" si="123"/>
        <v>0</v>
      </c>
      <c r="AS174" s="227">
        <f t="shared" si="124"/>
        <v>0</v>
      </c>
      <c r="AT174" s="227">
        <f t="shared" si="125"/>
        <v>0</v>
      </c>
      <c r="AU174" s="83">
        <f t="shared" si="126"/>
        <v>0</v>
      </c>
      <c r="AV174" s="83">
        <f t="shared" si="127"/>
        <v>0</v>
      </c>
      <c r="AW174" s="83">
        <f t="shared" si="128"/>
        <v>0</v>
      </c>
      <c r="AX174" s="83">
        <f t="shared" si="129"/>
        <v>0</v>
      </c>
      <c r="AY174" s="128">
        <f t="shared" si="130"/>
        <v>0</v>
      </c>
    </row>
    <row r="175" spans="3:51" x14ac:dyDescent="0.25">
      <c r="C175" s="244" t="s">
        <v>50</v>
      </c>
      <c r="D175" s="4">
        <v>0.39</v>
      </c>
      <c r="E175" s="261" t="s">
        <v>223</v>
      </c>
      <c r="I175" s="105">
        <v>170</v>
      </c>
      <c r="J175" s="83">
        <f t="shared" si="110"/>
        <v>0</v>
      </c>
      <c r="K175" s="83">
        <f t="shared" si="111"/>
        <v>0</v>
      </c>
      <c r="L175" s="83">
        <f t="shared" si="112"/>
        <v>0</v>
      </c>
      <c r="M175" s="83">
        <f t="shared" si="113"/>
        <v>0</v>
      </c>
      <c r="N175" s="83">
        <f t="shared" si="95"/>
        <v>0</v>
      </c>
      <c r="O175" s="84">
        <f t="shared" si="96"/>
        <v>0</v>
      </c>
      <c r="P175" s="105">
        <v>170</v>
      </c>
      <c r="Q175" s="83">
        <f t="shared" si="105"/>
        <v>0</v>
      </c>
      <c r="R175" s="83">
        <f t="shared" si="114"/>
        <v>0</v>
      </c>
      <c r="S175" s="83">
        <f t="shared" si="115"/>
        <v>0</v>
      </c>
      <c r="T175" s="83">
        <f t="shared" si="97"/>
        <v>0</v>
      </c>
      <c r="U175" s="83">
        <f t="shared" si="106"/>
        <v>0</v>
      </c>
      <c r="V175" s="83">
        <f t="shared" si="98"/>
        <v>0</v>
      </c>
      <c r="W175" s="83">
        <v>0</v>
      </c>
      <c r="X175" s="83">
        <f t="shared" si="99"/>
        <v>0</v>
      </c>
      <c r="Y175" s="88">
        <f t="shared" si="100"/>
        <v>0</v>
      </c>
      <c r="AA175" s="121">
        <v>170</v>
      </c>
      <c r="AB175" s="83">
        <f t="shared" si="101"/>
        <v>0</v>
      </c>
      <c r="AC175" s="154">
        <f t="shared" si="102"/>
        <v>0</v>
      </c>
      <c r="AD175" s="154">
        <f t="shared" si="103"/>
        <v>0</v>
      </c>
      <c r="AE175" s="154">
        <f t="shared" si="104"/>
        <v>0</v>
      </c>
      <c r="AF175" s="83">
        <f t="shared" si="107"/>
        <v>0</v>
      </c>
      <c r="AG175" s="83">
        <f t="shared" si="108"/>
        <v>0</v>
      </c>
      <c r="AH175" s="83">
        <f t="shared" si="109"/>
        <v>0</v>
      </c>
      <c r="AI175" s="128">
        <f t="shared" si="116"/>
        <v>0</v>
      </c>
      <c r="AK175" s="121">
        <v>170</v>
      </c>
      <c r="AL175" s="83">
        <f t="shared" si="117"/>
        <v>0</v>
      </c>
      <c r="AM175" s="83">
        <f t="shared" si="118"/>
        <v>0</v>
      </c>
      <c r="AN175" s="83">
        <f t="shared" si="119"/>
        <v>0</v>
      </c>
      <c r="AO175" s="83">
        <f t="shared" si="120"/>
        <v>0</v>
      </c>
      <c r="AP175" s="83">
        <f t="shared" si="121"/>
        <v>0</v>
      </c>
      <c r="AQ175" s="227">
        <f t="shared" si="122"/>
        <v>0</v>
      </c>
      <c r="AR175" s="227">
        <f t="shared" si="123"/>
        <v>0</v>
      </c>
      <c r="AS175" s="227">
        <f t="shared" si="124"/>
        <v>0</v>
      </c>
      <c r="AT175" s="227">
        <f t="shared" si="125"/>
        <v>0</v>
      </c>
      <c r="AU175" s="83">
        <f t="shared" si="126"/>
        <v>0</v>
      </c>
      <c r="AV175" s="83">
        <f t="shared" si="127"/>
        <v>0</v>
      </c>
      <c r="AW175" s="83">
        <f t="shared" si="128"/>
        <v>0</v>
      </c>
      <c r="AX175" s="83">
        <f t="shared" si="129"/>
        <v>0</v>
      </c>
      <c r="AY175" s="128">
        <f t="shared" si="130"/>
        <v>0</v>
      </c>
    </row>
    <row r="176" spans="3:51" x14ac:dyDescent="0.25">
      <c r="C176" s="244" t="s">
        <v>51</v>
      </c>
      <c r="D176" s="4">
        <v>0.44</v>
      </c>
      <c r="E176" s="261" t="s">
        <v>223</v>
      </c>
      <c r="I176" s="105">
        <v>171</v>
      </c>
      <c r="J176" s="83">
        <f t="shared" si="110"/>
        <v>0</v>
      </c>
      <c r="K176" s="83">
        <f t="shared" si="111"/>
        <v>0</v>
      </c>
      <c r="L176" s="83">
        <f t="shared" si="112"/>
        <v>0</v>
      </c>
      <c r="M176" s="83">
        <f t="shared" si="113"/>
        <v>0</v>
      </c>
      <c r="N176" s="83">
        <f t="shared" si="95"/>
        <v>0</v>
      </c>
      <c r="O176" s="84">
        <f t="shared" si="96"/>
        <v>0</v>
      </c>
      <c r="P176" s="105">
        <v>171</v>
      </c>
      <c r="Q176" s="83">
        <f t="shared" si="105"/>
        <v>0</v>
      </c>
      <c r="R176" s="83">
        <f t="shared" si="114"/>
        <v>0</v>
      </c>
      <c r="S176" s="83">
        <f t="shared" si="115"/>
        <v>0</v>
      </c>
      <c r="T176" s="83">
        <f t="shared" si="97"/>
        <v>0</v>
      </c>
      <c r="U176" s="83">
        <f t="shared" si="106"/>
        <v>0</v>
      </c>
      <c r="V176" s="83">
        <f t="shared" si="98"/>
        <v>0</v>
      </c>
      <c r="W176" s="83">
        <v>0</v>
      </c>
      <c r="X176" s="83">
        <f t="shared" si="99"/>
        <v>0</v>
      </c>
      <c r="Y176" s="88">
        <f t="shared" si="100"/>
        <v>0</v>
      </c>
      <c r="AA176" s="121">
        <v>171</v>
      </c>
      <c r="AB176" s="83">
        <f t="shared" si="101"/>
        <v>0</v>
      </c>
      <c r="AC176" s="154">
        <f t="shared" si="102"/>
        <v>0</v>
      </c>
      <c r="AD176" s="154">
        <f t="shared" si="103"/>
        <v>0</v>
      </c>
      <c r="AE176" s="154">
        <f t="shared" si="104"/>
        <v>0</v>
      </c>
      <c r="AF176" s="83">
        <f t="shared" si="107"/>
        <v>0</v>
      </c>
      <c r="AG176" s="83">
        <f t="shared" si="108"/>
        <v>0</v>
      </c>
      <c r="AH176" s="83">
        <f t="shared" si="109"/>
        <v>0</v>
      </c>
      <c r="AI176" s="128">
        <f t="shared" si="116"/>
        <v>0</v>
      </c>
      <c r="AK176" s="121">
        <v>171</v>
      </c>
      <c r="AL176" s="83">
        <f t="shared" si="117"/>
        <v>0</v>
      </c>
      <c r="AM176" s="83">
        <f t="shared" si="118"/>
        <v>0</v>
      </c>
      <c r="AN176" s="83">
        <f t="shared" si="119"/>
        <v>0</v>
      </c>
      <c r="AO176" s="83">
        <f t="shared" si="120"/>
        <v>0</v>
      </c>
      <c r="AP176" s="83">
        <f t="shared" si="121"/>
        <v>0</v>
      </c>
      <c r="AQ176" s="227">
        <f t="shared" si="122"/>
        <v>0</v>
      </c>
      <c r="AR176" s="227">
        <f t="shared" si="123"/>
        <v>0</v>
      </c>
      <c r="AS176" s="227">
        <f t="shared" si="124"/>
        <v>0</v>
      </c>
      <c r="AT176" s="227">
        <f t="shared" si="125"/>
        <v>0</v>
      </c>
      <c r="AU176" s="83">
        <f t="shared" si="126"/>
        <v>0</v>
      </c>
      <c r="AV176" s="83">
        <f t="shared" si="127"/>
        <v>0</v>
      </c>
      <c r="AW176" s="83">
        <f t="shared" si="128"/>
        <v>0</v>
      </c>
      <c r="AX176" s="83">
        <f t="shared" si="129"/>
        <v>0</v>
      </c>
      <c r="AY176" s="128">
        <f t="shared" si="130"/>
        <v>0</v>
      </c>
    </row>
    <row r="177" spans="3:51" x14ac:dyDescent="0.25">
      <c r="C177" s="244" t="s">
        <v>52</v>
      </c>
      <c r="D177" s="4">
        <v>0.46</v>
      </c>
      <c r="E177" s="261" t="s">
        <v>223</v>
      </c>
      <c r="I177" s="105">
        <v>172</v>
      </c>
      <c r="J177" s="83">
        <f t="shared" si="110"/>
        <v>0</v>
      </c>
      <c r="K177" s="83">
        <f t="shared" si="111"/>
        <v>0</v>
      </c>
      <c r="L177" s="83">
        <f t="shared" si="112"/>
        <v>0</v>
      </c>
      <c r="M177" s="83">
        <f t="shared" si="113"/>
        <v>0</v>
      </c>
      <c r="N177" s="83">
        <f t="shared" si="95"/>
        <v>0</v>
      </c>
      <c r="O177" s="84">
        <f t="shared" si="96"/>
        <v>0</v>
      </c>
      <c r="P177" s="105">
        <v>172</v>
      </c>
      <c r="Q177" s="83">
        <f t="shared" si="105"/>
        <v>0</v>
      </c>
      <c r="R177" s="83">
        <f t="shared" si="114"/>
        <v>0</v>
      </c>
      <c r="S177" s="83">
        <f t="shared" si="115"/>
        <v>0</v>
      </c>
      <c r="T177" s="83">
        <f t="shared" si="97"/>
        <v>0</v>
      </c>
      <c r="U177" s="83">
        <f t="shared" si="106"/>
        <v>0</v>
      </c>
      <c r="V177" s="83">
        <f t="shared" si="98"/>
        <v>0</v>
      </c>
      <c r="W177" s="83">
        <v>0</v>
      </c>
      <c r="X177" s="83">
        <f t="shared" si="99"/>
        <v>0</v>
      </c>
      <c r="Y177" s="88">
        <f t="shared" si="100"/>
        <v>0</v>
      </c>
      <c r="AA177" s="121">
        <v>172</v>
      </c>
      <c r="AB177" s="83">
        <f t="shared" si="101"/>
        <v>0</v>
      </c>
      <c r="AC177" s="154">
        <f t="shared" si="102"/>
        <v>0</v>
      </c>
      <c r="AD177" s="154">
        <f t="shared" si="103"/>
        <v>0</v>
      </c>
      <c r="AE177" s="154">
        <f t="shared" si="104"/>
        <v>0</v>
      </c>
      <c r="AF177" s="83">
        <f t="shared" si="107"/>
        <v>0</v>
      </c>
      <c r="AG177" s="83">
        <f t="shared" si="108"/>
        <v>0</v>
      </c>
      <c r="AH177" s="83">
        <f t="shared" si="109"/>
        <v>0</v>
      </c>
      <c r="AI177" s="128">
        <f t="shared" si="116"/>
        <v>0</v>
      </c>
      <c r="AK177" s="121">
        <v>172</v>
      </c>
      <c r="AL177" s="83">
        <f t="shared" si="117"/>
        <v>0</v>
      </c>
      <c r="AM177" s="83">
        <f t="shared" si="118"/>
        <v>0</v>
      </c>
      <c r="AN177" s="83">
        <f t="shared" si="119"/>
        <v>0</v>
      </c>
      <c r="AO177" s="83">
        <f t="shared" si="120"/>
        <v>0</v>
      </c>
      <c r="AP177" s="83">
        <f t="shared" si="121"/>
        <v>0</v>
      </c>
      <c r="AQ177" s="227">
        <f t="shared" si="122"/>
        <v>0</v>
      </c>
      <c r="AR177" s="227">
        <f t="shared" si="123"/>
        <v>0</v>
      </c>
      <c r="AS177" s="227">
        <f t="shared" si="124"/>
        <v>0</v>
      </c>
      <c r="AT177" s="227">
        <f t="shared" si="125"/>
        <v>0</v>
      </c>
      <c r="AU177" s="83">
        <f t="shared" si="126"/>
        <v>0</v>
      </c>
      <c r="AV177" s="83">
        <f t="shared" si="127"/>
        <v>0</v>
      </c>
      <c r="AW177" s="83">
        <f t="shared" si="128"/>
        <v>0</v>
      </c>
      <c r="AX177" s="83">
        <f t="shared" si="129"/>
        <v>0</v>
      </c>
      <c r="AY177" s="128">
        <f t="shared" si="130"/>
        <v>0</v>
      </c>
    </row>
    <row r="178" spans="3:51" ht="42.75" x14ac:dyDescent="0.25">
      <c r="C178" s="244" t="s">
        <v>53</v>
      </c>
      <c r="D178" s="4">
        <v>0.46</v>
      </c>
      <c r="E178" s="261" t="s">
        <v>225</v>
      </c>
      <c r="I178" s="105">
        <v>173</v>
      </c>
      <c r="J178" s="83">
        <f t="shared" si="110"/>
        <v>0</v>
      </c>
      <c r="K178" s="83">
        <f t="shared" si="111"/>
        <v>0</v>
      </c>
      <c r="L178" s="83">
        <f t="shared" si="112"/>
        <v>0</v>
      </c>
      <c r="M178" s="83">
        <f t="shared" si="113"/>
        <v>0</v>
      </c>
      <c r="N178" s="83">
        <f t="shared" si="95"/>
        <v>0</v>
      </c>
      <c r="O178" s="84">
        <f t="shared" si="96"/>
        <v>0</v>
      </c>
      <c r="P178" s="105">
        <v>173</v>
      </c>
      <c r="Q178" s="83">
        <f t="shared" si="105"/>
        <v>0</v>
      </c>
      <c r="R178" s="83">
        <f t="shared" si="114"/>
        <v>0</v>
      </c>
      <c r="S178" s="83">
        <f t="shared" si="115"/>
        <v>0</v>
      </c>
      <c r="T178" s="83">
        <f t="shared" si="97"/>
        <v>0</v>
      </c>
      <c r="U178" s="83">
        <f t="shared" si="106"/>
        <v>0</v>
      </c>
      <c r="V178" s="83">
        <f t="shared" si="98"/>
        <v>0</v>
      </c>
      <c r="W178" s="83">
        <v>0</v>
      </c>
      <c r="X178" s="83">
        <f t="shared" si="99"/>
        <v>0</v>
      </c>
      <c r="Y178" s="88">
        <f t="shared" si="100"/>
        <v>0</v>
      </c>
      <c r="AA178" s="121">
        <v>173</v>
      </c>
      <c r="AB178" s="83">
        <f t="shared" si="101"/>
        <v>0</v>
      </c>
      <c r="AC178" s="154">
        <f t="shared" si="102"/>
        <v>0</v>
      </c>
      <c r="AD178" s="154">
        <f t="shared" si="103"/>
        <v>0</v>
      </c>
      <c r="AE178" s="154">
        <f t="shared" si="104"/>
        <v>0</v>
      </c>
      <c r="AF178" s="83">
        <f t="shared" si="107"/>
        <v>0</v>
      </c>
      <c r="AG178" s="83">
        <f t="shared" si="108"/>
        <v>0</v>
      </c>
      <c r="AH178" s="83">
        <f t="shared" si="109"/>
        <v>0</v>
      </c>
      <c r="AI178" s="128">
        <f t="shared" si="116"/>
        <v>0</v>
      </c>
      <c r="AK178" s="121">
        <v>173</v>
      </c>
      <c r="AL178" s="83">
        <f t="shared" si="117"/>
        <v>0</v>
      </c>
      <c r="AM178" s="83">
        <f t="shared" si="118"/>
        <v>0</v>
      </c>
      <c r="AN178" s="83">
        <f t="shared" si="119"/>
        <v>0</v>
      </c>
      <c r="AO178" s="83">
        <f t="shared" si="120"/>
        <v>0</v>
      </c>
      <c r="AP178" s="83">
        <f t="shared" si="121"/>
        <v>0</v>
      </c>
      <c r="AQ178" s="227">
        <f t="shared" si="122"/>
        <v>0</v>
      </c>
      <c r="AR178" s="227">
        <f t="shared" si="123"/>
        <v>0</v>
      </c>
      <c r="AS178" s="227">
        <f t="shared" si="124"/>
        <v>0</v>
      </c>
      <c r="AT178" s="227">
        <f t="shared" si="125"/>
        <v>0</v>
      </c>
      <c r="AU178" s="83">
        <f t="shared" si="126"/>
        <v>0</v>
      </c>
      <c r="AV178" s="83">
        <f t="shared" si="127"/>
        <v>0</v>
      </c>
      <c r="AW178" s="83">
        <f t="shared" si="128"/>
        <v>0</v>
      </c>
      <c r="AX178" s="83">
        <f t="shared" si="129"/>
        <v>0</v>
      </c>
      <c r="AY178" s="128">
        <f t="shared" si="130"/>
        <v>0</v>
      </c>
    </row>
    <row r="179" spans="3:51" x14ac:dyDescent="0.25">
      <c r="C179" s="244" t="s">
        <v>54</v>
      </c>
      <c r="D179" s="4">
        <v>0.44</v>
      </c>
      <c r="E179" s="261" t="s">
        <v>223</v>
      </c>
      <c r="I179" s="105">
        <v>174</v>
      </c>
      <c r="J179" s="83">
        <f t="shared" si="110"/>
        <v>0</v>
      </c>
      <c r="K179" s="83">
        <f t="shared" si="111"/>
        <v>0</v>
      </c>
      <c r="L179" s="83">
        <f t="shared" si="112"/>
        <v>0</v>
      </c>
      <c r="M179" s="83">
        <f t="shared" si="113"/>
        <v>0</v>
      </c>
      <c r="N179" s="83">
        <f t="shared" si="95"/>
        <v>0</v>
      </c>
      <c r="O179" s="84">
        <f t="shared" si="96"/>
        <v>0</v>
      </c>
      <c r="P179" s="105">
        <v>174</v>
      </c>
      <c r="Q179" s="83">
        <f t="shared" si="105"/>
        <v>0</v>
      </c>
      <c r="R179" s="83">
        <f t="shared" si="114"/>
        <v>0</v>
      </c>
      <c r="S179" s="83">
        <f t="shared" si="115"/>
        <v>0</v>
      </c>
      <c r="T179" s="83">
        <f t="shared" si="97"/>
        <v>0</v>
      </c>
      <c r="U179" s="83">
        <f t="shared" si="106"/>
        <v>0</v>
      </c>
      <c r="V179" s="83">
        <f t="shared" si="98"/>
        <v>0</v>
      </c>
      <c r="W179" s="83">
        <v>0</v>
      </c>
      <c r="X179" s="83">
        <f t="shared" si="99"/>
        <v>0</v>
      </c>
      <c r="Y179" s="88">
        <f t="shared" si="100"/>
        <v>0</v>
      </c>
      <c r="AA179" s="121">
        <v>174</v>
      </c>
      <c r="AB179" s="83">
        <f t="shared" si="101"/>
        <v>0</v>
      </c>
      <c r="AC179" s="154">
        <f t="shared" si="102"/>
        <v>0</v>
      </c>
      <c r="AD179" s="154">
        <f t="shared" si="103"/>
        <v>0</v>
      </c>
      <c r="AE179" s="154">
        <f t="shared" si="104"/>
        <v>0</v>
      </c>
      <c r="AF179" s="83">
        <f t="shared" si="107"/>
        <v>0</v>
      </c>
      <c r="AG179" s="83">
        <f t="shared" si="108"/>
        <v>0</v>
      </c>
      <c r="AH179" s="83">
        <f t="shared" si="109"/>
        <v>0</v>
      </c>
      <c r="AI179" s="128">
        <f t="shared" si="116"/>
        <v>0</v>
      </c>
      <c r="AK179" s="121">
        <v>174</v>
      </c>
      <c r="AL179" s="83">
        <f t="shared" si="117"/>
        <v>0</v>
      </c>
      <c r="AM179" s="83">
        <f t="shared" si="118"/>
        <v>0</v>
      </c>
      <c r="AN179" s="83">
        <f t="shared" si="119"/>
        <v>0</v>
      </c>
      <c r="AO179" s="83">
        <f t="shared" si="120"/>
        <v>0</v>
      </c>
      <c r="AP179" s="83">
        <f t="shared" si="121"/>
        <v>0</v>
      </c>
      <c r="AQ179" s="227">
        <f t="shared" si="122"/>
        <v>0</v>
      </c>
      <c r="AR179" s="227">
        <f t="shared" si="123"/>
        <v>0</v>
      </c>
      <c r="AS179" s="227">
        <f t="shared" si="124"/>
        <v>0</v>
      </c>
      <c r="AT179" s="227">
        <f t="shared" si="125"/>
        <v>0</v>
      </c>
      <c r="AU179" s="83">
        <f t="shared" si="126"/>
        <v>0</v>
      </c>
      <c r="AV179" s="83">
        <f t="shared" si="127"/>
        <v>0</v>
      </c>
      <c r="AW179" s="83">
        <f t="shared" si="128"/>
        <v>0</v>
      </c>
      <c r="AX179" s="83">
        <f t="shared" si="129"/>
        <v>0</v>
      </c>
      <c r="AY179" s="128">
        <f t="shared" si="130"/>
        <v>0</v>
      </c>
    </row>
    <row r="180" spans="3:51" x14ac:dyDescent="0.25">
      <c r="C180" s="244" t="s">
        <v>55</v>
      </c>
      <c r="D180" s="4">
        <v>0.46</v>
      </c>
      <c r="E180" s="261" t="s">
        <v>223</v>
      </c>
      <c r="I180" s="105">
        <v>175</v>
      </c>
      <c r="J180" s="83">
        <f t="shared" si="110"/>
        <v>0</v>
      </c>
      <c r="K180" s="83">
        <f t="shared" si="111"/>
        <v>0</v>
      </c>
      <c r="L180" s="83">
        <f t="shared" si="112"/>
        <v>0</v>
      </c>
      <c r="M180" s="83">
        <f t="shared" si="113"/>
        <v>0</v>
      </c>
      <c r="N180" s="83">
        <f t="shared" si="95"/>
        <v>0</v>
      </c>
      <c r="O180" s="84">
        <f t="shared" si="96"/>
        <v>0</v>
      </c>
      <c r="P180" s="105">
        <v>175</v>
      </c>
      <c r="Q180" s="83">
        <f t="shared" si="105"/>
        <v>0</v>
      </c>
      <c r="R180" s="83">
        <f t="shared" si="114"/>
        <v>0</v>
      </c>
      <c r="S180" s="83">
        <f t="shared" si="115"/>
        <v>0</v>
      </c>
      <c r="T180" s="83">
        <f t="shared" si="97"/>
        <v>0</v>
      </c>
      <c r="U180" s="83">
        <f t="shared" si="106"/>
        <v>0</v>
      </c>
      <c r="V180" s="83">
        <f t="shared" si="98"/>
        <v>0</v>
      </c>
      <c r="W180" s="83">
        <v>0</v>
      </c>
      <c r="X180" s="83">
        <f t="shared" si="99"/>
        <v>0</v>
      </c>
      <c r="Y180" s="88">
        <f t="shared" si="100"/>
        <v>0</v>
      </c>
      <c r="AA180" s="121">
        <v>175</v>
      </c>
      <c r="AB180" s="83">
        <f t="shared" si="101"/>
        <v>0</v>
      </c>
      <c r="AC180" s="154">
        <f t="shared" si="102"/>
        <v>0</v>
      </c>
      <c r="AD180" s="154">
        <f t="shared" si="103"/>
        <v>0</v>
      </c>
      <c r="AE180" s="154">
        <f t="shared" si="104"/>
        <v>0</v>
      </c>
      <c r="AF180" s="83">
        <f t="shared" si="107"/>
        <v>0</v>
      </c>
      <c r="AG180" s="83">
        <f t="shared" si="108"/>
        <v>0</v>
      </c>
      <c r="AH180" s="83">
        <f t="shared" si="109"/>
        <v>0</v>
      </c>
      <c r="AI180" s="128">
        <f t="shared" si="116"/>
        <v>0</v>
      </c>
      <c r="AK180" s="121">
        <v>175</v>
      </c>
      <c r="AL180" s="83">
        <f t="shared" si="117"/>
        <v>0</v>
      </c>
      <c r="AM180" s="83">
        <f t="shared" si="118"/>
        <v>0</v>
      </c>
      <c r="AN180" s="83">
        <f t="shared" si="119"/>
        <v>0</v>
      </c>
      <c r="AO180" s="83">
        <f t="shared" si="120"/>
        <v>0</v>
      </c>
      <c r="AP180" s="83">
        <f t="shared" si="121"/>
        <v>0</v>
      </c>
      <c r="AQ180" s="227">
        <f t="shared" si="122"/>
        <v>0</v>
      </c>
      <c r="AR180" s="227">
        <f t="shared" si="123"/>
        <v>0</v>
      </c>
      <c r="AS180" s="227">
        <f t="shared" si="124"/>
        <v>0</v>
      </c>
      <c r="AT180" s="227">
        <f t="shared" si="125"/>
        <v>0</v>
      </c>
      <c r="AU180" s="83">
        <f t="shared" si="126"/>
        <v>0</v>
      </c>
      <c r="AV180" s="83">
        <f t="shared" si="127"/>
        <v>0</v>
      </c>
      <c r="AW180" s="83">
        <f t="shared" si="128"/>
        <v>0</v>
      </c>
      <c r="AX180" s="83">
        <f t="shared" si="129"/>
        <v>0</v>
      </c>
      <c r="AY180" s="128">
        <f t="shared" si="130"/>
        <v>0</v>
      </c>
    </row>
    <row r="181" spans="3:51" x14ac:dyDescent="0.25">
      <c r="C181" s="244" t="s">
        <v>56</v>
      </c>
      <c r="D181" s="4">
        <v>0.48</v>
      </c>
      <c r="E181" s="261" t="s">
        <v>223</v>
      </c>
      <c r="I181" s="105">
        <v>176</v>
      </c>
      <c r="J181" s="83">
        <f t="shared" si="110"/>
        <v>0</v>
      </c>
      <c r="K181" s="83">
        <f t="shared" si="111"/>
        <v>0</v>
      </c>
      <c r="L181" s="83">
        <f t="shared" si="112"/>
        <v>0</v>
      </c>
      <c r="M181" s="83">
        <f t="shared" si="113"/>
        <v>0</v>
      </c>
      <c r="N181" s="83">
        <f t="shared" si="95"/>
        <v>0</v>
      </c>
      <c r="O181" s="84">
        <f t="shared" si="96"/>
        <v>0</v>
      </c>
      <c r="P181" s="105">
        <v>176</v>
      </c>
      <c r="Q181" s="83">
        <f t="shared" si="105"/>
        <v>0</v>
      </c>
      <c r="R181" s="83">
        <f t="shared" si="114"/>
        <v>0</v>
      </c>
      <c r="S181" s="83">
        <f t="shared" si="115"/>
        <v>0</v>
      </c>
      <c r="T181" s="83">
        <f t="shared" si="97"/>
        <v>0</v>
      </c>
      <c r="U181" s="83">
        <f t="shared" si="106"/>
        <v>0</v>
      </c>
      <c r="V181" s="83">
        <f t="shared" si="98"/>
        <v>0</v>
      </c>
      <c r="W181" s="83">
        <v>0</v>
      </c>
      <c r="X181" s="83">
        <f t="shared" si="99"/>
        <v>0</v>
      </c>
      <c r="Y181" s="88">
        <f t="shared" si="100"/>
        <v>0</v>
      </c>
      <c r="AA181" s="121">
        <v>176</v>
      </c>
      <c r="AB181" s="83">
        <f t="shared" si="101"/>
        <v>0</v>
      </c>
      <c r="AC181" s="154">
        <f t="shared" si="102"/>
        <v>0</v>
      </c>
      <c r="AD181" s="154">
        <f t="shared" si="103"/>
        <v>0</v>
      </c>
      <c r="AE181" s="154">
        <f t="shared" si="104"/>
        <v>0</v>
      </c>
      <c r="AF181" s="83">
        <f t="shared" si="107"/>
        <v>0</v>
      </c>
      <c r="AG181" s="83">
        <f t="shared" si="108"/>
        <v>0</v>
      </c>
      <c r="AH181" s="83">
        <f t="shared" si="109"/>
        <v>0</v>
      </c>
      <c r="AI181" s="128">
        <f t="shared" si="116"/>
        <v>0</v>
      </c>
      <c r="AK181" s="121">
        <v>176</v>
      </c>
      <c r="AL181" s="83">
        <f t="shared" si="117"/>
        <v>0</v>
      </c>
      <c r="AM181" s="83">
        <f t="shared" si="118"/>
        <v>0</v>
      </c>
      <c r="AN181" s="83">
        <f t="shared" si="119"/>
        <v>0</v>
      </c>
      <c r="AO181" s="83">
        <f t="shared" si="120"/>
        <v>0</v>
      </c>
      <c r="AP181" s="83">
        <f t="shared" si="121"/>
        <v>0</v>
      </c>
      <c r="AQ181" s="227">
        <f t="shared" si="122"/>
        <v>0</v>
      </c>
      <c r="AR181" s="227">
        <f t="shared" si="123"/>
        <v>0</v>
      </c>
      <c r="AS181" s="227">
        <f t="shared" si="124"/>
        <v>0</v>
      </c>
      <c r="AT181" s="227">
        <f t="shared" si="125"/>
        <v>0</v>
      </c>
      <c r="AU181" s="83">
        <f t="shared" si="126"/>
        <v>0</v>
      </c>
      <c r="AV181" s="83">
        <f t="shared" si="127"/>
        <v>0</v>
      </c>
      <c r="AW181" s="83">
        <f t="shared" si="128"/>
        <v>0</v>
      </c>
      <c r="AX181" s="83">
        <f t="shared" si="129"/>
        <v>0</v>
      </c>
      <c r="AY181" s="128">
        <f t="shared" si="130"/>
        <v>0</v>
      </c>
    </row>
    <row r="182" spans="3:51" x14ac:dyDescent="0.25">
      <c r="C182" s="244" t="s">
        <v>57</v>
      </c>
      <c r="D182" s="4">
        <v>0.44</v>
      </c>
      <c r="E182" s="261" t="s">
        <v>223</v>
      </c>
      <c r="I182" s="105">
        <v>177</v>
      </c>
      <c r="J182" s="83">
        <f t="shared" si="110"/>
        <v>0</v>
      </c>
      <c r="K182" s="83">
        <f t="shared" si="111"/>
        <v>0</v>
      </c>
      <c r="L182" s="83">
        <f t="shared" si="112"/>
        <v>0</v>
      </c>
      <c r="M182" s="83">
        <f t="shared" si="113"/>
        <v>0</v>
      </c>
      <c r="N182" s="83">
        <f t="shared" si="95"/>
        <v>0</v>
      </c>
      <c r="O182" s="84">
        <f t="shared" si="96"/>
        <v>0</v>
      </c>
      <c r="P182" s="105">
        <v>177</v>
      </c>
      <c r="Q182" s="83">
        <f t="shared" si="105"/>
        <v>0</v>
      </c>
      <c r="R182" s="83">
        <f t="shared" si="114"/>
        <v>0</v>
      </c>
      <c r="S182" s="83">
        <f t="shared" si="115"/>
        <v>0</v>
      </c>
      <c r="T182" s="83">
        <f t="shared" si="97"/>
        <v>0</v>
      </c>
      <c r="U182" s="83">
        <f t="shared" si="106"/>
        <v>0</v>
      </c>
      <c r="V182" s="83">
        <f t="shared" si="98"/>
        <v>0</v>
      </c>
      <c r="W182" s="83">
        <v>0</v>
      </c>
      <c r="X182" s="83">
        <f t="shared" si="99"/>
        <v>0</v>
      </c>
      <c r="Y182" s="88">
        <f t="shared" si="100"/>
        <v>0</v>
      </c>
      <c r="AA182" s="121">
        <v>177</v>
      </c>
      <c r="AB182" s="83">
        <f t="shared" si="101"/>
        <v>0</v>
      </c>
      <c r="AC182" s="154">
        <f t="shared" si="102"/>
        <v>0</v>
      </c>
      <c r="AD182" s="154">
        <f t="shared" si="103"/>
        <v>0</v>
      </c>
      <c r="AE182" s="154">
        <f t="shared" si="104"/>
        <v>0</v>
      </c>
      <c r="AF182" s="83">
        <f t="shared" si="107"/>
        <v>0</v>
      </c>
      <c r="AG182" s="83">
        <f t="shared" si="108"/>
        <v>0</v>
      </c>
      <c r="AH182" s="83">
        <f t="shared" si="109"/>
        <v>0</v>
      </c>
      <c r="AI182" s="128">
        <f t="shared" si="116"/>
        <v>0</v>
      </c>
      <c r="AK182" s="121">
        <v>177</v>
      </c>
      <c r="AL182" s="83">
        <f t="shared" si="117"/>
        <v>0</v>
      </c>
      <c r="AM182" s="83">
        <f t="shared" si="118"/>
        <v>0</v>
      </c>
      <c r="AN182" s="83">
        <f t="shared" si="119"/>
        <v>0</v>
      </c>
      <c r="AO182" s="83">
        <f t="shared" si="120"/>
        <v>0</v>
      </c>
      <c r="AP182" s="83">
        <f t="shared" si="121"/>
        <v>0</v>
      </c>
      <c r="AQ182" s="227">
        <f t="shared" si="122"/>
        <v>0</v>
      </c>
      <c r="AR182" s="227">
        <f t="shared" si="123"/>
        <v>0</v>
      </c>
      <c r="AS182" s="227">
        <f t="shared" si="124"/>
        <v>0</v>
      </c>
      <c r="AT182" s="227">
        <f t="shared" si="125"/>
        <v>0</v>
      </c>
      <c r="AU182" s="83">
        <f t="shared" si="126"/>
        <v>0</v>
      </c>
      <c r="AV182" s="83">
        <f t="shared" si="127"/>
        <v>0</v>
      </c>
      <c r="AW182" s="83">
        <f t="shared" si="128"/>
        <v>0</v>
      </c>
      <c r="AX182" s="83">
        <f t="shared" si="129"/>
        <v>0</v>
      </c>
      <c r="AY182" s="128">
        <f t="shared" si="130"/>
        <v>0</v>
      </c>
    </row>
    <row r="183" spans="3:51" x14ac:dyDescent="0.25">
      <c r="C183" s="244" t="s">
        <v>58</v>
      </c>
      <c r="D183" s="4">
        <v>0.34</v>
      </c>
      <c r="E183" s="261" t="s">
        <v>223</v>
      </c>
      <c r="I183" s="105">
        <v>178</v>
      </c>
      <c r="J183" s="83">
        <f t="shared" si="110"/>
        <v>0</v>
      </c>
      <c r="K183" s="83">
        <f t="shared" si="111"/>
        <v>0</v>
      </c>
      <c r="L183" s="83">
        <f t="shared" si="112"/>
        <v>0</v>
      </c>
      <c r="M183" s="83">
        <f t="shared" si="113"/>
        <v>0</v>
      </c>
      <c r="N183" s="83">
        <f t="shared" si="95"/>
        <v>0</v>
      </c>
      <c r="O183" s="84">
        <f t="shared" si="96"/>
        <v>0</v>
      </c>
      <c r="P183" s="105">
        <v>178</v>
      </c>
      <c r="Q183" s="83">
        <f t="shared" si="105"/>
        <v>0</v>
      </c>
      <c r="R183" s="83">
        <f t="shared" si="114"/>
        <v>0</v>
      </c>
      <c r="S183" s="83">
        <f t="shared" si="115"/>
        <v>0</v>
      </c>
      <c r="T183" s="83">
        <f t="shared" si="97"/>
        <v>0</v>
      </c>
      <c r="U183" s="83">
        <f t="shared" si="106"/>
        <v>0</v>
      </c>
      <c r="V183" s="83">
        <f t="shared" si="98"/>
        <v>0</v>
      </c>
      <c r="W183" s="83">
        <v>0</v>
      </c>
      <c r="X183" s="83">
        <f t="shared" si="99"/>
        <v>0</v>
      </c>
      <c r="Y183" s="88">
        <f t="shared" si="100"/>
        <v>0</v>
      </c>
      <c r="AA183" s="121">
        <v>178</v>
      </c>
      <c r="AB183" s="83">
        <f t="shared" si="101"/>
        <v>0</v>
      </c>
      <c r="AC183" s="154">
        <f t="shared" si="102"/>
        <v>0</v>
      </c>
      <c r="AD183" s="154">
        <f t="shared" si="103"/>
        <v>0</v>
      </c>
      <c r="AE183" s="154">
        <f t="shared" si="104"/>
        <v>0</v>
      </c>
      <c r="AF183" s="83">
        <f t="shared" si="107"/>
        <v>0</v>
      </c>
      <c r="AG183" s="83">
        <f t="shared" si="108"/>
        <v>0</v>
      </c>
      <c r="AH183" s="83">
        <f t="shared" si="109"/>
        <v>0</v>
      </c>
      <c r="AI183" s="128">
        <f t="shared" si="116"/>
        <v>0</v>
      </c>
      <c r="AK183" s="121">
        <v>178</v>
      </c>
      <c r="AL183" s="83">
        <f t="shared" si="117"/>
        <v>0</v>
      </c>
      <c r="AM183" s="83">
        <f t="shared" si="118"/>
        <v>0</v>
      </c>
      <c r="AN183" s="83">
        <f t="shared" si="119"/>
        <v>0</v>
      </c>
      <c r="AO183" s="83">
        <f t="shared" si="120"/>
        <v>0</v>
      </c>
      <c r="AP183" s="83">
        <f t="shared" si="121"/>
        <v>0</v>
      </c>
      <c r="AQ183" s="227">
        <f t="shared" si="122"/>
        <v>0</v>
      </c>
      <c r="AR183" s="227">
        <f t="shared" si="123"/>
        <v>0</v>
      </c>
      <c r="AS183" s="227">
        <f t="shared" si="124"/>
        <v>0</v>
      </c>
      <c r="AT183" s="227">
        <f t="shared" si="125"/>
        <v>0</v>
      </c>
      <c r="AU183" s="83">
        <f t="shared" si="126"/>
        <v>0</v>
      </c>
      <c r="AV183" s="83">
        <f t="shared" si="127"/>
        <v>0</v>
      </c>
      <c r="AW183" s="83">
        <f t="shared" si="128"/>
        <v>0</v>
      </c>
      <c r="AX183" s="83">
        <f t="shared" si="129"/>
        <v>0</v>
      </c>
      <c r="AY183" s="128">
        <f t="shared" si="130"/>
        <v>0</v>
      </c>
    </row>
    <row r="184" spans="3:51" x14ac:dyDescent="0.25">
      <c r="C184" s="244" t="s">
        <v>59</v>
      </c>
      <c r="D184" s="4">
        <v>0.5</v>
      </c>
      <c r="E184" s="261" t="s">
        <v>222</v>
      </c>
      <c r="I184" s="105">
        <v>179</v>
      </c>
      <c r="J184" s="83">
        <f t="shared" si="110"/>
        <v>0</v>
      </c>
      <c r="K184" s="83">
        <f t="shared" si="111"/>
        <v>0</v>
      </c>
      <c r="L184" s="83">
        <f t="shared" si="112"/>
        <v>0</v>
      </c>
      <c r="M184" s="83">
        <f t="shared" si="113"/>
        <v>0</v>
      </c>
      <c r="N184" s="83">
        <f t="shared" si="95"/>
        <v>0</v>
      </c>
      <c r="O184" s="84">
        <f t="shared" si="96"/>
        <v>0</v>
      </c>
      <c r="P184" s="105">
        <v>179</v>
      </c>
      <c r="Q184" s="83">
        <f t="shared" si="105"/>
        <v>0</v>
      </c>
      <c r="R184" s="83">
        <f t="shared" si="114"/>
        <v>0</v>
      </c>
      <c r="S184" s="83">
        <f t="shared" si="115"/>
        <v>0</v>
      </c>
      <c r="T184" s="83">
        <f t="shared" si="97"/>
        <v>0</v>
      </c>
      <c r="U184" s="83">
        <f t="shared" si="106"/>
        <v>0</v>
      </c>
      <c r="V184" s="83">
        <f t="shared" si="98"/>
        <v>0</v>
      </c>
      <c r="W184" s="83">
        <v>0</v>
      </c>
      <c r="X184" s="83">
        <f t="shared" si="99"/>
        <v>0</v>
      </c>
      <c r="Y184" s="88">
        <f t="shared" si="100"/>
        <v>0</v>
      </c>
      <c r="AA184" s="121">
        <v>179</v>
      </c>
      <c r="AB184" s="83">
        <f t="shared" si="101"/>
        <v>0</v>
      </c>
      <c r="AC184" s="154">
        <f t="shared" si="102"/>
        <v>0</v>
      </c>
      <c r="AD184" s="154">
        <f t="shared" si="103"/>
        <v>0</v>
      </c>
      <c r="AE184" s="154">
        <f t="shared" si="104"/>
        <v>0</v>
      </c>
      <c r="AF184" s="83">
        <f t="shared" si="107"/>
        <v>0</v>
      </c>
      <c r="AG184" s="83">
        <f t="shared" si="108"/>
        <v>0</v>
      </c>
      <c r="AH184" s="83">
        <f t="shared" si="109"/>
        <v>0</v>
      </c>
      <c r="AI184" s="128">
        <f t="shared" si="116"/>
        <v>0</v>
      </c>
      <c r="AK184" s="121">
        <v>179</v>
      </c>
      <c r="AL184" s="83">
        <f t="shared" si="117"/>
        <v>0</v>
      </c>
      <c r="AM184" s="83">
        <f t="shared" si="118"/>
        <v>0</v>
      </c>
      <c r="AN184" s="83">
        <f t="shared" si="119"/>
        <v>0</v>
      </c>
      <c r="AO184" s="83">
        <f t="shared" si="120"/>
        <v>0</v>
      </c>
      <c r="AP184" s="83">
        <f t="shared" si="121"/>
        <v>0</v>
      </c>
      <c r="AQ184" s="227">
        <f t="shared" si="122"/>
        <v>0</v>
      </c>
      <c r="AR184" s="227">
        <f t="shared" si="123"/>
        <v>0</v>
      </c>
      <c r="AS184" s="227">
        <f t="shared" si="124"/>
        <v>0</v>
      </c>
      <c r="AT184" s="227">
        <f t="shared" si="125"/>
        <v>0</v>
      </c>
      <c r="AU184" s="83">
        <f t="shared" si="126"/>
        <v>0</v>
      </c>
      <c r="AV184" s="83">
        <f t="shared" si="127"/>
        <v>0</v>
      </c>
      <c r="AW184" s="83">
        <f t="shared" si="128"/>
        <v>0</v>
      </c>
      <c r="AX184" s="83">
        <f t="shared" si="129"/>
        <v>0</v>
      </c>
      <c r="AY184" s="128">
        <f t="shared" si="130"/>
        <v>0</v>
      </c>
    </row>
    <row r="185" spans="3:51" x14ac:dyDescent="0.25">
      <c r="C185" s="244" t="s">
        <v>60</v>
      </c>
      <c r="D185" s="4">
        <v>0.57999999999999996</v>
      </c>
      <c r="E185" s="261" t="s">
        <v>222</v>
      </c>
      <c r="I185" s="105">
        <v>180</v>
      </c>
      <c r="J185" s="83">
        <f t="shared" si="110"/>
        <v>0</v>
      </c>
      <c r="K185" s="83">
        <f t="shared" si="111"/>
        <v>0</v>
      </c>
      <c r="L185" s="83">
        <f t="shared" si="112"/>
        <v>0</v>
      </c>
      <c r="M185" s="83">
        <f t="shared" si="113"/>
        <v>0</v>
      </c>
      <c r="N185" s="83">
        <f t="shared" si="95"/>
        <v>0</v>
      </c>
      <c r="O185" s="84">
        <f t="shared" si="96"/>
        <v>0</v>
      </c>
      <c r="P185" s="105">
        <v>180</v>
      </c>
      <c r="Q185" s="83">
        <f t="shared" si="105"/>
        <v>0</v>
      </c>
      <c r="R185" s="83">
        <f t="shared" si="114"/>
        <v>0</v>
      </c>
      <c r="S185" s="83">
        <f t="shared" si="115"/>
        <v>0</v>
      </c>
      <c r="T185" s="83">
        <f t="shared" si="97"/>
        <v>0</v>
      </c>
      <c r="U185" s="83">
        <f t="shared" si="106"/>
        <v>0</v>
      </c>
      <c r="V185" s="83">
        <f t="shared" si="98"/>
        <v>0</v>
      </c>
      <c r="W185" s="83">
        <v>0</v>
      </c>
      <c r="X185" s="83">
        <f t="shared" si="99"/>
        <v>0</v>
      </c>
      <c r="Y185" s="88">
        <f t="shared" si="100"/>
        <v>0</v>
      </c>
      <c r="AA185" s="121">
        <v>180</v>
      </c>
      <c r="AB185" s="83">
        <f t="shared" si="101"/>
        <v>0</v>
      </c>
      <c r="AC185" s="154">
        <f t="shared" si="102"/>
        <v>0</v>
      </c>
      <c r="AD185" s="154">
        <f t="shared" si="103"/>
        <v>0</v>
      </c>
      <c r="AE185" s="154">
        <f t="shared" si="104"/>
        <v>0</v>
      </c>
      <c r="AF185" s="83">
        <f t="shared" si="107"/>
        <v>0</v>
      </c>
      <c r="AG185" s="83">
        <f t="shared" si="108"/>
        <v>0</v>
      </c>
      <c r="AH185" s="83">
        <f t="shared" si="109"/>
        <v>0</v>
      </c>
      <c r="AI185" s="128">
        <f t="shared" si="116"/>
        <v>0</v>
      </c>
      <c r="AK185" s="121">
        <v>180</v>
      </c>
      <c r="AL185" s="83">
        <f t="shared" si="117"/>
        <v>0</v>
      </c>
      <c r="AM185" s="83">
        <f t="shared" si="118"/>
        <v>0</v>
      </c>
      <c r="AN185" s="83">
        <f t="shared" si="119"/>
        <v>0</v>
      </c>
      <c r="AO185" s="83">
        <f t="shared" si="120"/>
        <v>0</v>
      </c>
      <c r="AP185" s="83">
        <f t="shared" si="121"/>
        <v>0</v>
      </c>
      <c r="AQ185" s="227">
        <f t="shared" si="122"/>
        <v>0</v>
      </c>
      <c r="AR185" s="227">
        <f t="shared" si="123"/>
        <v>0</v>
      </c>
      <c r="AS185" s="227">
        <f t="shared" si="124"/>
        <v>0</v>
      </c>
      <c r="AT185" s="227">
        <f t="shared" si="125"/>
        <v>0</v>
      </c>
      <c r="AU185" s="83">
        <f t="shared" si="126"/>
        <v>0</v>
      </c>
      <c r="AV185" s="83">
        <f t="shared" si="127"/>
        <v>0</v>
      </c>
      <c r="AW185" s="83">
        <f t="shared" si="128"/>
        <v>0</v>
      </c>
      <c r="AX185" s="83">
        <f t="shared" si="129"/>
        <v>0</v>
      </c>
      <c r="AY185" s="128">
        <f t="shared" si="130"/>
        <v>0</v>
      </c>
    </row>
    <row r="186" spans="3:51" x14ac:dyDescent="0.25">
      <c r="C186" s="244" t="s">
        <v>61</v>
      </c>
      <c r="D186" s="4">
        <v>0.37</v>
      </c>
      <c r="E186" s="261" t="s">
        <v>223</v>
      </c>
      <c r="I186" s="105">
        <v>181</v>
      </c>
      <c r="J186" s="83">
        <f t="shared" si="110"/>
        <v>0</v>
      </c>
      <c r="K186" s="83">
        <f t="shared" si="111"/>
        <v>0</v>
      </c>
      <c r="L186" s="83">
        <f t="shared" si="112"/>
        <v>0</v>
      </c>
      <c r="M186" s="83">
        <f t="shared" si="113"/>
        <v>0</v>
      </c>
      <c r="N186" s="83">
        <f t="shared" si="95"/>
        <v>0</v>
      </c>
      <c r="O186" s="84">
        <f t="shared" si="96"/>
        <v>0</v>
      </c>
      <c r="P186" s="105">
        <v>181</v>
      </c>
      <c r="Q186" s="83">
        <f t="shared" si="105"/>
        <v>0</v>
      </c>
      <c r="R186" s="83">
        <f t="shared" si="114"/>
        <v>0</v>
      </c>
      <c r="S186" s="83">
        <f t="shared" si="115"/>
        <v>0</v>
      </c>
      <c r="T186" s="83">
        <f t="shared" si="97"/>
        <v>0</v>
      </c>
      <c r="U186" s="83">
        <f t="shared" si="106"/>
        <v>0</v>
      </c>
      <c r="V186" s="83">
        <f t="shared" si="98"/>
        <v>0</v>
      </c>
      <c r="W186" s="83">
        <v>0</v>
      </c>
      <c r="X186" s="83">
        <f t="shared" si="99"/>
        <v>0</v>
      </c>
      <c r="Y186" s="88">
        <f t="shared" si="100"/>
        <v>0</v>
      </c>
      <c r="AA186" s="121">
        <v>181</v>
      </c>
      <c r="AB186" s="83">
        <f t="shared" si="101"/>
        <v>0</v>
      </c>
      <c r="AC186" s="154">
        <f t="shared" si="102"/>
        <v>0</v>
      </c>
      <c r="AD186" s="154">
        <f t="shared" si="103"/>
        <v>0</v>
      </c>
      <c r="AE186" s="154">
        <f t="shared" si="104"/>
        <v>0</v>
      </c>
      <c r="AF186" s="83">
        <f t="shared" si="107"/>
        <v>0</v>
      </c>
      <c r="AG186" s="83">
        <f t="shared" si="108"/>
        <v>0</v>
      </c>
      <c r="AH186" s="83">
        <f t="shared" si="109"/>
        <v>0</v>
      </c>
      <c r="AI186" s="128">
        <f t="shared" si="116"/>
        <v>0</v>
      </c>
      <c r="AK186" s="121">
        <v>181</v>
      </c>
      <c r="AL186" s="83">
        <f t="shared" si="117"/>
        <v>0</v>
      </c>
      <c r="AM186" s="83">
        <f t="shared" si="118"/>
        <v>0</v>
      </c>
      <c r="AN186" s="83">
        <f t="shared" si="119"/>
        <v>0</v>
      </c>
      <c r="AO186" s="83">
        <f t="shared" si="120"/>
        <v>0</v>
      </c>
      <c r="AP186" s="83">
        <f t="shared" si="121"/>
        <v>0</v>
      </c>
      <c r="AQ186" s="227">
        <f t="shared" si="122"/>
        <v>0</v>
      </c>
      <c r="AR186" s="227">
        <f t="shared" si="123"/>
        <v>0</v>
      </c>
      <c r="AS186" s="227">
        <f t="shared" si="124"/>
        <v>0</v>
      </c>
      <c r="AT186" s="227">
        <f t="shared" si="125"/>
        <v>0</v>
      </c>
      <c r="AU186" s="83">
        <f t="shared" si="126"/>
        <v>0</v>
      </c>
      <c r="AV186" s="83">
        <f t="shared" si="127"/>
        <v>0</v>
      </c>
      <c r="AW186" s="83">
        <f t="shared" si="128"/>
        <v>0</v>
      </c>
      <c r="AX186" s="83">
        <f t="shared" si="129"/>
        <v>0</v>
      </c>
      <c r="AY186" s="128">
        <f t="shared" si="130"/>
        <v>0</v>
      </c>
    </row>
    <row r="187" spans="3:51" x14ac:dyDescent="0.25">
      <c r="C187" s="244" t="s">
        <v>62</v>
      </c>
      <c r="D187" s="4">
        <v>0.37</v>
      </c>
      <c r="E187" s="261" t="s">
        <v>223</v>
      </c>
      <c r="I187" s="105">
        <v>182</v>
      </c>
      <c r="J187" s="83">
        <f t="shared" si="110"/>
        <v>0</v>
      </c>
      <c r="K187" s="83">
        <f t="shared" si="111"/>
        <v>0</v>
      </c>
      <c r="L187" s="83">
        <f t="shared" si="112"/>
        <v>0</v>
      </c>
      <c r="M187" s="83">
        <f t="shared" si="113"/>
        <v>0</v>
      </c>
      <c r="N187" s="83">
        <f t="shared" si="95"/>
        <v>0</v>
      </c>
      <c r="O187" s="84">
        <f t="shared" si="96"/>
        <v>0</v>
      </c>
      <c r="P187" s="105">
        <v>182</v>
      </c>
      <c r="Q187" s="83">
        <f t="shared" si="105"/>
        <v>0</v>
      </c>
      <c r="R187" s="83">
        <f t="shared" si="114"/>
        <v>0</v>
      </c>
      <c r="S187" s="83">
        <f t="shared" si="115"/>
        <v>0</v>
      </c>
      <c r="T187" s="83">
        <f t="shared" si="97"/>
        <v>0</v>
      </c>
      <c r="U187" s="83">
        <f t="shared" si="106"/>
        <v>0</v>
      </c>
      <c r="V187" s="83">
        <f t="shared" si="98"/>
        <v>0</v>
      </c>
      <c r="W187" s="83">
        <v>0</v>
      </c>
      <c r="X187" s="83">
        <f t="shared" si="99"/>
        <v>0</v>
      </c>
      <c r="Y187" s="88">
        <f t="shared" si="100"/>
        <v>0</v>
      </c>
      <c r="AA187" s="121">
        <v>182</v>
      </c>
      <c r="AB187" s="83">
        <f t="shared" si="101"/>
        <v>0</v>
      </c>
      <c r="AC187" s="154">
        <f t="shared" si="102"/>
        <v>0</v>
      </c>
      <c r="AD187" s="154">
        <f t="shared" si="103"/>
        <v>0</v>
      </c>
      <c r="AE187" s="154">
        <f t="shared" si="104"/>
        <v>0</v>
      </c>
      <c r="AF187" s="83">
        <f t="shared" si="107"/>
        <v>0</v>
      </c>
      <c r="AG187" s="83">
        <f t="shared" si="108"/>
        <v>0</v>
      </c>
      <c r="AH187" s="83">
        <f t="shared" si="109"/>
        <v>0</v>
      </c>
      <c r="AI187" s="128">
        <f t="shared" si="116"/>
        <v>0</v>
      </c>
      <c r="AK187" s="121">
        <v>182</v>
      </c>
      <c r="AL187" s="83">
        <f t="shared" si="117"/>
        <v>0</v>
      </c>
      <c r="AM187" s="83">
        <f t="shared" si="118"/>
        <v>0</v>
      </c>
      <c r="AN187" s="83">
        <f t="shared" si="119"/>
        <v>0</v>
      </c>
      <c r="AO187" s="83">
        <f t="shared" si="120"/>
        <v>0</v>
      </c>
      <c r="AP187" s="83">
        <f t="shared" si="121"/>
        <v>0</v>
      </c>
      <c r="AQ187" s="227">
        <f t="shared" si="122"/>
        <v>0</v>
      </c>
      <c r="AR187" s="227">
        <f t="shared" si="123"/>
        <v>0</v>
      </c>
      <c r="AS187" s="227">
        <f t="shared" si="124"/>
        <v>0</v>
      </c>
      <c r="AT187" s="227">
        <f t="shared" si="125"/>
        <v>0</v>
      </c>
      <c r="AU187" s="83">
        <f t="shared" si="126"/>
        <v>0</v>
      </c>
      <c r="AV187" s="83">
        <f t="shared" si="127"/>
        <v>0</v>
      </c>
      <c r="AW187" s="83">
        <f t="shared" si="128"/>
        <v>0</v>
      </c>
      <c r="AX187" s="83">
        <f t="shared" si="129"/>
        <v>0</v>
      </c>
      <c r="AY187" s="128">
        <f t="shared" si="130"/>
        <v>0</v>
      </c>
    </row>
    <row r="188" spans="3:51" x14ac:dyDescent="0.25">
      <c r="C188" s="244" t="s">
        <v>63</v>
      </c>
      <c r="D188" s="4">
        <v>0.38</v>
      </c>
      <c r="E188" s="261" t="s">
        <v>223</v>
      </c>
      <c r="I188" s="105">
        <v>183</v>
      </c>
      <c r="J188" s="83">
        <f t="shared" si="110"/>
        <v>0</v>
      </c>
      <c r="K188" s="83">
        <f t="shared" si="111"/>
        <v>0</v>
      </c>
      <c r="L188" s="83">
        <f t="shared" si="112"/>
        <v>0</v>
      </c>
      <c r="M188" s="83">
        <f t="shared" si="113"/>
        <v>0</v>
      </c>
      <c r="N188" s="83">
        <f t="shared" si="95"/>
        <v>0</v>
      </c>
      <c r="O188" s="84">
        <f t="shared" si="96"/>
        <v>0</v>
      </c>
      <c r="P188" s="105">
        <v>183</v>
      </c>
      <c r="Q188" s="83">
        <f t="shared" si="105"/>
        <v>0</v>
      </c>
      <c r="R188" s="83">
        <f t="shared" si="114"/>
        <v>0</v>
      </c>
      <c r="S188" s="83">
        <f t="shared" si="115"/>
        <v>0</v>
      </c>
      <c r="T188" s="83">
        <f t="shared" si="97"/>
        <v>0</v>
      </c>
      <c r="U188" s="83">
        <f t="shared" si="106"/>
        <v>0</v>
      </c>
      <c r="V188" s="83">
        <f t="shared" si="98"/>
        <v>0</v>
      </c>
      <c r="W188" s="83">
        <v>0</v>
      </c>
      <c r="X188" s="83">
        <f t="shared" si="99"/>
        <v>0</v>
      </c>
      <c r="Y188" s="88">
        <f t="shared" si="100"/>
        <v>0</v>
      </c>
      <c r="AA188" s="121">
        <v>183</v>
      </c>
      <c r="AB188" s="83">
        <f t="shared" si="101"/>
        <v>0</v>
      </c>
      <c r="AC188" s="154">
        <f t="shared" si="102"/>
        <v>0</v>
      </c>
      <c r="AD188" s="154">
        <f t="shared" si="103"/>
        <v>0</v>
      </c>
      <c r="AE188" s="154">
        <f t="shared" si="104"/>
        <v>0</v>
      </c>
      <c r="AF188" s="83">
        <f t="shared" si="107"/>
        <v>0</v>
      </c>
      <c r="AG188" s="83">
        <f t="shared" si="108"/>
        <v>0</v>
      </c>
      <c r="AH188" s="83">
        <f t="shared" si="109"/>
        <v>0</v>
      </c>
      <c r="AI188" s="128">
        <f t="shared" si="116"/>
        <v>0</v>
      </c>
      <c r="AK188" s="121">
        <v>183</v>
      </c>
      <c r="AL188" s="83">
        <f t="shared" si="117"/>
        <v>0</v>
      </c>
      <c r="AM188" s="83">
        <f t="shared" si="118"/>
        <v>0</v>
      </c>
      <c r="AN188" s="83">
        <f t="shared" si="119"/>
        <v>0</v>
      </c>
      <c r="AO188" s="83">
        <f t="shared" si="120"/>
        <v>0</v>
      </c>
      <c r="AP188" s="83">
        <f t="shared" si="121"/>
        <v>0</v>
      </c>
      <c r="AQ188" s="227">
        <f t="shared" si="122"/>
        <v>0</v>
      </c>
      <c r="AR188" s="227">
        <f t="shared" si="123"/>
        <v>0</v>
      </c>
      <c r="AS188" s="227">
        <f t="shared" si="124"/>
        <v>0</v>
      </c>
      <c r="AT188" s="227">
        <f t="shared" si="125"/>
        <v>0</v>
      </c>
      <c r="AU188" s="83">
        <f t="shared" si="126"/>
        <v>0</v>
      </c>
      <c r="AV188" s="83">
        <f t="shared" si="127"/>
        <v>0</v>
      </c>
      <c r="AW188" s="83">
        <f t="shared" si="128"/>
        <v>0</v>
      </c>
      <c r="AX188" s="83">
        <f t="shared" si="129"/>
        <v>0</v>
      </c>
      <c r="AY188" s="128">
        <f t="shared" si="130"/>
        <v>0</v>
      </c>
    </row>
    <row r="189" spans="3:51" x14ac:dyDescent="0.25">
      <c r="C189" s="244" t="s">
        <v>64</v>
      </c>
      <c r="D189" s="4">
        <v>0.36</v>
      </c>
      <c r="E189" s="261" t="s">
        <v>223</v>
      </c>
      <c r="I189" s="105">
        <v>184</v>
      </c>
      <c r="J189" s="83">
        <f t="shared" si="110"/>
        <v>0</v>
      </c>
      <c r="K189" s="83">
        <f t="shared" si="111"/>
        <v>0</v>
      </c>
      <c r="L189" s="83">
        <f t="shared" si="112"/>
        <v>0</v>
      </c>
      <c r="M189" s="83">
        <f t="shared" si="113"/>
        <v>0</v>
      </c>
      <c r="N189" s="83">
        <f t="shared" si="95"/>
        <v>0</v>
      </c>
      <c r="O189" s="84">
        <f t="shared" si="96"/>
        <v>0</v>
      </c>
      <c r="P189" s="105">
        <v>184</v>
      </c>
      <c r="Q189" s="83">
        <f t="shared" si="105"/>
        <v>0</v>
      </c>
      <c r="R189" s="83">
        <f t="shared" si="114"/>
        <v>0</v>
      </c>
      <c r="S189" s="83">
        <f t="shared" si="115"/>
        <v>0</v>
      </c>
      <c r="T189" s="83">
        <f t="shared" si="97"/>
        <v>0</v>
      </c>
      <c r="U189" s="83">
        <f t="shared" si="106"/>
        <v>0</v>
      </c>
      <c r="V189" s="83">
        <f t="shared" si="98"/>
        <v>0</v>
      </c>
      <c r="W189" s="83">
        <v>0</v>
      </c>
      <c r="X189" s="83">
        <f t="shared" si="99"/>
        <v>0</v>
      </c>
      <c r="Y189" s="88">
        <f t="shared" si="100"/>
        <v>0</v>
      </c>
      <c r="AA189" s="121">
        <v>184</v>
      </c>
      <c r="AB189" s="83">
        <f t="shared" si="101"/>
        <v>0</v>
      </c>
      <c r="AC189" s="154">
        <f t="shared" si="102"/>
        <v>0</v>
      </c>
      <c r="AD189" s="154">
        <f t="shared" si="103"/>
        <v>0</v>
      </c>
      <c r="AE189" s="154">
        <f t="shared" si="104"/>
        <v>0</v>
      </c>
      <c r="AF189" s="83">
        <f t="shared" si="107"/>
        <v>0</v>
      </c>
      <c r="AG189" s="83">
        <f t="shared" si="108"/>
        <v>0</v>
      </c>
      <c r="AH189" s="83">
        <f t="shared" si="109"/>
        <v>0</v>
      </c>
      <c r="AI189" s="128">
        <f t="shared" si="116"/>
        <v>0</v>
      </c>
      <c r="AK189" s="121">
        <v>184</v>
      </c>
      <c r="AL189" s="83">
        <f t="shared" si="117"/>
        <v>0</v>
      </c>
      <c r="AM189" s="83">
        <f t="shared" si="118"/>
        <v>0</v>
      </c>
      <c r="AN189" s="83">
        <f t="shared" si="119"/>
        <v>0</v>
      </c>
      <c r="AO189" s="83">
        <f t="shared" si="120"/>
        <v>0</v>
      </c>
      <c r="AP189" s="83">
        <f t="shared" si="121"/>
        <v>0</v>
      </c>
      <c r="AQ189" s="227">
        <f t="shared" si="122"/>
        <v>0</v>
      </c>
      <c r="AR189" s="227">
        <f t="shared" si="123"/>
        <v>0</v>
      </c>
      <c r="AS189" s="227">
        <f t="shared" si="124"/>
        <v>0</v>
      </c>
      <c r="AT189" s="227">
        <f t="shared" si="125"/>
        <v>0</v>
      </c>
      <c r="AU189" s="83">
        <f t="shared" si="126"/>
        <v>0</v>
      </c>
      <c r="AV189" s="83">
        <f t="shared" si="127"/>
        <v>0</v>
      </c>
      <c r="AW189" s="83">
        <f t="shared" si="128"/>
        <v>0</v>
      </c>
      <c r="AX189" s="83">
        <f t="shared" si="129"/>
        <v>0</v>
      </c>
      <c r="AY189" s="128">
        <f t="shared" si="130"/>
        <v>0</v>
      </c>
    </row>
    <row r="190" spans="3:51" x14ac:dyDescent="0.25">
      <c r="C190" s="244" t="s">
        <v>65</v>
      </c>
      <c r="D190" s="4">
        <v>0.37</v>
      </c>
      <c r="E190" s="261" t="s">
        <v>222</v>
      </c>
      <c r="I190" s="105">
        <v>185</v>
      </c>
      <c r="J190" s="83">
        <f t="shared" si="110"/>
        <v>0</v>
      </c>
      <c r="K190" s="83">
        <f t="shared" si="111"/>
        <v>0</v>
      </c>
      <c r="L190" s="83">
        <f t="shared" si="112"/>
        <v>0</v>
      </c>
      <c r="M190" s="83">
        <f t="shared" si="113"/>
        <v>0</v>
      </c>
      <c r="N190" s="83">
        <f t="shared" si="95"/>
        <v>0</v>
      </c>
      <c r="O190" s="84">
        <f t="shared" si="96"/>
        <v>0</v>
      </c>
      <c r="P190" s="105">
        <v>185</v>
      </c>
      <c r="Q190" s="83">
        <f t="shared" si="105"/>
        <v>0</v>
      </c>
      <c r="R190" s="83">
        <f t="shared" si="114"/>
        <v>0</v>
      </c>
      <c r="S190" s="83">
        <f t="shared" si="115"/>
        <v>0</v>
      </c>
      <c r="T190" s="83">
        <f t="shared" si="97"/>
        <v>0</v>
      </c>
      <c r="U190" s="83">
        <f t="shared" si="106"/>
        <v>0</v>
      </c>
      <c r="V190" s="83">
        <f t="shared" si="98"/>
        <v>0</v>
      </c>
      <c r="W190" s="83">
        <v>0</v>
      </c>
      <c r="X190" s="83">
        <f t="shared" si="99"/>
        <v>0</v>
      </c>
      <c r="Y190" s="88">
        <f t="shared" si="100"/>
        <v>0</v>
      </c>
      <c r="AA190" s="121">
        <v>185</v>
      </c>
      <c r="AB190" s="83">
        <f t="shared" si="101"/>
        <v>0</v>
      </c>
      <c r="AC190" s="154">
        <f t="shared" si="102"/>
        <v>0</v>
      </c>
      <c r="AD190" s="154">
        <f t="shared" si="103"/>
        <v>0</v>
      </c>
      <c r="AE190" s="154">
        <f t="shared" si="104"/>
        <v>0</v>
      </c>
      <c r="AF190" s="83">
        <f t="shared" si="107"/>
        <v>0</v>
      </c>
      <c r="AG190" s="83">
        <f t="shared" si="108"/>
        <v>0</v>
      </c>
      <c r="AH190" s="83">
        <f t="shared" si="109"/>
        <v>0</v>
      </c>
      <c r="AI190" s="128">
        <f t="shared" si="116"/>
        <v>0</v>
      </c>
      <c r="AK190" s="121">
        <v>185</v>
      </c>
      <c r="AL190" s="83">
        <f t="shared" si="117"/>
        <v>0</v>
      </c>
      <c r="AM190" s="83">
        <f t="shared" si="118"/>
        <v>0</v>
      </c>
      <c r="AN190" s="83">
        <f t="shared" si="119"/>
        <v>0</v>
      </c>
      <c r="AO190" s="83">
        <f t="shared" si="120"/>
        <v>0</v>
      </c>
      <c r="AP190" s="83">
        <f t="shared" si="121"/>
        <v>0</v>
      </c>
      <c r="AQ190" s="227">
        <f t="shared" si="122"/>
        <v>0</v>
      </c>
      <c r="AR190" s="227">
        <f t="shared" si="123"/>
        <v>0</v>
      </c>
      <c r="AS190" s="227">
        <f t="shared" si="124"/>
        <v>0</v>
      </c>
      <c r="AT190" s="227">
        <f t="shared" si="125"/>
        <v>0</v>
      </c>
      <c r="AU190" s="83">
        <f t="shared" si="126"/>
        <v>0</v>
      </c>
      <c r="AV190" s="83">
        <f t="shared" si="127"/>
        <v>0</v>
      </c>
      <c r="AW190" s="83">
        <f t="shared" si="128"/>
        <v>0</v>
      </c>
      <c r="AX190" s="83">
        <f t="shared" si="129"/>
        <v>0</v>
      </c>
      <c r="AY190" s="128">
        <f t="shared" si="130"/>
        <v>0</v>
      </c>
    </row>
    <row r="191" spans="3:51" x14ac:dyDescent="0.25">
      <c r="C191" s="244" t="s">
        <v>66</v>
      </c>
      <c r="D191" s="4">
        <v>0.53</v>
      </c>
      <c r="E191" s="261" t="s">
        <v>222</v>
      </c>
      <c r="I191" s="105">
        <v>186</v>
      </c>
      <c r="J191" s="83">
        <f t="shared" si="110"/>
        <v>0</v>
      </c>
      <c r="K191" s="83">
        <f t="shared" si="111"/>
        <v>0</v>
      </c>
      <c r="L191" s="83">
        <f t="shared" si="112"/>
        <v>0</v>
      </c>
      <c r="M191" s="83">
        <f t="shared" si="113"/>
        <v>0</v>
      </c>
      <c r="N191" s="83">
        <f t="shared" si="95"/>
        <v>0</v>
      </c>
      <c r="O191" s="84">
        <f t="shared" si="96"/>
        <v>0</v>
      </c>
      <c r="P191" s="105">
        <v>186</v>
      </c>
      <c r="Q191" s="83">
        <f t="shared" si="105"/>
        <v>0</v>
      </c>
      <c r="R191" s="83">
        <f t="shared" si="114"/>
        <v>0</v>
      </c>
      <c r="S191" s="83">
        <f t="shared" si="115"/>
        <v>0</v>
      </c>
      <c r="T191" s="83">
        <f t="shared" si="97"/>
        <v>0</v>
      </c>
      <c r="U191" s="83">
        <f t="shared" si="106"/>
        <v>0</v>
      </c>
      <c r="V191" s="83">
        <f t="shared" si="98"/>
        <v>0</v>
      </c>
      <c r="W191" s="83">
        <v>0</v>
      </c>
      <c r="X191" s="83">
        <f t="shared" si="99"/>
        <v>0</v>
      </c>
      <c r="Y191" s="88">
        <f t="shared" si="100"/>
        <v>0</v>
      </c>
      <c r="AA191" s="121">
        <v>186</v>
      </c>
      <c r="AB191" s="83">
        <f t="shared" si="101"/>
        <v>0</v>
      </c>
      <c r="AC191" s="154">
        <f t="shared" si="102"/>
        <v>0</v>
      </c>
      <c r="AD191" s="154">
        <f t="shared" si="103"/>
        <v>0</v>
      </c>
      <c r="AE191" s="154">
        <f t="shared" si="104"/>
        <v>0</v>
      </c>
      <c r="AF191" s="83">
        <f t="shared" si="107"/>
        <v>0</v>
      </c>
      <c r="AG191" s="83">
        <f t="shared" si="108"/>
        <v>0</v>
      </c>
      <c r="AH191" s="83">
        <f t="shared" si="109"/>
        <v>0</v>
      </c>
      <c r="AI191" s="128">
        <f t="shared" si="116"/>
        <v>0</v>
      </c>
      <c r="AK191" s="121">
        <v>186</v>
      </c>
      <c r="AL191" s="83">
        <f t="shared" si="117"/>
        <v>0</v>
      </c>
      <c r="AM191" s="83">
        <f t="shared" si="118"/>
        <v>0</v>
      </c>
      <c r="AN191" s="83">
        <f t="shared" si="119"/>
        <v>0</v>
      </c>
      <c r="AO191" s="83">
        <f t="shared" si="120"/>
        <v>0</v>
      </c>
      <c r="AP191" s="83">
        <f t="shared" si="121"/>
        <v>0</v>
      </c>
      <c r="AQ191" s="227">
        <f t="shared" si="122"/>
        <v>0</v>
      </c>
      <c r="AR191" s="227">
        <f t="shared" si="123"/>
        <v>0</v>
      </c>
      <c r="AS191" s="227">
        <f t="shared" si="124"/>
        <v>0</v>
      </c>
      <c r="AT191" s="227">
        <f t="shared" si="125"/>
        <v>0</v>
      </c>
      <c r="AU191" s="83">
        <f t="shared" si="126"/>
        <v>0</v>
      </c>
      <c r="AV191" s="83">
        <f t="shared" si="127"/>
        <v>0</v>
      </c>
      <c r="AW191" s="83">
        <f t="shared" si="128"/>
        <v>0</v>
      </c>
      <c r="AX191" s="83">
        <f t="shared" si="129"/>
        <v>0</v>
      </c>
      <c r="AY191" s="128">
        <f t="shared" si="130"/>
        <v>0</v>
      </c>
    </row>
    <row r="192" spans="3:51" x14ac:dyDescent="0.25">
      <c r="C192" s="244" t="s">
        <v>67</v>
      </c>
      <c r="D192" s="4">
        <v>0.43</v>
      </c>
      <c r="E192" s="261" t="s">
        <v>222</v>
      </c>
      <c r="I192" s="105">
        <v>187</v>
      </c>
      <c r="J192" s="83">
        <f t="shared" si="110"/>
        <v>0</v>
      </c>
      <c r="K192" s="83">
        <f t="shared" si="111"/>
        <v>0</v>
      </c>
      <c r="L192" s="83">
        <f t="shared" si="112"/>
        <v>0</v>
      </c>
      <c r="M192" s="83">
        <f t="shared" si="113"/>
        <v>0</v>
      </c>
      <c r="N192" s="83">
        <f t="shared" si="95"/>
        <v>0</v>
      </c>
      <c r="O192" s="84">
        <f t="shared" si="96"/>
        <v>0</v>
      </c>
      <c r="P192" s="105">
        <v>187</v>
      </c>
      <c r="Q192" s="83">
        <f t="shared" si="105"/>
        <v>0</v>
      </c>
      <c r="R192" s="83">
        <f t="shared" si="114"/>
        <v>0</v>
      </c>
      <c r="S192" s="83">
        <f t="shared" si="115"/>
        <v>0</v>
      </c>
      <c r="T192" s="83">
        <f t="shared" si="97"/>
        <v>0</v>
      </c>
      <c r="U192" s="83">
        <f t="shared" si="106"/>
        <v>0</v>
      </c>
      <c r="V192" s="83">
        <f t="shared" si="98"/>
        <v>0</v>
      </c>
      <c r="W192" s="83">
        <v>0</v>
      </c>
      <c r="X192" s="83">
        <f t="shared" si="99"/>
        <v>0</v>
      </c>
      <c r="Y192" s="88">
        <f t="shared" si="100"/>
        <v>0</v>
      </c>
      <c r="AA192" s="121">
        <v>187</v>
      </c>
      <c r="AB192" s="83">
        <f t="shared" si="101"/>
        <v>0</v>
      </c>
      <c r="AC192" s="154">
        <f t="shared" si="102"/>
        <v>0</v>
      </c>
      <c r="AD192" s="154">
        <f t="shared" si="103"/>
        <v>0</v>
      </c>
      <c r="AE192" s="154">
        <f t="shared" si="104"/>
        <v>0</v>
      </c>
      <c r="AF192" s="83">
        <f t="shared" si="107"/>
        <v>0</v>
      </c>
      <c r="AG192" s="83">
        <f t="shared" si="108"/>
        <v>0</v>
      </c>
      <c r="AH192" s="83">
        <f t="shared" si="109"/>
        <v>0</v>
      </c>
      <c r="AI192" s="128">
        <f t="shared" si="116"/>
        <v>0</v>
      </c>
      <c r="AK192" s="121">
        <v>187</v>
      </c>
      <c r="AL192" s="83">
        <f t="shared" si="117"/>
        <v>0</v>
      </c>
      <c r="AM192" s="83">
        <f t="shared" si="118"/>
        <v>0</v>
      </c>
      <c r="AN192" s="83">
        <f t="shared" si="119"/>
        <v>0</v>
      </c>
      <c r="AO192" s="83">
        <f t="shared" si="120"/>
        <v>0</v>
      </c>
      <c r="AP192" s="83">
        <f t="shared" si="121"/>
        <v>0</v>
      </c>
      <c r="AQ192" s="227">
        <f t="shared" si="122"/>
        <v>0</v>
      </c>
      <c r="AR192" s="227">
        <f t="shared" si="123"/>
        <v>0</v>
      </c>
      <c r="AS192" s="227">
        <f t="shared" si="124"/>
        <v>0</v>
      </c>
      <c r="AT192" s="227">
        <f t="shared" si="125"/>
        <v>0</v>
      </c>
      <c r="AU192" s="83">
        <f t="shared" si="126"/>
        <v>0</v>
      </c>
      <c r="AV192" s="83">
        <f t="shared" si="127"/>
        <v>0</v>
      </c>
      <c r="AW192" s="83">
        <f t="shared" si="128"/>
        <v>0</v>
      </c>
      <c r="AX192" s="83">
        <f t="shared" si="129"/>
        <v>0</v>
      </c>
      <c r="AY192" s="128">
        <f t="shared" si="130"/>
        <v>0</v>
      </c>
    </row>
    <row r="193" spans="3:51" x14ac:dyDescent="0.25">
      <c r="C193" s="244" t="s">
        <v>68</v>
      </c>
      <c r="D193" s="4">
        <v>0.38</v>
      </c>
      <c r="E193" s="261" t="s">
        <v>222</v>
      </c>
      <c r="I193" s="105">
        <v>188</v>
      </c>
      <c r="J193" s="83">
        <f t="shared" si="110"/>
        <v>0</v>
      </c>
      <c r="K193" s="83">
        <f t="shared" si="111"/>
        <v>0</v>
      </c>
      <c r="L193" s="83">
        <f t="shared" si="112"/>
        <v>0</v>
      </c>
      <c r="M193" s="83">
        <f t="shared" si="113"/>
        <v>0</v>
      </c>
      <c r="N193" s="83">
        <f t="shared" si="95"/>
        <v>0</v>
      </c>
      <c r="O193" s="84">
        <f t="shared" si="96"/>
        <v>0</v>
      </c>
      <c r="P193" s="105">
        <v>188</v>
      </c>
      <c r="Q193" s="83">
        <f t="shared" si="105"/>
        <v>0</v>
      </c>
      <c r="R193" s="83">
        <f t="shared" si="114"/>
        <v>0</v>
      </c>
      <c r="S193" s="83">
        <f t="shared" si="115"/>
        <v>0</v>
      </c>
      <c r="T193" s="83">
        <f t="shared" si="97"/>
        <v>0</v>
      </c>
      <c r="U193" s="83">
        <f t="shared" si="106"/>
        <v>0</v>
      </c>
      <c r="V193" s="83">
        <f t="shared" si="98"/>
        <v>0</v>
      </c>
      <c r="W193" s="83">
        <v>0</v>
      </c>
      <c r="X193" s="83">
        <f t="shared" si="99"/>
        <v>0</v>
      </c>
      <c r="Y193" s="88">
        <f t="shared" si="100"/>
        <v>0</v>
      </c>
      <c r="AA193" s="121">
        <v>188</v>
      </c>
      <c r="AB193" s="83">
        <f t="shared" si="101"/>
        <v>0</v>
      </c>
      <c r="AC193" s="154">
        <f t="shared" si="102"/>
        <v>0</v>
      </c>
      <c r="AD193" s="154">
        <f t="shared" si="103"/>
        <v>0</v>
      </c>
      <c r="AE193" s="154">
        <f t="shared" si="104"/>
        <v>0</v>
      </c>
      <c r="AF193" s="83">
        <f t="shared" si="107"/>
        <v>0</v>
      </c>
      <c r="AG193" s="83">
        <f t="shared" si="108"/>
        <v>0</v>
      </c>
      <c r="AH193" s="83">
        <f t="shared" si="109"/>
        <v>0</v>
      </c>
      <c r="AI193" s="128">
        <f t="shared" si="116"/>
        <v>0</v>
      </c>
      <c r="AK193" s="121">
        <v>188</v>
      </c>
      <c r="AL193" s="83">
        <f t="shared" si="117"/>
        <v>0</v>
      </c>
      <c r="AM193" s="83">
        <f t="shared" si="118"/>
        <v>0</v>
      </c>
      <c r="AN193" s="83">
        <f t="shared" si="119"/>
        <v>0</v>
      </c>
      <c r="AO193" s="83">
        <f t="shared" si="120"/>
        <v>0</v>
      </c>
      <c r="AP193" s="83">
        <f t="shared" si="121"/>
        <v>0</v>
      </c>
      <c r="AQ193" s="227">
        <f t="shared" si="122"/>
        <v>0</v>
      </c>
      <c r="AR193" s="227">
        <f t="shared" si="123"/>
        <v>0</v>
      </c>
      <c r="AS193" s="227">
        <f t="shared" si="124"/>
        <v>0</v>
      </c>
      <c r="AT193" s="227">
        <f t="shared" si="125"/>
        <v>0</v>
      </c>
      <c r="AU193" s="83">
        <f t="shared" si="126"/>
        <v>0</v>
      </c>
      <c r="AV193" s="83">
        <f t="shared" si="127"/>
        <v>0</v>
      </c>
      <c r="AW193" s="83">
        <f t="shared" si="128"/>
        <v>0</v>
      </c>
      <c r="AX193" s="83">
        <f t="shared" si="129"/>
        <v>0</v>
      </c>
      <c r="AY193" s="128">
        <f t="shared" si="130"/>
        <v>0</v>
      </c>
    </row>
    <row r="194" spans="3:51" x14ac:dyDescent="0.25">
      <c r="C194" s="246" t="s">
        <v>69</v>
      </c>
      <c r="D194" s="3">
        <v>0.42</v>
      </c>
      <c r="E194" s="261" t="s">
        <v>223</v>
      </c>
      <c r="I194" s="105">
        <v>189</v>
      </c>
      <c r="J194" s="83">
        <f t="shared" si="110"/>
        <v>0</v>
      </c>
      <c r="K194" s="83">
        <f t="shared" si="111"/>
        <v>0</v>
      </c>
      <c r="L194" s="83">
        <f t="shared" si="112"/>
        <v>0</v>
      </c>
      <c r="M194" s="83">
        <f t="shared" si="113"/>
        <v>0</v>
      </c>
      <c r="N194" s="83">
        <f t="shared" si="95"/>
        <v>0</v>
      </c>
      <c r="O194" s="84">
        <f t="shared" si="96"/>
        <v>0</v>
      </c>
      <c r="P194" s="105">
        <v>189</v>
      </c>
      <c r="Q194" s="83">
        <f t="shared" si="105"/>
        <v>0</v>
      </c>
      <c r="R194" s="83">
        <f t="shared" si="114"/>
        <v>0</v>
      </c>
      <c r="S194" s="83">
        <f t="shared" si="115"/>
        <v>0</v>
      </c>
      <c r="T194" s="83">
        <f t="shared" si="97"/>
        <v>0</v>
      </c>
      <c r="U194" s="83">
        <f t="shared" si="106"/>
        <v>0</v>
      </c>
      <c r="V194" s="83">
        <f t="shared" si="98"/>
        <v>0</v>
      </c>
      <c r="W194" s="83">
        <v>0</v>
      </c>
      <c r="X194" s="83">
        <f t="shared" si="99"/>
        <v>0</v>
      </c>
      <c r="Y194" s="88">
        <f t="shared" si="100"/>
        <v>0</v>
      </c>
      <c r="AA194" s="121">
        <v>189</v>
      </c>
      <c r="AB194" s="83">
        <f t="shared" si="101"/>
        <v>0</v>
      </c>
      <c r="AC194" s="154">
        <f t="shared" si="102"/>
        <v>0</v>
      </c>
      <c r="AD194" s="154">
        <f t="shared" si="103"/>
        <v>0</v>
      </c>
      <c r="AE194" s="154">
        <f t="shared" si="104"/>
        <v>0</v>
      </c>
      <c r="AF194" s="83">
        <f t="shared" si="107"/>
        <v>0</v>
      </c>
      <c r="AG194" s="83">
        <f t="shared" si="108"/>
        <v>0</v>
      </c>
      <c r="AH194" s="83">
        <f t="shared" si="109"/>
        <v>0</v>
      </c>
      <c r="AI194" s="128">
        <f t="shared" si="116"/>
        <v>0</v>
      </c>
      <c r="AK194" s="121">
        <v>189</v>
      </c>
      <c r="AL194" s="83">
        <f t="shared" si="117"/>
        <v>0</v>
      </c>
      <c r="AM194" s="83">
        <f t="shared" si="118"/>
        <v>0</v>
      </c>
      <c r="AN194" s="83">
        <f t="shared" si="119"/>
        <v>0</v>
      </c>
      <c r="AO194" s="83">
        <f t="shared" si="120"/>
        <v>0</v>
      </c>
      <c r="AP194" s="83">
        <f t="shared" si="121"/>
        <v>0</v>
      </c>
      <c r="AQ194" s="227">
        <f t="shared" si="122"/>
        <v>0</v>
      </c>
      <c r="AR194" s="227">
        <f t="shared" si="123"/>
        <v>0</v>
      </c>
      <c r="AS194" s="227">
        <f t="shared" si="124"/>
        <v>0</v>
      </c>
      <c r="AT194" s="227">
        <f t="shared" si="125"/>
        <v>0</v>
      </c>
      <c r="AU194" s="83">
        <f t="shared" si="126"/>
        <v>0</v>
      </c>
      <c r="AV194" s="83">
        <f t="shared" si="127"/>
        <v>0</v>
      </c>
      <c r="AW194" s="83">
        <f t="shared" si="128"/>
        <v>0</v>
      </c>
      <c r="AX194" s="83">
        <f t="shared" si="129"/>
        <v>0</v>
      </c>
      <c r="AY194" s="128">
        <f t="shared" si="130"/>
        <v>0</v>
      </c>
    </row>
    <row r="195" spans="3:51" x14ac:dyDescent="0.25">
      <c r="C195" s="246" t="s">
        <v>70</v>
      </c>
      <c r="D195" s="3">
        <v>0.56999999999999995</v>
      </c>
      <c r="E195" s="261" t="s">
        <v>222</v>
      </c>
      <c r="I195" s="105">
        <v>190</v>
      </c>
      <c r="J195" s="83">
        <f t="shared" si="110"/>
        <v>0</v>
      </c>
      <c r="K195" s="83">
        <f t="shared" si="111"/>
        <v>0</v>
      </c>
      <c r="L195" s="83">
        <f t="shared" si="112"/>
        <v>0</v>
      </c>
      <c r="M195" s="83">
        <f t="shared" si="113"/>
        <v>0</v>
      </c>
      <c r="N195" s="83">
        <f t="shared" si="95"/>
        <v>0</v>
      </c>
      <c r="O195" s="84">
        <f t="shared" si="96"/>
        <v>0</v>
      </c>
      <c r="P195" s="105">
        <v>190</v>
      </c>
      <c r="Q195" s="83">
        <f t="shared" si="105"/>
        <v>0</v>
      </c>
      <c r="R195" s="83">
        <f t="shared" si="114"/>
        <v>0</v>
      </c>
      <c r="S195" s="83">
        <f t="shared" si="115"/>
        <v>0</v>
      </c>
      <c r="T195" s="83">
        <f t="shared" si="97"/>
        <v>0</v>
      </c>
      <c r="U195" s="83">
        <f t="shared" si="106"/>
        <v>0</v>
      </c>
      <c r="V195" s="83">
        <f t="shared" si="98"/>
        <v>0</v>
      </c>
      <c r="W195" s="83">
        <v>0</v>
      </c>
      <c r="X195" s="83">
        <f t="shared" si="99"/>
        <v>0</v>
      </c>
      <c r="Y195" s="88">
        <f t="shared" si="100"/>
        <v>0</v>
      </c>
      <c r="AA195" s="121">
        <v>190</v>
      </c>
      <c r="AB195" s="83">
        <f t="shared" si="101"/>
        <v>0</v>
      </c>
      <c r="AC195" s="154">
        <f t="shared" si="102"/>
        <v>0</v>
      </c>
      <c r="AD195" s="154">
        <f t="shared" si="103"/>
        <v>0</v>
      </c>
      <c r="AE195" s="154">
        <f t="shared" si="104"/>
        <v>0</v>
      </c>
      <c r="AF195" s="83">
        <f t="shared" si="107"/>
        <v>0</v>
      </c>
      <c r="AG195" s="83">
        <f t="shared" si="108"/>
        <v>0</v>
      </c>
      <c r="AH195" s="83">
        <f t="shared" si="109"/>
        <v>0</v>
      </c>
      <c r="AI195" s="128">
        <f t="shared" si="116"/>
        <v>0</v>
      </c>
      <c r="AK195" s="121">
        <v>190</v>
      </c>
      <c r="AL195" s="83">
        <f t="shared" si="117"/>
        <v>0</v>
      </c>
      <c r="AM195" s="83">
        <f t="shared" si="118"/>
        <v>0</v>
      </c>
      <c r="AN195" s="83">
        <f t="shared" si="119"/>
        <v>0</v>
      </c>
      <c r="AO195" s="83">
        <f t="shared" si="120"/>
        <v>0</v>
      </c>
      <c r="AP195" s="83">
        <f t="shared" si="121"/>
        <v>0</v>
      </c>
      <c r="AQ195" s="227">
        <f t="shared" si="122"/>
        <v>0</v>
      </c>
      <c r="AR195" s="227">
        <f t="shared" si="123"/>
        <v>0</v>
      </c>
      <c r="AS195" s="227">
        <f t="shared" si="124"/>
        <v>0</v>
      </c>
      <c r="AT195" s="227">
        <f t="shared" si="125"/>
        <v>0</v>
      </c>
      <c r="AU195" s="83">
        <f t="shared" si="126"/>
        <v>0</v>
      </c>
      <c r="AV195" s="83">
        <f t="shared" si="127"/>
        <v>0</v>
      </c>
      <c r="AW195" s="83">
        <f t="shared" si="128"/>
        <v>0</v>
      </c>
      <c r="AX195" s="83">
        <f t="shared" si="129"/>
        <v>0</v>
      </c>
      <c r="AY195" s="128">
        <f t="shared" si="130"/>
        <v>0</v>
      </c>
    </row>
    <row r="196" spans="3:51" x14ac:dyDescent="0.25">
      <c r="C196" s="246" t="s">
        <v>71</v>
      </c>
      <c r="D196" s="3">
        <v>0.54</v>
      </c>
      <c r="E196" s="261"/>
      <c r="I196" s="105">
        <v>191</v>
      </c>
      <c r="J196" s="83">
        <f t="shared" si="110"/>
        <v>0</v>
      </c>
      <c r="K196" s="83">
        <f t="shared" si="111"/>
        <v>0</v>
      </c>
      <c r="L196" s="83">
        <f t="shared" si="112"/>
        <v>0</v>
      </c>
      <c r="M196" s="83">
        <f t="shared" si="113"/>
        <v>0</v>
      </c>
      <c r="N196" s="83">
        <f t="shared" si="95"/>
        <v>0</v>
      </c>
      <c r="O196" s="84">
        <f t="shared" si="96"/>
        <v>0</v>
      </c>
      <c r="P196" s="105">
        <v>191</v>
      </c>
      <c r="Q196" s="83">
        <f t="shared" si="105"/>
        <v>0</v>
      </c>
      <c r="R196" s="83">
        <f t="shared" si="114"/>
        <v>0</v>
      </c>
      <c r="S196" s="83">
        <f t="shared" si="115"/>
        <v>0</v>
      </c>
      <c r="T196" s="83">
        <f t="shared" si="97"/>
        <v>0</v>
      </c>
      <c r="U196" s="83">
        <f t="shared" si="106"/>
        <v>0</v>
      </c>
      <c r="V196" s="83">
        <f t="shared" si="98"/>
        <v>0</v>
      </c>
      <c r="W196" s="83">
        <v>0</v>
      </c>
      <c r="X196" s="83">
        <f t="shared" si="99"/>
        <v>0</v>
      </c>
      <c r="Y196" s="88">
        <f t="shared" si="100"/>
        <v>0</v>
      </c>
      <c r="AA196" s="121">
        <v>191</v>
      </c>
      <c r="AB196" s="83">
        <f t="shared" si="101"/>
        <v>0</v>
      </c>
      <c r="AC196" s="154">
        <f t="shared" si="102"/>
        <v>0</v>
      </c>
      <c r="AD196" s="154">
        <f t="shared" si="103"/>
        <v>0</v>
      </c>
      <c r="AE196" s="154">
        <f t="shared" si="104"/>
        <v>0</v>
      </c>
      <c r="AF196" s="83">
        <f t="shared" si="107"/>
        <v>0</v>
      </c>
      <c r="AG196" s="83">
        <f t="shared" si="108"/>
        <v>0</v>
      </c>
      <c r="AH196" s="83">
        <f t="shared" si="109"/>
        <v>0</v>
      </c>
      <c r="AI196" s="128">
        <f t="shared" si="116"/>
        <v>0</v>
      </c>
      <c r="AK196" s="121">
        <v>191</v>
      </c>
      <c r="AL196" s="83">
        <f t="shared" si="117"/>
        <v>0</v>
      </c>
      <c r="AM196" s="83">
        <f t="shared" si="118"/>
        <v>0</v>
      </c>
      <c r="AN196" s="83">
        <f t="shared" si="119"/>
        <v>0</v>
      </c>
      <c r="AO196" s="83">
        <f t="shared" si="120"/>
        <v>0</v>
      </c>
      <c r="AP196" s="83">
        <f t="shared" si="121"/>
        <v>0</v>
      </c>
      <c r="AQ196" s="227">
        <f t="shared" si="122"/>
        <v>0</v>
      </c>
      <c r="AR196" s="227">
        <f t="shared" si="123"/>
        <v>0</v>
      </c>
      <c r="AS196" s="227">
        <f t="shared" si="124"/>
        <v>0</v>
      </c>
      <c r="AT196" s="227">
        <f t="shared" si="125"/>
        <v>0</v>
      </c>
      <c r="AU196" s="83">
        <f t="shared" si="126"/>
        <v>0</v>
      </c>
      <c r="AV196" s="83">
        <f t="shared" si="127"/>
        <v>0</v>
      </c>
      <c r="AW196" s="83">
        <f t="shared" si="128"/>
        <v>0</v>
      </c>
      <c r="AX196" s="83">
        <f t="shared" si="129"/>
        <v>0</v>
      </c>
      <c r="AY196" s="128">
        <f t="shared" si="130"/>
        <v>0</v>
      </c>
    </row>
    <row r="197" spans="3:51" x14ac:dyDescent="0.25">
      <c r="E197" s="69"/>
      <c r="I197" s="105">
        <v>192</v>
      </c>
      <c r="J197" s="83">
        <f t="shared" si="110"/>
        <v>0</v>
      </c>
      <c r="K197" s="83">
        <f t="shared" si="111"/>
        <v>0</v>
      </c>
      <c r="L197" s="83">
        <f t="shared" si="112"/>
        <v>0</v>
      </c>
      <c r="M197" s="83">
        <f t="shared" si="113"/>
        <v>0</v>
      </c>
      <c r="N197" s="83">
        <f t="shared" ref="N197:N204" si="131">IF(P198&lt;=$F$18,0,)</f>
        <v>0</v>
      </c>
      <c r="O197" s="84">
        <f t="shared" ref="O197:O205" si="132">((J197+K197)*0.475+L197+M197+N197)*44/12</f>
        <v>0</v>
      </c>
      <c r="P197" s="105">
        <v>192</v>
      </c>
      <c r="Q197" s="83">
        <f t="shared" si="105"/>
        <v>0</v>
      </c>
      <c r="R197" s="83">
        <f t="shared" si="114"/>
        <v>0</v>
      </c>
      <c r="S197" s="83">
        <f t="shared" si="115"/>
        <v>0</v>
      </c>
      <c r="T197" s="83">
        <f t="shared" ref="T197:T205" si="133">IF(S197=0,0,EXP(-1.0587+0.8836*LN(S197)+0.284))</f>
        <v>0</v>
      </c>
      <c r="U197" s="83">
        <f t="shared" si="106"/>
        <v>0</v>
      </c>
      <c r="V197" s="83">
        <f t="shared" ref="V197:V205" si="134">IF(P197&lt;=$F$18,IF(P197&lt;=30,P197*($F$16-$F$6)/30,$F$16-$F$6),)</f>
        <v>0</v>
      </c>
      <c r="W197" s="83">
        <v>0</v>
      </c>
      <c r="X197" s="83">
        <f t="shared" ref="X197:X205" si="135">((S197+T197)*0.475+U197+V197+W197)*44/12</f>
        <v>0</v>
      </c>
      <c r="Y197" s="88">
        <f t="shared" ref="Y197:Y205" si="136">IF(P197&lt;=$F$18,X197-O197,)</f>
        <v>0</v>
      </c>
      <c r="AA197" s="121">
        <v>192</v>
      </c>
      <c r="AB197" s="83">
        <f t="shared" ref="AB197:AB205" si="137">IF(AA197&lt;=$F$18,IFERROR(VLOOKUP($AA197,$B$82:$G$94,2,FALSE),0),)</f>
        <v>0</v>
      </c>
      <c r="AC197" s="154">
        <f t="shared" ref="AC197:AC205" si="138">IF(AA197&lt;=$F$18,IFERROR(VLOOKUP($AA197,$B$82:$G$94,3,FALSE),0),)</f>
        <v>0</v>
      </c>
      <c r="AD197" s="154">
        <f t="shared" ref="AD197:AD205" si="139">IF(AA197&lt;=$F$18,IFERROR(VLOOKUP($AA197,$B$82:$G$94,4,FALSE),0),)</f>
        <v>0</v>
      </c>
      <c r="AE197" s="154">
        <f t="shared" ref="AE197:AE205" si="140">IF(AA197&lt;=$F$18,IFERROR(VLOOKUP($AA197,$B$82:$G$94,5,FALSE),0),)</f>
        <v>0</v>
      </c>
      <c r="AF197" s="83">
        <f t="shared" si="107"/>
        <v>0</v>
      </c>
      <c r="AG197" s="83">
        <f t="shared" si="108"/>
        <v>0</v>
      </c>
      <c r="AH197" s="83">
        <f t="shared" si="109"/>
        <v>0</v>
      </c>
      <c r="AI197" s="128">
        <f t="shared" si="116"/>
        <v>0</v>
      </c>
      <c r="AK197" s="121">
        <v>192</v>
      </c>
      <c r="AL197" s="83">
        <f t="shared" si="117"/>
        <v>0</v>
      </c>
      <c r="AM197" s="83">
        <f t="shared" si="118"/>
        <v>0</v>
      </c>
      <c r="AN197" s="83">
        <f t="shared" si="119"/>
        <v>0</v>
      </c>
      <c r="AO197" s="83">
        <f t="shared" si="120"/>
        <v>0</v>
      </c>
      <c r="AP197" s="83">
        <f t="shared" si="121"/>
        <v>0</v>
      </c>
      <c r="AQ197" s="227">
        <f t="shared" si="122"/>
        <v>0</v>
      </c>
      <c r="AR197" s="227">
        <f t="shared" si="123"/>
        <v>0</v>
      </c>
      <c r="AS197" s="227">
        <f t="shared" si="124"/>
        <v>0</v>
      </c>
      <c r="AT197" s="227">
        <f t="shared" si="125"/>
        <v>0</v>
      </c>
      <c r="AU197" s="83">
        <f t="shared" si="126"/>
        <v>0</v>
      </c>
      <c r="AV197" s="83">
        <f t="shared" si="127"/>
        <v>0</v>
      </c>
      <c r="AW197" s="83">
        <f t="shared" si="128"/>
        <v>0</v>
      </c>
      <c r="AX197" s="83">
        <f t="shared" si="129"/>
        <v>0</v>
      </c>
      <c r="AY197" s="128">
        <f t="shared" si="130"/>
        <v>0</v>
      </c>
    </row>
    <row r="198" spans="3:51" x14ac:dyDescent="0.25">
      <c r="E198" s="69"/>
      <c r="I198" s="105">
        <v>193</v>
      </c>
      <c r="J198" s="83">
        <f t="shared" si="110"/>
        <v>0</v>
      </c>
      <c r="K198" s="83">
        <f t="shared" si="111"/>
        <v>0</v>
      </c>
      <c r="L198" s="83">
        <f t="shared" si="112"/>
        <v>0</v>
      </c>
      <c r="M198" s="83">
        <f t="shared" si="113"/>
        <v>0</v>
      </c>
      <c r="N198" s="83">
        <f t="shared" si="131"/>
        <v>0</v>
      </c>
      <c r="O198" s="84">
        <f t="shared" si="132"/>
        <v>0</v>
      </c>
      <c r="P198" s="105">
        <v>193</v>
      </c>
      <c r="Q198" s="83">
        <f t="shared" ref="Q198:Q205" si="141">IF(P198&lt;=$F$18,LOOKUP(P198-1,$B$25:$B$78,$G$25:$G$78),)</f>
        <v>0</v>
      </c>
      <c r="R198" s="83">
        <f t="shared" si="114"/>
        <v>0</v>
      </c>
      <c r="S198" s="83">
        <f t="shared" si="115"/>
        <v>0</v>
      </c>
      <c r="T198" s="83">
        <f t="shared" si="133"/>
        <v>0</v>
      </c>
      <c r="U198" s="83">
        <f t="shared" ref="U198:U205" si="142">IF(P198&lt;=$F$18,$F$5+($F$15-$F$5)*(1-EXP(-0.0175*P198)),)</f>
        <v>0</v>
      </c>
      <c r="V198" s="83">
        <f t="shared" si="134"/>
        <v>0</v>
      </c>
      <c r="W198" s="83">
        <v>0</v>
      </c>
      <c r="X198" s="83">
        <f t="shared" si="135"/>
        <v>0</v>
      </c>
      <c r="Y198" s="88">
        <f t="shared" si="136"/>
        <v>0</v>
      </c>
      <c r="AA198" s="121">
        <v>193</v>
      </c>
      <c r="AB198" s="83">
        <f t="shared" si="137"/>
        <v>0</v>
      </c>
      <c r="AC198" s="154">
        <f t="shared" si="138"/>
        <v>0</v>
      </c>
      <c r="AD198" s="154">
        <f t="shared" si="139"/>
        <v>0</v>
      </c>
      <c r="AE198" s="154">
        <f t="shared" si="140"/>
        <v>0</v>
      </c>
      <c r="AF198" s="83">
        <f t="shared" ref="AF198:AF205" si="143">IF(AA198&lt;=$F$18,EXP(-LN(2)/$D$104)*AF197+((1-EXP(-LN(2)/$D$104))/(LN(2)/$D$104))*$AB198*AC198*0.475*$F$19*44/12,)</f>
        <v>0</v>
      </c>
      <c r="AG198" s="83">
        <f t="shared" ref="AG198:AG205" si="144">IF(AA198&lt;=$F$18,EXP(-LN(2)/$D$106)*AG197+((1-EXP(-LN(2)/$D$106))/(LN(2)/$D$106))*$AB198*AD198*0.475*$F$19*44/12,)</f>
        <v>0</v>
      </c>
      <c r="AH198" s="83">
        <f t="shared" ref="AH198:AH205" si="145">IF(AA198&lt;=$F$18,EXP(-LN(2)/$D$105)*AH197+((1-EXP(-LN(2)/$D$105))/(LN(2)/$D$105))*$AB198*AE198*0.475*$F$19*44/12,)</f>
        <v>0</v>
      </c>
      <c r="AI198" s="128">
        <f t="shared" si="116"/>
        <v>0</v>
      </c>
      <c r="AK198" s="121">
        <v>193</v>
      </c>
      <c r="AL198" s="83">
        <f t="shared" si="117"/>
        <v>0</v>
      </c>
      <c r="AM198" s="83">
        <f t="shared" si="118"/>
        <v>0</v>
      </c>
      <c r="AN198" s="83">
        <f t="shared" si="119"/>
        <v>0</v>
      </c>
      <c r="AO198" s="83">
        <f t="shared" si="120"/>
        <v>0</v>
      </c>
      <c r="AP198" s="83">
        <f t="shared" si="121"/>
        <v>0</v>
      </c>
      <c r="AQ198" s="227">
        <f t="shared" si="122"/>
        <v>0</v>
      </c>
      <c r="AR198" s="227">
        <f t="shared" si="123"/>
        <v>0</v>
      </c>
      <c r="AS198" s="227">
        <f t="shared" si="124"/>
        <v>0</v>
      </c>
      <c r="AT198" s="227">
        <f t="shared" si="125"/>
        <v>0</v>
      </c>
      <c r="AU198" s="83">
        <f t="shared" si="126"/>
        <v>0</v>
      </c>
      <c r="AV198" s="83">
        <f t="shared" si="127"/>
        <v>0</v>
      </c>
      <c r="AW198" s="83">
        <f t="shared" si="128"/>
        <v>0</v>
      </c>
      <c r="AX198" s="83">
        <f t="shared" si="129"/>
        <v>0</v>
      </c>
      <c r="AY198" s="128">
        <f t="shared" si="130"/>
        <v>0</v>
      </c>
    </row>
    <row r="199" spans="3:51" x14ac:dyDescent="0.25">
      <c r="E199" s="69"/>
      <c r="I199" s="105">
        <v>194</v>
      </c>
      <c r="J199" s="83">
        <f t="shared" ref="J199:J205" si="146">IF($I199&lt;=$F$10,$F$11*$F$13+J198,)</f>
        <v>0</v>
      </c>
      <c r="K199" s="83">
        <f t="shared" ref="K199:K205" si="147">IF(J199=0,0,EXP(-1.0587+0.8836*LN(J199)+0.284))</f>
        <v>0</v>
      </c>
      <c r="L199" s="83">
        <f t="shared" ref="L199:L205" si="148">IF(I199&lt;=$F$10,$F$5+($F$8-$F$5)*(1-EXP(-0.0175*I199)),)</f>
        <v>0</v>
      </c>
      <c r="M199" s="83">
        <f t="shared" ref="M199:M205" si="149">IF(I199&lt;=$F$10,IF(I199&lt;=30,I199*($F$9-$F$6)/30,$F$9-$F$6),)</f>
        <v>0</v>
      </c>
      <c r="N199" s="83">
        <f t="shared" si="131"/>
        <v>0</v>
      </c>
      <c r="O199" s="84">
        <f t="shared" si="132"/>
        <v>0</v>
      </c>
      <c r="P199" s="105">
        <v>194</v>
      </c>
      <c r="Q199" s="83">
        <f t="shared" si="141"/>
        <v>0</v>
      </c>
      <c r="R199" s="83">
        <f t="shared" ref="R199:R205" si="150">IF(P199&lt;=$F$18,Q199+R198,)</f>
        <v>0</v>
      </c>
      <c r="S199" s="83">
        <f t="shared" ref="S199:S205" si="151">$F$19*R199</f>
        <v>0</v>
      </c>
      <c r="T199" s="83">
        <f t="shared" si="133"/>
        <v>0</v>
      </c>
      <c r="U199" s="83">
        <f t="shared" si="142"/>
        <v>0</v>
      </c>
      <c r="V199" s="83">
        <f t="shared" si="134"/>
        <v>0</v>
      </c>
      <c r="W199" s="83">
        <v>0</v>
      </c>
      <c r="X199" s="83">
        <f t="shared" si="135"/>
        <v>0</v>
      </c>
      <c r="Y199" s="88">
        <f t="shared" si="136"/>
        <v>0</v>
      </c>
      <c r="AA199" s="121">
        <v>194</v>
      </c>
      <c r="AB199" s="83">
        <f t="shared" si="137"/>
        <v>0</v>
      </c>
      <c r="AC199" s="154">
        <f t="shared" si="138"/>
        <v>0</v>
      </c>
      <c r="AD199" s="154">
        <f t="shared" si="139"/>
        <v>0</v>
      </c>
      <c r="AE199" s="154">
        <f t="shared" si="140"/>
        <v>0</v>
      </c>
      <c r="AF199" s="83">
        <f t="shared" si="143"/>
        <v>0</v>
      </c>
      <c r="AG199" s="83">
        <f t="shared" si="144"/>
        <v>0</v>
      </c>
      <c r="AH199" s="83">
        <f t="shared" si="145"/>
        <v>0</v>
      </c>
      <c r="AI199" s="128">
        <f t="shared" ref="AI199:AI205" si="152">IF(AA199&lt;=$F$18,SUM(AF199:AH199),)</f>
        <v>0</v>
      </c>
      <c r="AK199" s="121">
        <v>194</v>
      </c>
      <c r="AL199" s="83">
        <f t="shared" si="117"/>
        <v>0</v>
      </c>
      <c r="AM199" s="83">
        <f t="shared" si="118"/>
        <v>0</v>
      </c>
      <c r="AN199" s="83">
        <f t="shared" si="119"/>
        <v>0</v>
      </c>
      <c r="AO199" s="83">
        <f t="shared" si="120"/>
        <v>0</v>
      </c>
      <c r="AP199" s="83">
        <f t="shared" si="121"/>
        <v>0</v>
      </c>
      <c r="AQ199" s="227">
        <f t="shared" si="122"/>
        <v>0</v>
      </c>
      <c r="AR199" s="227">
        <f t="shared" si="123"/>
        <v>0</v>
      </c>
      <c r="AS199" s="227">
        <f t="shared" si="124"/>
        <v>0</v>
      </c>
      <c r="AT199" s="227">
        <f t="shared" si="125"/>
        <v>0</v>
      </c>
      <c r="AU199" s="83">
        <f t="shared" si="126"/>
        <v>0</v>
      </c>
      <c r="AV199" s="83">
        <f t="shared" si="127"/>
        <v>0</v>
      </c>
      <c r="AW199" s="83">
        <f t="shared" si="128"/>
        <v>0</v>
      </c>
      <c r="AX199" s="83">
        <f t="shared" si="129"/>
        <v>0</v>
      </c>
      <c r="AY199" s="128">
        <f t="shared" si="130"/>
        <v>0</v>
      </c>
    </row>
    <row r="200" spans="3:51" x14ac:dyDescent="0.25">
      <c r="E200" s="69"/>
      <c r="I200" s="105">
        <v>195</v>
      </c>
      <c r="J200" s="83">
        <f t="shared" si="146"/>
        <v>0</v>
      </c>
      <c r="K200" s="83">
        <f t="shared" si="147"/>
        <v>0</v>
      </c>
      <c r="L200" s="83">
        <f t="shared" si="148"/>
        <v>0</v>
      </c>
      <c r="M200" s="83">
        <f t="shared" si="149"/>
        <v>0</v>
      </c>
      <c r="N200" s="83">
        <f t="shared" si="131"/>
        <v>0</v>
      </c>
      <c r="O200" s="84">
        <f t="shared" si="132"/>
        <v>0</v>
      </c>
      <c r="P200" s="105">
        <v>195</v>
      </c>
      <c r="Q200" s="83">
        <f t="shared" si="141"/>
        <v>0</v>
      </c>
      <c r="R200" s="83">
        <f t="shared" si="150"/>
        <v>0</v>
      </c>
      <c r="S200" s="83">
        <f t="shared" si="151"/>
        <v>0</v>
      </c>
      <c r="T200" s="83">
        <f t="shared" si="133"/>
        <v>0</v>
      </c>
      <c r="U200" s="83">
        <f t="shared" si="142"/>
        <v>0</v>
      </c>
      <c r="V200" s="83">
        <f t="shared" si="134"/>
        <v>0</v>
      </c>
      <c r="W200" s="83">
        <v>0</v>
      </c>
      <c r="X200" s="83">
        <f t="shared" si="135"/>
        <v>0</v>
      </c>
      <c r="Y200" s="88">
        <f t="shared" si="136"/>
        <v>0</v>
      </c>
      <c r="AA200" s="121">
        <v>195</v>
      </c>
      <c r="AB200" s="83">
        <f t="shared" si="137"/>
        <v>0</v>
      </c>
      <c r="AC200" s="154">
        <f t="shared" si="138"/>
        <v>0</v>
      </c>
      <c r="AD200" s="154">
        <f t="shared" si="139"/>
        <v>0</v>
      </c>
      <c r="AE200" s="154">
        <f t="shared" si="140"/>
        <v>0</v>
      </c>
      <c r="AF200" s="83">
        <f t="shared" si="143"/>
        <v>0</v>
      </c>
      <c r="AG200" s="83">
        <f t="shared" si="144"/>
        <v>0</v>
      </c>
      <c r="AH200" s="83">
        <f t="shared" si="145"/>
        <v>0</v>
      </c>
      <c r="AI200" s="128">
        <f t="shared" si="152"/>
        <v>0</v>
      </c>
      <c r="AK200" s="121">
        <v>195</v>
      </c>
      <c r="AL200" s="83">
        <f t="shared" si="117"/>
        <v>0</v>
      </c>
      <c r="AM200" s="83">
        <f t="shared" si="118"/>
        <v>0</v>
      </c>
      <c r="AN200" s="83">
        <f t="shared" si="119"/>
        <v>0</v>
      </c>
      <c r="AO200" s="83">
        <f t="shared" si="120"/>
        <v>0</v>
      </c>
      <c r="AP200" s="83">
        <f t="shared" si="121"/>
        <v>0</v>
      </c>
      <c r="AQ200" s="227">
        <f t="shared" si="122"/>
        <v>0</v>
      </c>
      <c r="AR200" s="227">
        <f t="shared" si="123"/>
        <v>0</v>
      </c>
      <c r="AS200" s="227">
        <f t="shared" si="124"/>
        <v>0</v>
      </c>
      <c r="AT200" s="227">
        <f t="shared" si="125"/>
        <v>0</v>
      </c>
      <c r="AU200" s="83">
        <f t="shared" si="126"/>
        <v>0</v>
      </c>
      <c r="AV200" s="83">
        <f t="shared" si="127"/>
        <v>0</v>
      </c>
      <c r="AW200" s="83">
        <f t="shared" si="128"/>
        <v>0</v>
      </c>
      <c r="AX200" s="83">
        <f t="shared" si="129"/>
        <v>0</v>
      </c>
      <c r="AY200" s="128">
        <f t="shared" si="130"/>
        <v>0</v>
      </c>
    </row>
    <row r="201" spans="3:51" x14ac:dyDescent="0.25">
      <c r="E201" s="69"/>
      <c r="I201" s="105">
        <v>196</v>
      </c>
      <c r="J201" s="83">
        <f t="shared" si="146"/>
        <v>0</v>
      </c>
      <c r="K201" s="83">
        <f t="shared" si="147"/>
        <v>0</v>
      </c>
      <c r="L201" s="83">
        <f t="shared" si="148"/>
        <v>0</v>
      </c>
      <c r="M201" s="83">
        <f t="shared" si="149"/>
        <v>0</v>
      </c>
      <c r="N201" s="83">
        <f t="shared" si="131"/>
        <v>0</v>
      </c>
      <c r="O201" s="84">
        <f t="shared" si="132"/>
        <v>0</v>
      </c>
      <c r="P201" s="105">
        <v>196</v>
      </c>
      <c r="Q201" s="83">
        <f t="shared" si="141"/>
        <v>0</v>
      </c>
      <c r="R201" s="83">
        <f t="shared" si="150"/>
        <v>0</v>
      </c>
      <c r="S201" s="83">
        <f t="shared" si="151"/>
        <v>0</v>
      </c>
      <c r="T201" s="83">
        <f t="shared" si="133"/>
        <v>0</v>
      </c>
      <c r="U201" s="83">
        <f t="shared" si="142"/>
        <v>0</v>
      </c>
      <c r="V201" s="83">
        <f t="shared" si="134"/>
        <v>0</v>
      </c>
      <c r="W201" s="83">
        <v>0</v>
      </c>
      <c r="X201" s="83">
        <f t="shared" si="135"/>
        <v>0</v>
      </c>
      <c r="Y201" s="88">
        <f t="shared" si="136"/>
        <v>0</v>
      </c>
      <c r="AA201" s="121">
        <v>196</v>
      </c>
      <c r="AB201" s="83">
        <f t="shared" si="137"/>
        <v>0</v>
      </c>
      <c r="AC201" s="154">
        <f t="shared" si="138"/>
        <v>0</v>
      </c>
      <c r="AD201" s="154">
        <f t="shared" si="139"/>
        <v>0</v>
      </c>
      <c r="AE201" s="154">
        <f t="shared" si="140"/>
        <v>0</v>
      </c>
      <c r="AF201" s="83">
        <f t="shared" si="143"/>
        <v>0</v>
      </c>
      <c r="AG201" s="83">
        <f t="shared" si="144"/>
        <v>0</v>
      </c>
      <c r="AH201" s="83">
        <f t="shared" si="145"/>
        <v>0</v>
      </c>
      <c r="AI201" s="128">
        <f t="shared" si="152"/>
        <v>0</v>
      </c>
      <c r="AK201" s="121">
        <v>196</v>
      </c>
      <c r="AL201" s="83">
        <f t="shared" si="117"/>
        <v>0</v>
      </c>
      <c r="AM201" s="83">
        <f t="shared" si="118"/>
        <v>0</v>
      </c>
      <c r="AN201" s="83">
        <f t="shared" si="119"/>
        <v>0</v>
      </c>
      <c r="AO201" s="83">
        <f t="shared" si="120"/>
        <v>0</v>
      </c>
      <c r="AP201" s="83">
        <f t="shared" si="121"/>
        <v>0</v>
      </c>
      <c r="AQ201" s="227">
        <f t="shared" si="122"/>
        <v>0</v>
      </c>
      <c r="AR201" s="227">
        <f t="shared" si="123"/>
        <v>0</v>
      </c>
      <c r="AS201" s="227">
        <f t="shared" si="124"/>
        <v>0</v>
      </c>
      <c r="AT201" s="227">
        <f t="shared" si="125"/>
        <v>0</v>
      </c>
      <c r="AU201" s="83">
        <f t="shared" si="126"/>
        <v>0</v>
      </c>
      <c r="AV201" s="83">
        <f t="shared" si="127"/>
        <v>0</v>
      </c>
      <c r="AW201" s="83">
        <f t="shared" si="128"/>
        <v>0</v>
      </c>
      <c r="AX201" s="83">
        <f t="shared" si="129"/>
        <v>0</v>
      </c>
      <c r="AY201" s="128">
        <f t="shared" si="130"/>
        <v>0</v>
      </c>
    </row>
    <row r="202" spans="3:51" x14ac:dyDescent="0.25">
      <c r="E202" s="69"/>
      <c r="I202" s="105">
        <v>197</v>
      </c>
      <c r="J202" s="83">
        <f t="shared" si="146"/>
        <v>0</v>
      </c>
      <c r="K202" s="83">
        <f t="shared" si="147"/>
        <v>0</v>
      </c>
      <c r="L202" s="83">
        <f t="shared" si="148"/>
        <v>0</v>
      </c>
      <c r="M202" s="83">
        <f t="shared" si="149"/>
        <v>0</v>
      </c>
      <c r="N202" s="83">
        <f t="shared" si="131"/>
        <v>0</v>
      </c>
      <c r="O202" s="84">
        <f t="shared" si="132"/>
        <v>0</v>
      </c>
      <c r="P202" s="105">
        <v>197</v>
      </c>
      <c r="Q202" s="83">
        <f t="shared" si="141"/>
        <v>0</v>
      </c>
      <c r="R202" s="83">
        <f t="shared" si="150"/>
        <v>0</v>
      </c>
      <c r="S202" s="83">
        <f t="shared" si="151"/>
        <v>0</v>
      </c>
      <c r="T202" s="83">
        <f t="shared" si="133"/>
        <v>0</v>
      </c>
      <c r="U202" s="83">
        <f t="shared" si="142"/>
        <v>0</v>
      </c>
      <c r="V202" s="83">
        <f t="shared" si="134"/>
        <v>0</v>
      </c>
      <c r="W202" s="83">
        <v>0</v>
      </c>
      <c r="X202" s="83">
        <f t="shared" si="135"/>
        <v>0</v>
      </c>
      <c r="Y202" s="88">
        <f t="shared" si="136"/>
        <v>0</v>
      </c>
      <c r="AA202" s="121">
        <v>197</v>
      </c>
      <c r="AB202" s="83">
        <f t="shared" si="137"/>
        <v>0</v>
      </c>
      <c r="AC202" s="154">
        <f t="shared" si="138"/>
        <v>0</v>
      </c>
      <c r="AD202" s="154">
        <f t="shared" si="139"/>
        <v>0</v>
      </c>
      <c r="AE202" s="154">
        <f t="shared" si="140"/>
        <v>0</v>
      </c>
      <c r="AF202" s="83">
        <f t="shared" si="143"/>
        <v>0</v>
      </c>
      <c r="AG202" s="83">
        <f t="shared" si="144"/>
        <v>0</v>
      </c>
      <c r="AH202" s="83">
        <f t="shared" si="145"/>
        <v>0</v>
      </c>
      <c r="AI202" s="128">
        <f t="shared" si="152"/>
        <v>0</v>
      </c>
      <c r="AK202" s="121">
        <v>197</v>
      </c>
      <c r="AL202" s="83">
        <f t="shared" si="117"/>
        <v>0</v>
      </c>
      <c r="AM202" s="83">
        <f t="shared" si="118"/>
        <v>0</v>
      </c>
      <c r="AN202" s="83">
        <f t="shared" si="119"/>
        <v>0</v>
      </c>
      <c r="AO202" s="83">
        <f t="shared" si="120"/>
        <v>0</v>
      </c>
      <c r="AP202" s="83">
        <f t="shared" si="121"/>
        <v>0</v>
      </c>
      <c r="AQ202" s="227">
        <f t="shared" si="122"/>
        <v>0</v>
      </c>
      <c r="AR202" s="227">
        <f t="shared" si="123"/>
        <v>0</v>
      </c>
      <c r="AS202" s="227">
        <f t="shared" si="124"/>
        <v>0</v>
      </c>
      <c r="AT202" s="227">
        <f t="shared" si="125"/>
        <v>0</v>
      </c>
      <c r="AU202" s="83">
        <f t="shared" si="126"/>
        <v>0</v>
      </c>
      <c r="AV202" s="83">
        <f t="shared" si="127"/>
        <v>0</v>
      </c>
      <c r="AW202" s="83">
        <f t="shared" si="128"/>
        <v>0</v>
      </c>
      <c r="AX202" s="83">
        <f t="shared" si="129"/>
        <v>0</v>
      </c>
      <c r="AY202" s="128">
        <f t="shared" si="130"/>
        <v>0</v>
      </c>
    </row>
    <row r="203" spans="3:51" x14ac:dyDescent="0.25">
      <c r="E203" s="69"/>
      <c r="I203" s="105">
        <v>198</v>
      </c>
      <c r="J203" s="83">
        <f t="shared" si="146"/>
        <v>0</v>
      </c>
      <c r="K203" s="83">
        <f t="shared" si="147"/>
        <v>0</v>
      </c>
      <c r="L203" s="83">
        <f t="shared" si="148"/>
        <v>0</v>
      </c>
      <c r="M203" s="83">
        <f t="shared" si="149"/>
        <v>0</v>
      </c>
      <c r="N203" s="83">
        <f t="shared" si="131"/>
        <v>0</v>
      </c>
      <c r="O203" s="84">
        <f t="shared" si="132"/>
        <v>0</v>
      </c>
      <c r="P203" s="105">
        <v>198</v>
      </c>
      <c r="Q203" s="83">
        <f t="shared" si="141"/>
        <v>0</v>
      </c>
      <c r="R203" s="83">
        <f t="shared" si="150"/>
        <v>0</v>
      </c>
      <c r="S203" s="83">
        <f t="shared" si="151"/>
        <v>0</v>
      </c>
      <c r="T203" s="83">
        <f t="shared" si="133"/>
        <v>0</v>
      </c>
      <c r="U203" s="83">
        <f t="shared" si="142"/>
        <v>0</v>
      </c>
      <c r="V203" s="83">
        <f t="shared" si="134"/>
        <v>0</v>
      </c>
      <c r="W203" s="83">
        <v>0</v>
      </c>
      <c r="X203" s="83">
        <f t="shared" si="135"/>
        <v>0</v>
      </c>
      <c r="Y203" s="88">
        <f t="shared" si="136"/>
        <v>0</v>
      </c>
      <c r="AA203" s="121">
        <v>198</v>
      </c>
      <c r="AB203" s="83">
        <f t="shared" si="137"/>
        <v>0</v>
      </c>
      <c r="AC203" s="154">
        <f t="shared" si="138"/>
        <v>0</v>
      </c>
      <c r="AD203" s="154">
        <f t="shared" si="139"/>
        <v>0</v>
      </c>
      <c r="AE203" s="154">
        <f t="shared" si="140"/>
        <v>0</v>
      </c>
      <c r="AF203" s="83">
        <f t="shared" si="143"/>
        <v>0</v>
      </c>
      <c r="AG203" s="83">
        <f t="shared" si="144"/>
        <v>0</v>
      </c>
      <c r="AH203" s="83">
        <f t="shared" si="145"/>
        <v>0</v>
      </c>
      <c r="AI203" s="128">
        <f t="shared" si="152"/>
        <v>0</v>
      </c>
      <c r="AK203" s="121">
        <v>198</v>
      </c>
      <c r="AL203" s="83">
        <f t="shared" si="117"/>
        <v>0</v>
      </c>
      <c r="AM203" s="83">
        <f t="shared" si="118"/>
        <v>0</v>
      </c>
      <c r="AN203" s="83">
        <f t="shared" si="119"/>
        <v>0</v>
      </c>
      <c r="AO203" s="83">
        <f t="shared" si="120"/>
        <v>0</v>
      </c>
      <c r="AP203" s="83">
        <f t="shared" si="121"/>
        <v>0</v>
      </c>
      <c r="AQ203" s="227">
        <f t="shared" si="122"/>
        <v>0</v>
      </c>
      <c r="AR203" s="227">
        <f t="shared" si="123"/>
        <v>0</v>
      </c>
      <c r="AS203" s="227">
        <f t="shared" si="124"/>
        <v>0</v>
      </c>
      <c r="AT203" s="227">
        <f t="shared" si="125"/>
        <v>0</v>
      </c>
      <c r="AU203" s="83">
        <f t="shared" si="126"/>
        <v>0</v>
      </c>
      <c r="AV203" s="83">
        <f t="shared" si="127"/>
        <v>0</v>
      </c>
      <c r="AW203" s="83">
        <f t="shared" si="128"/>
        <v>0</v>
      </c>
      <c r="AX203" s="83">
        <f t="shared" si="129"/>
        <v>0</v>
      </c>
      <c r="AY203" s="128">
        <f t="shared" si="130"/>
        <v>0</v>
      </c>
    </row>
    <row r="204" spans="3:51" x14ac:dyDescent="0.25">
      <c r="E204" s="69"/>
      <c r="I204" s="105">
        <v>199</v>
      </c>
      <c r="J204" s="83">
        <f t="shared" si="146"/>
        <v>0</v>
      </c>
      <c r="K204" s="83">
        <f t="shared" si="147"/>
        <v>0</v>
      </c>
      <c r="L204" s="83">
        <f t="shared" si="148"/>
        <v>0</v>
      </c>
      <c r="M204" s="83">
        <f t="shared" si="149"/>
        <v>0</v>
      </c>
      <c r="N204" s="83">
        <f t="shared" si="131"/>
        <v>0</v>
      </c>
      <c r="O204" s="84">
        <f t="shared" si="132"/>
        <v>0</v>
      </c>
      <c r="P204" s="105">
        <v>199</v>
      </c>
      <c r="Q204" s="83">
        <f t="shared" si="141"/>
        <v>0</v>
      </c>
      <c r="R204" s="83">
        <f t="shared" si="150"/>
        <v>0</v>
      </c>
      <c r="S204" s="83">
        <f t="shared" si="151"/>
        <v>0</v>
      </c>
      <c r="T204" s="83">
        <f t="shared" si="133"/>
        <v>0</v>
      </c>
      <c r="U204" s="83">
        <f t="shared" si="142"/>
        <v>0</v>
      </c>
      <c r="V204" s="83">
        <f t="shared" si="134"/>
        <v>0</v>
      </c>
      <c r="W204" s="83">
        <v>0</v>
      </c>
      <c r="X204" s="83">
        <f t="shared" si="135"/>
        <v>0</v>
      </c>
      <c r="Y204" s="88">
        <f t="shared" si="136"/>
        <v>0</v>
      </c>
      <c r="AA204" s="121">
        <v>199</v>
      </c>
      <c r="AB204" s="83">
        <f t="shared" si="137"/>
        <v>0</v>
      </c>
      <c r="AC204" s="154">
        <f t="shared" si="138"/>
        <v>0</v>
      </c>
      <c r="AD204" s="154">
        <f t="shared" si="139"/>
        <v>0</v>
      </c>
      <c r="AE204" s="154">
        <f t="shared" si="140"/>
        <v>0</v>
      </c>
      <c r="AF204" s="83">
        <f t="shared" si="143"/>
        <v>0</v>
      </c>
      <c r="AG204" s="83">
        <f t="shared" si="144"/>
        <v>0</v>
      </c>
      <c r="AH204" s="83">
        <f t="shared" si="145"/>
        <v>0</v>
      </c>
      <c r="AI204" s="128">
        <f t="shared" si="152"/>
        <v>0</v>
      </c>
      <c r="AK204" s="121">
        <v>199</v>
      </c>
      <c r="AL204" s="83">
        <f t="shared" si="117"/>
        <v>0</v>
      </c>
      <c r="AM204" s="83">
        <f t="shared" si="118"/>
        <v>0</v>
      </c>
      <c r="AN204" s="83">
        <f t="shared" si="119"/>
        <v>0</v>
      </c>
      <c r="AO204" s="83">
        <f t="shared" si="120"/>
        <v>0</v>
      </c>
      <c r="AP204" s="83">
        <f t="shared" si="121"/>
        <v>0</v>
      </c>
      <c r="AQ204" s="227">
        <f t="shared" si="122"/>
        <v>0</v>
      </c>
      <c r="AR204" s="227">
        <f t="shared" si="123"/>
        <v>0</v>
      </c>
      <c r="AS204" s="227">
        <f t="shared" si="124"/>
        <v>0</v>
      </c>
      <c r="AT204" s="227">
        <f t="shared" si="125"/>
        <v>0</v>
      </c>
      <c r="AU204" s="83">
        <f t="shared" si="126"/>
        <v>0</v>
      </c>
      <c r="AV204" s="83">
        <f t="shared" si="127"/>
        <v>0</v>
      </c>
      <c r="AW204" s="83">
        <f t="shared" si="128"/>
        <v>0</v>
      </c>
      <c r="AX204" s="83">
        <f t="shared" si="129"/>
        <v>0</v>
      </c>
      <c r="AY204" s="128">
        <f t="shared" si="130"/>
        <v>0</v>
      </c>
    </row>
    <row r="205" spans="3:51" x14ac:dyDescent="0.25">
      <c r="E205" s="69"/>
      <c r="I205" s="106">
        <v>200</v>
      </c>
      <c r="J205" s="83">
        <f t="shared" si="146"/>
        <v>0</v>
      </c>
      <c r="K205" s="83">
        <f t="shared" si="147"/>
        <v>0</v>
      </c>
      <c r="L205" s="83">
        <f t="shared" si="148"/>
        <v>0</v>
      </c>
      <c r="M205" s="83">
        <f t="shared" si="149"/>
        <v>0</v>
      </c>
      <c r="N205" s="85">
        <f>IF(F208&lt;=$F$18,0,)</f>
        <v>0</v>
      </c>
      <c r="O205" s="84">
        <f t="shared" si="132"/>
        <v>0</v>
      </c>
      <c r="P205" s="106">
        <v>200</v>
      </c>
      <c r="Q205" s="85">
        <f t="shared" si="141"/>
        <v>0</v>
      </c>
      <c r="R205" s="85">
        <f t="shared" si="150"/>
        <v>0</v>
      </c>
      <c r="S205" s="85">
        <f t="shared" si="151"/>
        <v>0</v>
      </c>
      <c r="T205" s="85">
        <f t="shared" si="133"/>
        <v>0</v>
      </c>
      <c r="U205" s="85">
        <f t="shared" si="142"/>
        <v>0</v>
      </c>
      <c r="V205" s="85">
        <f t="shared" si="134"/>
        <v>0</v>
      </c>
      <c r="W205" s="85">
        <v>0</v>
      </c>
      <c r="X205" s="221">
        <f t="shared" si="135"/>
        <v>0</v>
      </c>
      <c r="Y205" s="89">
        <f t="shared" si="136"/>
        <v>0</v>
      </c>
      <c r="AA205" s="122">
        <v>200</v>
      </c>
      <c r="AB205" s="204">
        <f t="shared" si="137"/>
        <v>0</v>
      </c>
      <c r="AC205" s="155">
        <f t="shared" si="138"/>
        <v>0</v>
      </c>
      <c r="AD205" s="155">
        <f t="shared" si="139"/>
        <v>0</v>
      </c>
      <c r="AE205" s="155">
        <f t="shared" si="140"/>
        <v>0</v>
      </c>
      <c r="AF205" s="85">
        <f t="shared" si="143"/>
        <v>0</v>
      </c>
      <c r="AG205" s="85">
        <f t="shared" si="144"/>
        <v>0</v>
      </c>
      <c r="AH205" s="85">
        <f t="shared" si="145"/>
        <v>0</v>
      </c>
      <c r="AI205" s="129">
        <f t="shared" si="152"/>
        <v>0</v>
      </c>
      <c r="AK205" s="122">
        <v>200</v>
      </c>
      <c r="AL205" s="204">
        <f t="shared" si="117"/>
        <v>0</v>
      </c>
      <c r="AM205" s="85">
        <f t="shared" si="118"/>
        <v>0</v>
      </c>
      <c r="AN205" s="85">
        <f t="shared" si="119"/>
        <v>0</v>
      </c>
      <c r="AO205" s="85">
        <f t="shared" si="120"/>
        <v>0</v>
      </c>
      <c r="AP205" s="85">
        <f t="shared" si="121"/>
        <v>0</v>
      </c>
      <c r="AQ205" s="229">
        <f t="shared" si="122"/>
        <v>0</v>
      </c>
      <c r="AR205" s="229">
        <f t="shared" si="123"/>
        <v>0</v>
      </c>
      <c r="AS205" s="229">
        <f t="shared" si="124"/>
        <v>0</v>
      </c>
      <c r="AT205" s="229">
        <f t="shared" si="125"/>
        <v>0</v>
      </c>
      <c r="AU205" s="85">
        <f t="shared" si="126"/>
        <v>0</v>
      </c>
      <c r="AV205" s="85">
        <f t="shared" si="127"/>
        <v>0</v>
      </c>
      <c r="AW205" s="85">
        <f t="shared" si="128"/>
        <v>0</v>
      </c>
      <c r="AX205" s="85">
        <f t="shared" si="129"/>
        <v>0</v>
      </c>
      <c r="AY205" s="129">
        <f t="shared" si="130"/>
        <v>0</v>
      </c>
    </row>
    <row r="206" spans="3:51" x14ac:dyDescent="0.25">
      <c r="E206" s="69"/>
    </row>
    <row r="207" spans="3:51" x14ac:dyDescent="0.25">
      <c r="E207" s="69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disablePrompts="1"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topLeftCell="A55" zoomScale="85" zoomScaleNormal="85" workbookViewId="0">
      <selection activeCell="D101" sqref="D101"/>
    </sheetView>
  </sheetViews>
  <sheetFormatPr baseColWidth="10" defaultRowHeight="15" x14ac:dyDescent="0.25"/>
  <cols>
    <col min="3" max="5" width="13.7109375" customWidth="1"/>
    <col min="6" max="6" width="16.5703125" style="71" customWidth="1"/>
    <col min="7" max="7" width="14.42578125" style="69" customWidth="1"/>
    <col min="8" max="8" width="11.42578125" style="69"/>
    <col min="9" max="9" width="10.5703125" style="69" customWidth="1"/>
    <col min="10" max="11" width="10.5703125" style="8" customWidth="1"/>
    <col min="12" max="23" width="10.5703125" customWidth="1"/>
    <col min="24" max="25" width="11.5703125" customWidth="1"/>
    <col min="26" max="51" width="10.5703125" customWidth="1"/>
  </cols>
  <sheetData>
    <row r="3" spans="2:51" ht="15.75" x14ac:dyDescent="0.25">
      <c r="I3" s="321" t="s">
        <v>180</v>
      </c>
      <c r="J3" s="322"/>
      <c r="K3" s="322"/>
      <c r="L3" s="322"/>
      <c r="M3" s="322"/>
      <c r="N3" s="322"/>
      <c r="O3" s="323"/>
      <c r="P3" s="324" t="s">
        <v>151</v>
      </c>
      <c r="Q3" s="325"/>
      <c r="R3" s="325"/>
      <c r="S3" s="325"/>
      <c r="T3" s="325"/>
      <c r="U3" s="325"/>
      <c r="V3" s="325"/>
      <c r="W3" s="325"/>
      <c r="X3" s="326"/>
      <c r="Y3" s="143"/>
      <c r="Z3" s="143"/>
      <c r="AA3" s="312" t="s">
        <v>166</v>
      </c>
      <c r="AB3" s="313"/>
      <c r="AC3" s="313"/>
      <c r="AD3" s="313"/>
      <c r="AE3" s="313"/>
      <c r="AF3" s="313"/>
      <c r="AG3" s="313"/>
      <c r="AH3" s="313"/>
      <c r="AI3" s="314"/>
      <c r="AJ3" s="143"/>
      <c r="AK3" s="312" t="s">
        <v>179</v>
      </c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4"/>
    </row>
    <row r="4" spans="2:51" ht="45" customHeight="1" x14ac:dyDescent="0.25">
      <c r="B4" s="330" t="s">
        <v>181</v>
      </c>
      <c r="C4" s="331"/>
      <c r="D4" s="331"/>
      <c r="E4" s="331"/>
      <c r="F4" s="332"/>
      <c r="I4" s="109" t="s">
        <v>76</v>
      </c>
      <c r="J4" s="110" t="s">
        <v>114</v>
      </c>
      <c r="K4" s="110" t="s">
        <v>115</v>
      </c>
      <c r="L4" s="110" t="s">
        <v>72</v>
      </c>
      <c r="M4" s="110" t="s">
        <v>116</v>
      </c>
      <c r="N4" s="110" t="s">
        <v>117</v>
      </c>
      <c r="O4" s="141" t="s">
        <v>119</v>
      </c>
      <c r="P4" s="109" t="s">
        <v>76</v>
      </c>
      <c r="Q4" s="111" t="s">
        <v>124</v>
      </c>
      <c r="R4" s="111" t="s">
        <v>125</v>
      </c>
      <c r="S4" s="112" t="s">
        <v>111</v>
      </c>
      <c r="T4" s="113" t="s">
        <v>110</v>
      </c>
      <c r="U4" s="110" t="s">
        <v>3</v>
      </c>
      <c r="V4" s="110" t="s">
        <v>112</v>
      </c>
      <c r="W4" s="110" t="s">
        <v>113</v>
      </c>
      <c r="X4" s="142" t="s">
        <v>118</v>
      </c>
      <c r="Y4" s="116" t="s">
        <v>126</v>
      </c>
      <c r="AA4" s="120" t="s">
        <v>76</v>
      </c>
      <c r="AB4" s="111" t="s">
        <v>153</v>
      </c>
      <c r="AC4" s="112" t="s">
        <v>154</v>
      </c>
      <c r="AD4" s="118" t="s">
        <v>155</v>
      </c>
      <c r="AE4" s="114" t="s">
        <v>156</v>
      </c>
      <c r="AF4" s="114" t="s">
        <v>157</v>
      </c>
      <c r="AG4" s="114" t="s">
        <v>158</v>
      </c>
      <c r="AH4" s="114" t="s">
        <v>159</v>
      </c>
      <c r="AI4" s="127" t="s">
        <v>160</v>
      </c>
      <c r="AK4" s="120" t="s">
        <v>76</v>
      </c>
      <c r="AL4" s="111" t="s">
        <v>153</v>
      </c>
      <c r="AM4" s="112" t="s">
        <v>154</v>
      </c>
      <c r="AN4" s="118" t="s">
        <v>155</v>
      </c>
      <c r="AO4" s="114" t="s">
        <v>156</v>
      </c>
      <c r="AP4" s="114" t="s">
        <v>169</v>
      </c>
      <c r="AQ4" s="226" t="s">
        <v>195</v>
      </c>
      <c r="AR4" s="226" t="s">
        <v>196</v>
      </c>
      <c r="AS4" s="226" t="s">
        <v>197</v>
      </c>
      <c r="AT4" s="226" t="s">
        <v>198</v>
      </c>
      <c r="AU4" s="114" t="s">
        <v>170</v>
      </c>
      <c r="AV4" s="114" t="s">
        <v>171</v>
      </c>
      <c r="AW4" s="114" t="s">
        <v>172</v>
      </c>
      <c r="AX4" s="114" t="s">
        <v>173</v>
      </c>
      <c r="AY4" s="127" t="s">
        <v>160</v>
      </c>
    </row>
    <row r="5" spans="2:51" x14ac:dyDescent="0.25">
      <c r="B5" s="305" t="s">
        <v>140</v>
      </c>
      <c r="C5" s="144" t="s">
        <v>73</v>
      </c>
      <c r="D5" s="317" t="s">
        <v>142</v>
      </c>
      <c r="E5" s="317"/>
      <c r="F5" s="145">
        <f>IF(D5="","",VLOOKUP(D5,$B$97:$C$100,2,0))</f>
        <v>70</v>
      </c>
      <c r="I5" s="105">
        <v>0</v>
      </c>
      <c r="J5" s="83">
        <v>0</v>
      </c>
      <c r="K5" s="83">
        <v>0</v>
      </c>
      <c r="L5" s="83">
        <v>0</v>
      </c>
      <c r="M5" s="83">
        <f t="shared" ref="M5:M68" si="0">IF(I5&lt;=$F$10,IF(I5&lt;=30,I5*($F$9-$F$6)/30,$F$9-$F$6),)</f>
        <v>0</v>
      </c>
      <c r="N5" s="83">
        <v>0</v>
      </c>
      <c r="O5" s="84">
        <f t="shared" ref="O5:O68" si="1">((J5+K5)*0.475+L5+M5+N5)*44/12</f>
        <v>0</v>
      </c>
      <c r="P5" s="105">
        <v>0</v>
      </c>
      <c r="Q5" s="83">
        <v>0</v>
      </c>
      <c r="R5" s="83">
        <v>0</v>
      </c>
      <c r="S5" s="83">
        <f t="shared" ref="S5:S68" si="2">$F$19*R5</f>
        <v>0</v>
      </c>
      <c r="T5" s="83">
        <f t="shared" ref="T5:T68" si="3">IF(S5=0,0,EXP(-1.0587+0.8836*LN(S5)+0.284))</f>
        <v>0</v>
      </c>
      <c r="U5" s="83">
        <v>0</v>
      </c>
      <c r="V5" s="83">
        <f t="shared" ref="V5:V68" si="4">IF(P5&lt;=$F$18,IF(P5&lt;=30,P5*($F$16-$F$6)/30,$F$16-$F$6),)</f>
        <v>0</v>
      </c>
      <c r="W5" s="83">
        <v>0</v>
      </c>
      <c r="X5" s="83">
        <f t="shared" ref="X5:X68" si="5">((S5+T5)*0.475+U5+V5+W5)*44/12</f>
        <v>0</v>
      </c>
      <c r="Y5" s="88">
        <f t="shared" ref="Y5:Y68" si="6">IF(P5&lt;=$F$18,X5-O5,)</f>
        <v>0</v>
      </c>
      <c r="AA5" s="121">
        <v>0</v>
      </c>
      <c r="AB5" s="83">
        <f t="shared" ref="AB5:AB68" si="7">IF(AA5&lt;=$F$18,IFERROR(VLOOKUP($AA5,$B$82:$G$94,2,FALSE),0),)</f>
        <v>0</v>
      </c>
      <c r="AC5" s="154">
        <f t="shared" ref="AC5:AC68" si="8">IF(AA5&lt;=$F$18,IFERROR(VLOOKUP($AA5,$B$82:$G$94,3,FALSE),0),)</f>
        <v>0</v>
      </c>
      <c r="AD5" s="154">
        <f t="shared" ref="AD5:AD68" si="9">IF(AA5&lt;=$F$18,IFERROR(VLOOKUP($AA5,$B$82:$G$94,4,FALSE),0),)</f>
        <v>0</v>
      </c>
      <c r="AE5" s="154">
        <f t="shared" ref="AE5:AE68" si="10">IF(AA5&lt;=$F$18,IFERROR(VLOOKUP($AA5,$B$82:$G$94,5,FALSE),0),)</f>
        <v>0</v>
      </c>
      <c r="AF5" s="83">
        <v>0</v>
      </c>
      <c r="AG5" s="83">
        <v>0</v>
      </c>
      <c r="AH5" s="83">
        <v>0</v>
      </c>
      <c r="AI5" s="128">
        <f>SUM(AF5:AH5)</f>
        <v>0</v>
      </c>
      <c r="AK5" s="121">
        <v>0</v>
      </c>
      <c r="AL5" s="83">
        <f t="shared" ref="AL5:AL68" si="11">IF(AK5&lt;=$F$18,IFERROR(VLOOKUP($AA5,$B$82:$G$94,2,FALSE),0),)</f>
        <v>0</v>
      </c>
      <c r="AM5" s="83">
        <f t="shared" ref="AM5:AM68" si="12">IF(AK5&lt;=$F$18,IFERROR(VLOOKUP($AA5,$B$82:$G$94,3,FALSE),0),)</f>
        <v>0</v>
      </c>
      <c r="AN5" s="83">
        <f t="shared" ref="AN5:AN68" si="13">IF(AK5&lt;=$F$18,IFERROR(VLOOKUP($AA5,$B$82:$G$94,4,FALSE),0),)</f>
        <v>0</v>
      </c>
      <c r="AO5" s="83">
        <f t="shared" ref="AO5:AO68" si="14">IF(AK5&lt;=$F$18,IFERROR(VLOOKUP($AA5,$B$82:$G$94,5,FALSE),0),)</f>
        <v>0</v>
      </c>
      <c r="AP5" s="83">
        <f t="shared" ref="AP5:AP68" si="15">IF(AK5&lt;=$F$18,IFERROR(VLOOKUP($AA5,$B$82:$G$94,6,FALSE),0),)</f>
        <v>0</v>
      </c>
      <c r="AQ5" s="227">
        <v>0</v>
      </c>
      <c r="AR5" s="227">
        <v>0</v>
      </c>
      <c r="AS5" s="227">
        <v>0</v>
      </c>
      <c r="AT5" s="227">
        <v>0</v>
      </c>
      <c r="AU5" s="83"/>
      <c r="AV5" s="83"/>
      <c r="AW5" s="83"/>
      <c r="AX5" s="83"/>
      <c r="AY5" s="128">
        <f>IF(AK5&lt;=$F$18,SUM(AU5:AX5),)</f>
        <v>0</v>
      </c>
    </row>
    <row r="6" spans="2:51" x14ac:dyDescent="0.25">
      <c r="B6" s="306"/>
      <c r="C6" s="152" t="s">
        <v>74</v>
      </c>
      <c r="D6" s="308" t="str">
        <f>IF(D5=$B$100,"partielle","néant")</f>
        <v>partielle</v>
      </c>
      <c r="E6" s="308"/>
      <c r="F6" s="153">
        <f>VLOOKUP(D5,$B$97:$D$100,3,FALSE)</f>
        <v>0</v>
      </c>
      <c r="I6" s="105">
        <v>1</v>
      </c>
      <c r="J6" s="83">
        <f t="shared" ref="J6:J69" si="16">IF($I6&lt;=$F$10,$F$11*$F$13+J5,)</f>
        <v>0.56999999999999995</v>
      </c>
      <c r="K6" s="83">
        <f t="shared" ref="K6:K69" si="17">IF(J6=0,0,EXP(-1.0587+0.8836*LN(J6)+0.284))</f>
        <v>0.28044202045489819</v>
      </c>
      <c r="L6" s="83">
        <f t="shared" ref="L6:L69" si="18">IF(I6&lt;=$F$10,$F$5+($F$8-$F$5)*(1-EXP(-0.0175*I6)),)</f>
        <v>70</v>
      </c>
      <c r="M6" s="83">
        <f t="shared" si="0"/>
        <v>0.33333333333333331</v>
      </c>
      <c r="N6" s="83">
        <v>0</v>
      </c>
      <c r="O6" s="84">
        <f t="shared" si="1"/>
        <v>259.37007540784782</v>
      </c>
      <c r="P6" s="105">
        <v>1</v>
      </c>
      <c r="Q6" s="83">
        <f t="shared" ref="Q6:Q69" si="19">IF(P6&lt;=$F$18,LOOKUP(P6-1,$B$25:$B$78,$G$25:$G$78),)</f>
        <v>5.46</v>
      </c>
      <c r="R6" s="83">
        <f t="shared" ref="R6:R69" si="20">IF(P6&lt;=$F$18,Q6+R5,)</f>
        <v>5.46</v>
      </c>
      <c r="S6" s="83">
        <f t="shared" si="2"/>
        <v>1.9109999999999998</v>
      </c>
      <c r="T6" s="83">
        <f t="shared" si="3"/>
        <v>0.81672153669562519</v>
      </c>
      <c r="U6" s="83">
        <f t="shared" ref="U6:U69" si="21">IF(P6&lt;=$F$18,$F$5+($F$15-$F$5)*(1-EXP(-0.0175*P6)),)</f>
        <v>70</v>
      </c>
      <c r="V6" s="83">
        <f t="shared" si="4"/>
        <v>0.33333333333333331</v>
      </c>
      <c r="W6" s="83">
        <v>0</v>
      </c>
      <c r="X6" s="83">
        <f t="shared" si="5"/>
        <v>262.63967056530038</v>
      </c>
      <c r="Y6" s="88">
        <f t="shared" si="6"/>
        <v>3.2695951574525566</v>
      </c>
      <c r="Z6" s="7"/>
      <c r="AA6" s="121">
        <v>1</v>
      </c>
      <c r="AB6" s="83">
        <f t="shared" si="7"/>
        <v>0</v>
      </c>
      <c r="AC6" s="154">
        <f t="shared" si="8"/>
        <v>0</v>
      </c>
      <c r="AD6" s="154">
        <f t="shared" si="9"/>
        <v>0</v>
      </c>
      <c r="AE6" s="154">
        <f t="shared" si="10"/>
        <v>0</v>
      </c>
      <c r="AF6" s="227">
        <f t="shared" ref="AF6:AF7" si="22">IF(OR(AA6&lt;=$F$18,AA6&lt;=30),EXP(-LN(2)/$D$104)*AF5+((1-EXP(-LN(2)/$D$104))/(LN(2)/$D$104))*$AB6*AC6*0.475*$F$19*44/12,)</f>
        <v>0</v>
      </c>
      <c r="AG6" s="227">
        <f t="shared" ref="AG6:AG7" si="23">IF(OR(AA6&lt;=$F$18,AA6&lt;=30),EXP(-LN(2)/$D$106)*AG5+((1-EXP(-LN(2)/$D$106))/(LN(2)/$D$106))*$AB6*AD6*0.475*$F$19*44/12,)</f>
        <v>0</v>
      </c>
      <c r="AH6" s="227">
        <f t="shared" ref="AH6:AH7" si="24">IF(OR(AA6&lt;=$F$18,AA6&lt;=30),EXP(-LN(2)/$D$105)*AH5+((1-EXP(-LN(2)/$D$105))/(LN(2)/$D$105))*$AB6*AE6*0.475*$F$19*44/12,)</f>
        <v>0</v>
      </c>
      <c r="AI6" s="235">
        <f t="shared" ref="AI6:AI7" si="25">IF(OR(AA6&lt;=$F$18,AA6&lt;=30),SUM(AF6:AH6),)</f>
        <v>0</v>
      </c>
      <c r="AK6" s="121">
        <v>1</v>
      </c>
      <c r="AL6" s="83">
        <f t="shared" si="11"/>
        <v>0</v>
      </c>
      <c r="AM6" s="83">
        <f t="shared" si="12"/>
        <v>0</v>
      </c>
      <c r="AN6" s="83">
        <f t="shared" si="13"/>
        <v>0</v>
      </c>
      <c r="AO6" s="83">
        <f t="shared" si="14"/>
        <v>0</v>
      </c>
      <c r="AP6" s="83">
        <f t="shared" si="15"/>
        <v>0</v>
      </c>
      <c r="AQ6" s="227">
        <f t="shared" ref="AQ6:AT24" si="26">IF($AK6&lt;=$F$18,$AL6*AM6,)</f>
        <v>0</v>
      </c>
      <c r="AR6" s="227">
        <f t="shared" si="26"/>
        <v>0</v>
      </c>
      <c r="AS6" s="227">
        <f t="shared" si="26"/>
        <v>0</v>
      </c>
      <c r="AT6" s="227">
        <f t="shared" si="26"/>
        <v>0</v>
      </c>
      <c r="AU6" s="83"/>
      <c r="AV6" s="83"/>
      <c r="AW6" s="83"/>
      <c r="AX6" s="83"/>
      <c r="AY6" s="235">
        <f t="shared" ref="AY6:AY69" si="27">IF(OR($AK6&lt;=$F$18,$AK6&lt;=30),0.96*AL6+AY5,)</f>
        <v>0</v>
      </c>
    </row>
    <row r="7" spans="2:51" x14ac:dyDescent="0.25">
      <c r="B7" s="305" t="s">
        <v>141</v>
      </c>
      <c r="C7" s="318"/>
      <c r="D7" s="319"/>
      <c r="E7" s="319"/>
      <c r="F7" s="320"/>
      <c r="I7" s="105">
        <v>2</v>
      </c>
      <c r="J7" s="83">
        <f t="shared" si="16"/>
        <v>1.1399999999999999</v>
      </c>
      <c r="K7" s="83">
        <f t="shared" si="17"/>
        <v>0.5174080621339946</v>
      </c>
      <c r="L7" s="83">
        <f t="shared" si="18"/>
        <v>70</v>
      </c>
      <c r="M7" s="83">
        <f t="shared" si="0"/>
        <v>0.66666666666666663</v>
      </c>
      <c r="N7" s="83">
        <v>0</v>
      </c>
      <c r="O7" s="84">
        <f t="shared" si="1"/>
        <v>261.99776348599454</v>
      </c>
      <c r="P7" s="105">
        <v>2</v>
      </c>
      <c r="Q7" s="83">
        <f t="shared" si="19"/>
        <v>5.46</v>
      </c>
      <c r="R7" s="83">
        <f t="shared" si="20"/>
        <v>10.92</v>
      </c>
      <c r="S7" s="83">
        <f t="shared" si="2"/>
        <v>3.8219999999999996</v>
      </c>
      <c r="T7" s="83">
        <f t="shared" si="3"/>
        <v>1.5068294933809401</v>
      </c>
      <c r="U7" s="83">
        <f t="shared" si="21"/>
        <v>70</v>
      </c>
      <c r="V7" s="83">
        <f t="shared" si="4"/>
        <v>0.66666666666666663</v>
      </c>
      <c r="W7" s="83">
        <v>0</v>
      </c>
      <c r="X7" s="83">
        <f t="shared" si="5"/>
        <v>268.39215581208293</v>
      </c>
      <c r="Y7" s="88">
        <f t="shared" si="6"/>
        <v>6.3943923260883935</v>
      </c>
      <c r="AA7" s="121">
        <v>2</v>
      </c>
      <c r="AB7" s="83">
        <f t="shared" si="7"/>
        <v>0</v>
      </c>
      <c r="AC7" s="154">
        <f t="shared" si="8"/>
        <v>0</v>
      </c>
      <c r="AD7" s="154">
        <f t="shared" si="9"/>
        <v>0</v>
      </c>
      <c r="AE7" s="154">
        <f t="shared" si="10"/>
        <v>0</v>
      </c>
      <c r="AF7" s="227">
        <f t="shared" si="22"/>
        <v>0</v>
      </c>
      <c r="AG7" s="227">
        <f t="shared" si="23"/>
        <v>0</v>
      </c>
      <c r="AH7" s="227">
        <f t="shared" si="24"/>
        <v>0</v>
      </c>
      <c r="AI7" s="235">
        <f t="shared" si="25"/>
        <v>0</v>
      </c>
      <c r="AK7" s="121">
        <v>2</v>
      </c>
      <c r="AL7" s="83">
        <f t="shared" si="11"/>
        <v>0</v>
      </c>
      <c r="AM7" s="83">
        <f t="shared" si="12"/>
        <v>0</v>
      </c>
      <c r="AN7" s="83">
        <f t="shared" si="13"/>
        <v>0</v>
      </c>
      <c r="AO7" s="83">
        <f t="shared" si="14"/>
        <v>0</v>
      </c>
      <c r="AP7" s="83">
        <f t="shared" si="15"/>
        <v>0</v>
      </c>
      <c r="AQ7" s="227">
        <f t="shared" si="26"/>
        <v>0</v>
      </c>
      <c r="AR7" s="227">
        <f t="shared" si="26"/>
        <v>0</v>
      </c>
      <c r="AS7" s="227">
        <f t="shared" si="26"/>
        <v>0</v>
      </c>
      <c r="AT7" s="227">
        <f t="shared" si="26"/>
        <v>0</v>
      </c>
      <c r="AU7" s="83"/>
      <c r="AV7" s="83"/>
      <c r="AW7" s="83"/>
      <c r="AX7" s="83"/>
      <c r="AY7" s="235">
        <f t="shared" si="27"/>
        <v>0</v>
      </c>
    </row>
    <row r="8" spans="2:51" x14ac:dyDescent="0.25">
      <c r="B8" s="315"/>
      <c r="C8" s="146" t="s">
        <v>73</v>
      </c>
      <c r="D8" s="311" t="s">
        <v>142</v>
      </c>
      <c r="E8" s="311"/>
      <c r="F8" s="147">
        <f>IF(D8="","",VLOOKUP(D8,$B$97:$C$100,2,0))</f>
        <v>70</v>
      </c>
      <c r="I8" s="105">
        <v>3</v>
      </c>
      <c r="J8" s="83">
        <f t="shared" si="16"/>
        <v>1.71</v>
      </c>
      <c r="K8" s="83">
        <f t="shared" si="17"/>
        <v>0.74033354502612181</v>
      </c>
      <c r="L8" s="83">
        <f t="shared" si="18"/>
        <v>70</v>
      </c>
      <c r="M8" s="83">
        <f t="shared" si="0"/>
        <v>1</v>
      </c>
      <c r="N8" s="83">
        <v>0</v>
      </c>
      <c r="O8" s="84">
        <f t="shared" si="1"/>
        <v>264.60099759092049</v>
      </c>
      <c r="P8" s="105">
        <v>3</v>
      </c>
      <c r="Q8" s="83">
        <f t="shared" si="19"/>
        <v>5.46</v>
      </c>
      <c r="R8" s="83">
        <f t="shared" si="20"/>
        <v>16.38</v>
      </c>
      <c r="S8" s="83">
        <f t="shared" si="2"/>
        <v>5.7329999999999997</v>
      </c>
      <c r="T8" s="83">
        <f t="shared" si="3"/>
        <v>2.1560476193270603</v>
      </c>
      <c r="U8" s="83">
        <f t="shared" si="21"/>
        <v>70</v>
      </c>
      <c r="V8" s="83">
        <f t="shared" si="4"/>
        <v>1</v>
      </c>
      <c r="W8" s="83">
        <v>0</v>
      </c>
      <c r="X8" s="83">
        <f t="shared" si="5"/>
        <v>274.07342460366129</v>
      </c>
      <c r="Y8" s="88">
        <f t="shared" si="6"/>
        <v>9.472427012740809</v>
      </c>
      <c r="AA8" s="121">
        <v>3</v>
      </c>
      <c r="AB8" s="83">
        <f t="shared" si="7"/>
        <v>0</v>
      </c>
      <c r="AC8" s="154">
        <f t="shared" si="8"/>
        <v>0</v>
      </c>
      <c r="AD8" s="154">
        <f t="shared" si="9"/>
        <v>0</v>
      </c>
      <c r="AE8" s="154">
        <f t="shared" si="10"/>
        <v>0</v>
      </c>
      <c r="AF8" s="227">
        <f>IF(OR(AA8&lt;=$F$18,AA8&lt;=30),EXP(-LN(2)/$D$104)*AF7+((1-EXP(-LN(2)/$D$104))/(LN(2)/$D$104))*$AB8*AC8*0.475*$F$19*44/12,)</f>
        <v>0</v>
      </c>
      <c r="AG8" s="227">
        <f>IF(OR(AA8&lt;=$F$18,AA8&lt;=30),EXP(-LN(2)/$D$106)*AG7+((1-EXP(-LN(2)/$D$106))/(LN(2)/$D$106))*$AB8*AD8*0.475*$F$19*44/12,)</f>
        <v>0</v>
      </c>
      <c r="AH8" s="227">
        <f>IF(OR(AA8&lt;=$F$18,AA8&lt;=30),EXP(-LN(2)/$D$105)*AH7+((1-EXP(-LN(2)/$D$105))/(LN(2)/$D$105))*$AB8*AE8*0.475*$F$19*44/12,)</f>
        <v>0</v>
      </c>
      <c r="AI8" s="235">
        <f>IF(OR(AA8&lt;=$F$18,AA8&lt;=30),SUM(AF8:AH8),)</f>
        <v>0</v>
      </c>
      <c r="AK8" s="121">
        <v>3</v>
      </c>
      <c r="AL8" s="83">
        <f t="shared" si="11"/>
        <v>0</v>
      </c>
      <c r="AM8" s="83">
        <f t="shared" si="12"/>
        <v>0</v>
      </c>
      <c r="AN8" s="83">
        <f t="shared" si="13"/>
        <v>0</v>
      </c>
      <c r="AO8" s="83">
        <f t="shared" si="14"/>
        <v>0</v>
      </c>
      <c r="AP8" s="83">
        <f t="shared" si="15"/>
        <v>0</v>
      </c>
      <c r="AQ8" s="227">
        <f t="shared" si="26"/>
        <v>0</v>
      </c>
      <c r="AR8" s="227">
        <f t="shared" si="26"/>
        <v>0</v>
      </c>
      <c r="AS8" s="227">
        <f t="shared" si="26"/>
        <v>0</v>
      </c>
      <c r="AT8" s="227">
        <f t="shared" si="26"/>
        <v>0</v>
      </c>
      <c r="AU8" s="83"/>
      <c r="AV8" s="83"/>
      <c r="AW8" s="83"/>
      <c r="AX8" s="83"/>
      <c r="AY8" s="235">
        <f t="shared" si="27"/>
        <v>0</v>
      </c>
    </row>
    <row r="9" spans="2:51" x14ac:dyDescent="0.25">
      <c r="B9" s="315"/>
      <c r="C9" s="146" t="s">
        <v>74</v>
      </c>
      <c r="D9" s="307" t="str">
        <f>IF(D8=$B$100,"totale","néant")</f>
        <v>totale</v>
      </c>
      <c r="E9" s="307"/>
      <c r="F9" s="147">
        <f>IF(D8=B100,10,VLOOKUP(D8,$B$97:$D$100,3,FALSE))</f>
        <v>10</v>
      </c>
      <c r="I9" s="105">
        <v>4</v>
      </c>
      <c r="J9" s="83">
        <f t="shared" si="16"/>
        <v>2.2799999999999998</v>
      </c>
      <c r="K9" s="83">
        <f t="shared" si="17"/>
        <v>0.95460410079419578</v>
      </c>
      <c r="L9" s="83">
        <f t="shared" si="18"/>
        <v>70</v>
      </c>
      <c r="M9" s="83">
        <f t="shared" si="0"/>
        <v>1.3333333333333333</v>
      </c>
      <c r="N9" s="83">
        <v>0</v>
      </c>
      <c r="O9" s="84">
        <f t="shared" si="1"/>
        <v>267.18915769777215</v>
      </c>
      <c r="P9" s="105">
        <v>4</v>
      </c>
      <c r="Q9" s="83">
        <f t="shared" si="19"/>
        <v>5.46</v>
      </c>
      <c r="R9" s="83">
        <f t="shared" si="20"/>
        <v>21.84</v>
      </c>
      <c r="S9" s="83">
        <f t="shared" si="2"/>
        <v>7.6439999999999992</v>
      </c>
      <c r="T9" s="83">
        <f t="shared" si="3"/>
        <v>2.7800603022041299</v>
      </c>
      <c r="U9" s="83">
        <f t="shared" si="21"/>
        <v>70</v>
      </c>
      <c r="V9" s="83">
        <f t="shared" si="4"/>
        <v>1.3333333333333333</v>
      </c>
      <c r="W9" s="83">
        <v>0</v>
      </c>
      <c r="X9" s="83">
        <f t="shared" si="5"/>
        <v>279.71079391522773</v>
      </c>
      <c r="Y9" s="88">
        <f t="shared" si="6"/>
        <v>12.52163621745558</v>
      </c>
      <c r="AA9" s="121">
        <v>4</v>
      </c>
      <c r="AB9" s="83">
        <f t="shared" si="7"/>
        <v>0</v>
      </c>
      <c r="AC9" s="154">
        <f t="shared" si="8"/>
        <v>0</v>
      </c>
      <c r="AD9" s="154">
        <f t="shared" si="9"/>
        <v>0</v>
      </c>
      <c r="AE9" s="154">
        <f t="shared" si="10"/>
        <v>0</v>
      </c>
      <c r="AF9" s="227">
        <f>IF(OR(AA9&lt;=$F$18,AA9&lt;=30),EXP(-LN(2)/$D$104)*AF8+((1-EXP(-LN(2)/$D$104))/(LN(2)/$D$104))*$AB9*AC9*0.475*$F$19*44/12,)</f>
        <v>0</v>
      </c>
      <c r="AG9" s="227">
        <f>IF(OR(AA9&lt;=$F$18,AA9&lt;=30),EXP(-LN(2)/$D$106)*AG8+((1-EXP(-LN(2)/$D$106))/(LN(2)/$D$106))*$AB9*AD9*0.475*$F$19*44/12,)</f>
        <v>0</v>
      </c>
      <c r="AH9" s="227">
        <f>IF(OR(AA9&lt;=$F$18,AA9&lt;=30),EXP(-LN(2)/$D$105)*AH8+((1-EXP(-LN(2)/$D$105))/(LN(2)/$D$105))*$AB9*AE9*0.475*$F$19*44/12,)</f>
        <v>0</v>
      </c>
      <c r="AI9" s="235">
        <f>IF(OR(AA9&lt;=$F$18,AA9&lt;=30),SUM(AF9:AH9),)</f>
        <v>0</v>
      </c>
      <c r="AK9" s="121">
        <v>4</v>
      </c>
      <c r="AL9" s="83">
        <f t="shared" si="11"/>
        <v>0</v>
      </c>
      <c r="AM9" s="83">
        <f t="shared" si="12"/>
        <v>0</v>
      </c>
      <c r="AN9" s="83">
        <f t="shared" si="13"/>
        <v>0</v>
      </c>
      <c r="AO9" s="83">
        <f t="shared" si="14"/>
        <v>0</v>
      </c>
      <c r="AP9" s="83">
        <f t="shared" si="15"/>
        <v>0</v>
      </c>
      <c r="AQ9" s="227">
        <f t="shared" si="26"/>
        <v>0</v>
      </c>
      <c r="AR9" s="227">
        <f t="shared" si="26"/>
        <v>0</v>
      </c>
      <c r="AS9" s="227">
        <f t="shared" si="26"/>
        <v>0</v>
      </c>
      <c r="AT9" s="227">
        <f t="shared" si="26"/>
        <v>0</v>
      </c>
      <c r="AU9" s="83"/>
      <c r="AV9" s="83"/>
      <c r="AW9" s="83"/>
      <c r="AX9" s="83"/>
      <c r="AY9" s="235">
        <f t="shared" si="27"/>
        <v>0</v>
      </c>
    </row>
    <row r="10" spans="2:51" x14ac:dyDescent="0.25">
      <c r="B10" s="315"/>
      <c r="C10" s="309" t="s">
        <v>131</v>
      </c>
      <c r="D10" s="304" t="s">
        <v>143</v>
      </c>
      <c r="E10" s="304"/>
      <c r="F10" s="148">
        <f>F18</f>
        <v>25</v>
      </c>
      <c r="I10" s="105">
        <v>5</v>
      </c>
      <c r="J10" s="83">
        <f t="shared" si="16"/>
        <v>2.8499999999999996</v>
      </c>
      <c r="K10" s="83">
        <f t="shared" si="17"/>
        <v>1.1626606742605301</v>
      </c>
      <c r="L10" s="83">
        <f t="shared" si="18"/>
        <v>70</v>
      </c>
      <c r="M10" s="83">
        <f t="shared" si="0"/>
        <v>1.6666666666666667</v>
      </c>
      <c r="N10" s="83">
        <v>0</v>
      </c>
      <c r="O10" s="84">
        <f t="shared" si="1"/>
        <v>269.76649511878156</v>
      </c>
      <c r="P10" s="105">
        <v>5</v>
      </c>
      <c r="Q10" s="83">
        <f t="shared" si="19"/>
        <v>5.46</v>
      </c>
      <c r="R10" s="83">
        <f t="shared" si="20"/>
        <v>27.3</v>
      </c>
      <c r="S10" s="83">
        <f t="shared" si="2"/>
        <v>9.5549999999999997</v>
      </c>
      <c r="T10" s="83">
        <f t="shared" si="3"/>
        <v>3.3859762206724859</v>
      </c>
      <c r="U10" s="83">
        <f t="shared" si="21"/>
        <v>70</v>
      </c>
      <c r="V10" s="83">
        <f t="shared" si="4"/>
        <v>1.6666666666666667</v>
      </c>
      <c r="W10" s="83">
        <v>0</v>
      </c>
      <c r="X10" s="83">
        <f t="shared" si="5"/>
        <v>285.31664469544904</v>
      </c>
      <c r="Y10" s="88">
        <f t="shared" si="6"/>
        <v>15.550149576667479</v>
      </c>
      <c r="AA10" s="121">
        <v>5</v>
      </c>
      <c r="AB10" s="83">
        <f t="shared" si="7"/>
        <v>0</v>
      </c>
      <c r="AC10" s="154">
        <f t="shared" si="8"/>
        <v>0</v>
      </c>
      <c r="AD10" s="154">
        <f t="shared" si="9"/>
        <v>0</v>
      </c>
      <c r="AE10" s="154">
        <f t="shared" si="10"/>
        <v>0</v>
      </c>
      <c r="AF10" s="227">
        <f t="shared" ref="AF10:AF24" si="28">IF(OR(AA10&lt;=$F$18,AA10&lt;=30),EXP(-LN(2)/$D$104)*AF9+((1-EXP(-LN(2)/$D$104))/(LN(2)/$D$104))*$AB10*AC10*0.475*$F$19*44/12,)</f>
        <v>0</v>
      </c>
      <c r="AG10" s="227">
        <f t="shared" ref="AG10:AG24" si="29">IF(OR(AA10&lt;=$F$18,AA10&lt;=30),EXP(-LN(2)/$D$106)*AG9+((1-EXP(-LN(2)/$D$106))/(LN(2)/$D$106))*$AB10*AD10*0.475*$F$19*44/12,)</f>
        <v>0</v>
      </c>
      <c r="AH10" s="227">
        <f t="shared" ref="AH10:AH24" si="30">IF(OR(AA10&lt;=$F$18,AA10&lt;=30),EXP(-LN(2)/$D$105)*AH9+((1-EXP(-LN(2)/$D$105))/(LN(2)/$D$105))*$AB10*AE10*0.475*$F$19*44/12,)</f>
        <v>0</v>
      </c>
      <c r="AI10" s="235">
        <f t="shared" ref="AI10:AI24" si="31">IF(OR(AA10&lt;=$F$18,AA10&lt;=30),SUM(AF10:AH10),)</f>
        <v>0</v>
      </c>
      <c r="AK10" s="121">
        <v>5</v>
      </c>
      <c r="AL10" s="83">
        <f t="shared" si="11"/>
        <v>0</v>
      </c>
      <c r="AM10" s="83">
        <f t="shared" si="12"/>
        <v>0</v>
      </c>
      <c r="AN10" s="83">
        <f t="shared" si="13"/>
        <v>0</v>
      </c>
      <c r="AO10" s="83">
        <f t="shared" si="14"/>
        <v>0</v>
      </c>
      <c r="AP10" s="83">
        <f t="shared" si="15"/>
        <v>0</v>
      </c>
      <c r="AQ10" s="227">
        <f t="shared" si="26"/>
        <v>0</v>
      </c>
      <c r="AR10" s="227">
        <f t="shared" si="26"/>
        <v>0</v>
      </c>
      <c r="AS10" s="227">
        <f t="shared" si="26"/>
        <v>0</v>
      </c>
      <c r="AT10" s="227">
        <f t="shared" si="26"/>
        <v>0</v>
      </c>
      <c r="AU10" s="83"/>
      <c r="AV10" s="83"/>
      <c r="AW10" s="83"/>
      <c r="AX10" s="83"/>
      <c r="AY10" s="235">
        <f t="shared" si="27"/>
        <v>0</v>
      </c>
    </row>
    <row r="11" spans="2:51" x14ac:dyDescent="0.25">
      <c r="B11" s="315"/>
      <c r="C11" s="309"/>
      <c r="D11" s="307" t="s">
        <v>146</v>
      </c>
      <c r="E11" s="307"/>
      <c r="F11" s="86">
        <f>IF(D8=$B$100,1,0)</f>
        <v>1</v>
      </c>
      <c r="I11" s="105">
        <v>6</v>
      </c>
      <c r="J11" s="83">
        <f t="shared" si="16"/>
        <v>3.4199999999999995</v>
      </c>
      <c r="K11" s="83">
        <f t="shared" si="17"/>
        <v>1.3658956822640649</v>
      </c>
      <c r="L11" s="83">
        <f t="shared" si="18"/>
        <v>70</v>
      </c>
      <c r="M11" s="83">
        <f t="shared" si="0"/>
        <v>2</v>
      </c>
      <c r="N11" s="83">
        <v>0</v>
      </c>
      <c r="O11" s="84">
        <f t="shared" si="1"/>
        <v>272.33543497994327</v>
      </c>
      <c r="P11" s="105">
        <v>6</v>
      </c>
      <c r="Q11" s="83">
        <f t="shared" si="19"/>
        <v>5.46</v>
      </c>
      <c r="R11" s="83">
        <f t="shared" si="20"/>
        <v>32.76</v>
      </c>
      <c r="S11" s="83">
        <f t="shared" si="2"/>
        <v>11.465999999999999</v>
      </c>
      <c r="T11" s="83">
        <f t="shared" si="3"/>
        <v>3.9778504618356041</v>
      </c>
      <c r="U11" s="83">
        <f t="shared" si="21"/>
        <v>70</v>
      </c>
      <c r="V11" s="83">
        <f t="shared" si="4"/>
        <v>2</v>
      </c>
      <c r="W11" s="83">
        <v>0</v>
      </c>
      <c r="X11" s="83">
        <f t="shared" si="5"/>
        <v>290.89803955436372</v>
      </c>
      <c r="Y11" s="88">
        <f t="shared" si="6"/>
        <v>18.562604574420448</v>
      </c>
      <c r="AA11" s="121">
        <v>6</v>
      </c>
      <c r="AB11" s="83">
        <f t="shared" si="7"/>
        <v>0</v>
      </c>
      <c r="AC11" s="154">
        <f t="shared" si="8"/>
        <v>0</v>
      </c>
      <c r="AD11" s="154">
        <f t="shared" si="9"/>
        <v>0</v>
      </c>
      <c r="AE11" s="154">
        <f t="shared" si="10"/>
        <v>0</v>
      </c>
      <c r="AF11" s="227">
        <f t="shared" si="28"/>
        <v>0</v>
      </c>
      <c r="AG11" s="227">
        <f t="shared" si="29"/>
        <v>0</v>
      </c>
      <c r="AH11" s="227">
        <f t="shared" si="30"/>
        <v>0</v>
      </c>
      <c r="AI11" s="235">
        <f t="shared" si="31"/>
        <v>0</v>
      </c>
      <c r="AK11" s="121">
        <v>6</v>
      </c>
      <c r="AL11" s="83">
        <f t="shared" si="11"/>
        <v>0</v>
      </c>
      <c r="AM11" s="83">
        <f t="shared" si="12"/>
        <v>0</v>
      </c>
      <c r="AN11" s="83">
        <f t="shared" si="13"/>
        <v>0</v>
      </c>
      <c r="AO11" s="83">
        <f t="shared" si="14"/>
        <v>0</v>
      </c>
      <c r="AP11" s="83">
        <f t="shared" si="15"/>
        <v>0</v>
      </c>
      <c r="AQ11" s="227">
        <f t="shared" si="26"/>
        <v>0</v>
      </c>
      <c r="AR11" s="227">
        <f t="shared" si="26"/>
        <v>0</v>
      </c>
      <c r="AS11" s="227">
        <f t="shared" si="26"/>
        <v>0</v>
      </c>
      <c r="AT11" s="227">
        <f t="shared" si="26"/>
        <v>0</v>
      </c>
      <c r="AU11" s="83"/>
      <c r="AV11" s="83"/>
      <c r="AW11" s="83"/>
      <c r="AX11" s="83"/>
      <c r="AY11" s="235">
        <f t="shared" si="27"/>
        <v>0</v>
      </c>
    </row>
    <row r="12" spans="2:51" ht="30" x14ac:dyDescent="0.25">
      <c r="B12" s="315"/>
      <c r="C12" s="309"/>
      <c r="D12" s="304" t="s">
        <v>138</v>
      </c>
      <c r="E12" s="304"/>
      <c r="F12" s="149" t="s">
        <v>70</v>
      </c>
      <c r="I12" s="105">
        <v>7</v>
      </c>
      <c r="J12" s="83">
        <f t="shared" si="16"/>
        <v>3.9899999999999993</v>
      </c>
      <c r="K12" s="83">
        <f t="shared" si="17"/>
        <v>1.5652067621022838</v>
      </c>
      <c r="L12" s="83">
        <f t="shared" si="18"/>
        <v>70</v>
      </c>
      <c r="M12" s="83">
        <f t="shared" si="0"/>
        <v>2.3333333333333335</v>
      </c>
      <c r="N12" s="83">
        <v>0</v>
      </c>
      <c r="O12" s="84">
        <f t="shared" si="1"/>
        <v>274.89754066621703</v>
      </c>
      <c r="P12" s="105">
        <v>7</v>
      </c>
      <c r="Q12" s="83">
        <f t="shared" si="19"/>
        <v>5.46</v>
      </c>
      <c r="R12" s="83">
        <f t="shared" si="20"/>
        <v>38.22</v>
      </c>
      <c r="S12" s="83">
        <f t="shared" si="2"/>
        <v>13.376999999999999</v>
      </c>
      <c r="T12" s="83">
        <f t="shared" si="3"/>
        <v>4.5582971835568733</v>
      </c>
      <c r="U12" s="83">
        <f t="shared" si="21"/>
        <v>70</v>
      </c>
      <c r="V12" s="83">
        <f t="shared" si="4"/>
        <v>2.3333333333333335</v>
      </c>
      <c r="W12" s="83">
        <v>0</v>
      </c>
      <c r="X12" s="83">
        <f t="shared" si="5"/>
        <v>296.45953148358376</v>
      </c>
      <c r="Y12" s="88">
        <f t="shared" si="6"/>
        <v>21.561990817366734</v>
      </c>
      <c r="AA12" s="121">
        <v>7</v>
      </c>
      <c r="AB12" s="83">
        <f t="shared" si="7"/>
        <v>0</v>
      </c>
      <c r="AC12" s="154">
        <f t="shared" si="8"/>
        <v>0</v>
      </c>
      <c r="AD12" s="154">
        <f t="shared" si="9"/>
        <v>0</v>
      </c>
      <c r="AE12" s="154">
        <f t="shared" si="10"/>
        <v>0</v>
      </c>
      <c r="AF12" s="227">
        <f t="shared" si="28"/>
        <v>0</v>
      </c>
      <c r="AG12" s="227">
        <f t="shared" si="29"/>
        <v>0</v>
      </c>
      <c r="AH12" s="227">
        <f t="shared" si="30"/>
        <v>0</v>
      </c>
      <c r="AI12" s="235">
        <f t="shared" si="31"/>
        <v>0</v>
      </c>
      <c r="AK12" s="121">
        <v>7</v>
      </c>
      <c r="AL12" s="83">
        <f t="shared" si="11"/>
        <v>0</v>
      </c>
      <c r="AM12" s="83">
        <f t="shared" si="12"/>
        <v>0</v>
      </c>
      <c r="AN12" s="83">
        <f t="shared" si="13"/>
        <v>0</v>
      </c>
      <c r="AO12" s="83">
        <f t="shared" si="14"/>
        <v>0</v>
      </c>
      <c r="AP12" s="83">
        <f t="shared" si="15"/>
        <v>0</v>
      </c>
      <c r="AQ12" s="227">
        <f t="shared" si="26"/>
        <v>0</v>
      </c>
      <c r="AR12" s="227">
        <f t="shared" si="26"/>
        <v>0</v>
      </c>
      <c r="AS12" s="227">
        <f t="shared" si="26"/>
        <v>0</v>
      </c>
      <c r="AT12" s="227">
        <f t="shared" si="26"/>
        <v>0</v>
      </c>
      <c r="AU12" s="83"/>
      <c r="AV12" s="83"/>
      <c r="AW12" s="83"/>
      <c r="AX12" s="83"/>
      <c r="AY12" s="235">
        <f t="shared" si="27"/>
        <v>0</v>
      </c>
    </row>
    <row r="13" spans="2:51" x14ac:dyDescent="0.25">
      <c r="B13" s="306"/>
      <c r="C13" s="310"/>
      <c r="D13" s="308" t="s">
        <v>162</v>
      </c>
      <c r="E13" s="308"/>
      <c r="F13" s="87">
        <f>IF(ISBLANK(F$12),,VLOOKUP(F$12,$E$140:$F$205,2,FALSE))</f>
        <v>0.56999999999999995</v>
      </c>
      <c r="I13" s="105">
        <v>8</v>
      </c>
      <c r="J13" s="83">
        <f t="shared" si="16"/>
        <v>4.5599999999999996</v>
      </c>
      <c r="K13" s="83">
        <f t="shared" si="17"/>
        <v>1.7612191535915833</v>
      </c>
      <c r="L13" s="83">
        <f t="shared" si="18"/>
        <v>70</v>
      </c>
      <c r="M13" s="83">
        <f t="shared" si="0"/>
        <v>2.6666666666666665</v>
      </c>
      <c r="N13" s="83">
        <v>0</v>
      </c>
      <c r="O13" s="84">
        <f t="shared" si="1"/>
        <v>277.45390113694981</v>
      </c>
      <c r="P13" s="105">
        <v>8</v>
      </c>
      <c r="Q13" s="83">
        <f t="shared" si="19"/>
        <v>5.46</v>
      </c>
      <c r="R13" s="83">
        <f t="shared" si="20"/>
        <v>43.68</v>
      </c>
      <c r="S13" s="83">
        <f t="shared" si="2"/>
        <v>15.287999999999998</v>
      </c>
      <c r="T13" s="83">
        <f t="shared" si="3"/>
        <v>5.1291372499950274</v>
      </c>
      <c r="U13" s="83">
        <f t="shared" si="21"/>
        <v>70</v>
      </c>
      <c r="V13" s="83">
        <f t="shared" si="4"/>
        <v>2.6666666666666665</v>
      </c>
      <c r="W13" s="83">
        <v>0</v>
      </c>
      <c r="X13" s="83">
        <f t="shared" si="5"/>
        <v>302.00429182151913</v>
      </c>
      <c r="Y13" s="88">
        <f t="shared" si="6"/>
        <v>24.550390684569322</v>
      </c>
      <c r="AA13" s="121">
        <v>8</v>
      </c>
      <c r="AB13" s="83">
        <f t="shared" si="7"/>
        <v>0</v>
      </c>
      <c r="AC13" s="154">
        <f t="shared" si="8"/>
        <v>0</v>
      </c>
      <c r="AD13" s="154">
        <f t="shared" si="9"/>
        <v>0</v>
      </c>
      <c r="AE13" s="154">
        <f t="shared" si="10"/>
        <v>0</v>
      </c>
      <c r="AF13" s="227">
        <f t="shared" si="28"/>
        <v>0</v>
      </c>
      <c r="AG13" s="227">
        <f t="shared" si="29"/>
        <v>0</v>
      </c>
      <c r="AH13" s="227">
        <f t="shared" si="30"/>
        <v>0</v>
      </c>
      <c r="AI13" s="235">
        <f t="shared" si="31"/>
        <v>0</v>
      </c>
      <c r="AK13" s="121">
        <v>8</v>
      </c>
      <c r="AL13" s="83">
        <f t="shared" si="11"/>
        <v>0</v>
      </c>
      <c r="AM13" s="83">
        <f t="shared" si="12"/>
        <v>0</v>
      </c>
      <c r="AN13" s="83">
        <f t="shared" si="13"/>
        <v>0</v>
      </c>
      <c r="AO13" s="83">
        <f t="shared" si="14"/>
        <v>0</v>
      </c>
      <c r="AP13" s="83">
        <f t="shared" si="15"/>
        <v>0</v>
      </c>
      <c r="AQ13" s="227">
        <f t="shared" si="26"/>
        <v>0</v>
      </c>
      <c r="AR13" s="227">
        <f t="shared" si="26"/>
        <v>0</v>
      </c>
      <c r="AS13" s="227">
        <f t="shared" si="26"/>
        <v>0</v>
      </c>
      <c r="AT13" s="227">
        <f t="shared" si="26"/>
        <v>0</v>
      </c>
      <c r="AU13" s="83"/>
      <c r="AV13" s="83"/>
      <c r="AW13" s="83"/>
      <c r="AX13" s="83"/>
      <c r="AY13" s="235">
        <f t="shared" si="27"/>
        <v>0</v>
      </c>
    </row>
    <row r="14" spans="2:51" x14ac:dyDescent="0.25">
      <c r="B14" s="305" t="s">
        <v>139</v>
      </c>
      <c r="C14" s="301"/>
      <c r="D14" s="302"/>
      <c r="E14" s="302"/>
      <c r="F14" s="303"/>
      <c r="I14" s="105">
        <v>9</v>
      </c>
      <c r="J14" s="83">
        <f t="shared" si="16"/>
        <v>5.13</v>
      </c>
      <c r="K14" s="83">
        <f t="shared" si="17"/>
        <v>1.9543924159507027</v>
      </c>
      <c r="L14" s="83">
        <f t="shared" si="18"/>
        <v>70</v>
      </c>
      <c r="M14" s="83">
        <f t="shared" si="0"/>
        <v>3</v>
      </c>
      <c r="N14" s="83">
        <v>0</v>
      </c>
      <c r="O14" s="84">
        <f t="shared" si="1"/>
        <v>280.00531679111418</v>
      </c>
      <c r="P14" s="105">
        <v>9</v>
      </c>
      <c r="Q14" s="83">
        <f t="shared" si="19"/>
        <v>5.46</v>
      </c>
      <c r="R14" s="83">
        <f t="shared" si="20"/>
        <v>49.14</v>
      </c>
      <c r="S14" s="83">
        <f t="shared" si="2"/>
        <v>17.198999999999998</v>
      </c>
      <c r="T14" s="83">
        <f t="shared" si="3"/>
        <v>5.6917090194699949</v>
      </c>
      <c r="U14" s="83">
        <f t="shared" si="21"/>
        <v>70</v>
      </c>
      <c r="V14" s="83">
        <f t="shared" si="4"/>
        <v>3</v>
      </c>
      <c r="W14" s="83">
        <v>0</v>
      </c>
      <c r="X14" s="83">
        <f t="shared" si="5"/>
        <v>307.53465154224358</v>
      </c>
      <c r="Y14" s="88">
        <f t="shared" si="6"/>
        <v>27.529334751129397</v>
      </c>
      <c r="AA14" s="121">
        <v>9</v>
      </c>
      <c r="AB14" s="83">
        <f t="shared" si="7"/>
        <v>0</v>
      </c>
      <c r="AC14" s="154">
        <f t="shared" si="8"/>
        <v>0</v>
      </c>
      <c r="AD14" s="154">
        <f t="shared" si="9"/>
        <v>0</v>
      </c>
      <c r="AE14" s="154">
        <f t="shared" si="10"/>
        <v>0</v>
      </c>
      <c r="AF14" s="227">
        <f t="shared" si="28"/>
        <v>0</v>
      </c>
      <c r="AG14" s="227">
        <f t="shared" si="29"/>
        <v>0</v>
      </c>
      <c r="AH14" s="227">
        <f t="shared" si="30"/>
        <v>0</v>
      </c>
      <c r="AI14" s="235">
        <f t="shared" si="31"/>
        <v>0</v>
      </c>
      <c r="AK14" s="121">
        <v>9</v>
      </c>
      <c r="AL14" s="83">
        <f t="shared" si="11"/>
        <v>0</v>
      </c>
      <c r="AM14" s="83">
        <f t="shared" si="12"/>
        <v>0</v>
      </c>
      <c r="AN14" s="83">
        <f t="shared" si="13"/>
        <v>0</v>
      </c>
      <c r="AO14" s="83">
        <f t="shared" si="14"/>
        <v>0</v>
      </c>
      <c r="AP14" s="83">
        <f t="shared" si="15"/>
        <v>0</v>
      </c>
      <c r="AQ14" s="227">
        <f t="shared" si="26"/>
        <v>0</v>
      </c>
      <c r="AR14" s="227">
        <f t="shared" si="26"/>
        <v>0</v>
      </c>
      <c r="AS14" s="227">
        <f t="shared" si="26"/>
        <v>0</v>
      </c>
      <c r="AT14" s="227">
        <f t="shared" si="26"/>
        <v>0</v>
      </c>
      <c r="AU14" s="83"/>
      <c r="AV14" s="83"/>
      <c r="AW14" s="83"/>
      <c r="AX14" s="83"/>
      <c r="AY14" s="235">
        <f t="shared" si="27"/>
        <v>0</v>
      </c>
    </row>
    <row r="15" spans="2:51" x14ac:dyDescent="0.25">
      <c r="B15" s="315"/>
      <c r="C15" s="146" t="s">
        <v>73</v>
      </c>
      <c r="D15" s="311" t="s">
        <v>142</v>
      </c>
      <c r="E15" s="311"/>
      <c r="F15" s="147">
        <f>IF(D15="","",VLOOKUP(D15,$B$97:$C$100,2,0))</f>
        <v>70</v>
      </c>
      <c r="I15" s="105">
        <v>10</v>
      </c>
      <c r="J15" s="83">
        <f t="shared" si="16"/>
        <v>5.7</v>
      </c>
      <c r="K15" s="83">
        <f t="shared" si="17"/>
        <v>2.1450779929938899</v>
      </c>
      <c r="L15" s="83">
        <f t="shared" si="18"/>
        <v>70</v>
      </c>
      <c r="M15" s="83">
        <f t="shared" si="0"/>
        <v>3.3333333333333335</v>
      </c>
      <c r="N15" s="83">
        <v>0</v>
      </c>
      <c r="O15" s="84">
        <f t="shared" si="1"/>
        <v>282.55239972668659</v>
      </c>
      <c r="P15" s="105">
        <v>10</v>
      </c>
      <c r="Q15" s="83">
        <f t="shared" si="19"/>
        <v>5.46</v>
      </c>
      <c r="R15" s="83">
        <f t="shared" si="20"/>
        <v>54.6</v>
      </c>
      <c r="S15" s="83">
        <f t="shared" si="2"/>
        <v>19.11</v>
      </c>
      <c r="T15" s="83">
        <f t="shared" si="3"/>
        <v>6.247035989571649</v>
      </c>
      <c r="U15" s="83">
        <f t="shared" si="21"/>
        <v>70</v>
      </c>
      <c r="V15" s="83">
        <f t="shared" si="4"/>
        <v>3.3333333333333335</v>
      </c>
      <c r="W15" s="83">
        <v>0</v>
      </c>
      <c r="X15" s="83">
        <f t="shared" si="5"/>
        <v>313.05239323739283</v>
      </c>
      <c r="Y15" s="88">
        <f t="shared" si="6"/>
        <v>30.499993510706247</v>
      </c>
      <c r="AA15" s="121">
        <v>10</v>
      </c>
      <c r="AB15" s="83">
        <f t="shared" si="7"/>
        <v>0</v>
      </c>
      <c r="AC15" s="154">
        <f t="shared" si="8"/>
        <v>0</v>
      </c>
      <c r="AD15" s="154">
        <f t="shared" si="9"/>
        <v>0</v>
      </c>
      <c r="AE15" s="154">
        <f t="shared" si="10"/>
        <v>0</v>
      </c>
      <c r="AF15" s="227">
        <f t="shared" si="28"/>
        <v>0</v>
      </c>
      <c r="AG15" s="227">
        <f t="shared" si="29"/>
        <v>0</v>
      </c>
      <c r="AH15" s="227">
        <f t="shared" si="30"/>
        <v>0</v>
      </c>
      <c r="AI15" s="235">
        <f t="shared" si="31"/>
        <v>0</v>
      </c>
      <c r="AK15" s="121">
        <v>10</v>
      </c>
      <c r="AL15" s="83">
        <f t="shared" si="11"/>
        <v>0</v>
      </c>
      <c r="AM15" s="83">
        <f t="shared" si="12"/>
        <v>0</v>
      </c>
      <c r="AN15" s="83">
        <f t="shared" si="13"/>
        <v>0</v>
      </c>
      <c r="AO15" s="83">
        <f t="shared" si="14"/>
        <v>0</v>
      </c>
      <c r="AP15" s="83">
        <f t="shared" si="15"/>
        <v>0</v>
      </c>
      <c r="AQ15" s="227">
        <f t="shared" si="26"/>
        <v>0</v>
      </c>
      <c r="AR15" s="227">
        <f t="shared" si="26"/>
        <v>0</v>
      </c>
      <c r="AS15" s="227">
        <f t="shared" si="26"/>
        <v>0</v>
      </c>
      <c r="AT15" s="227">
        <f t="shared" si="26"/>
        <v>0</v>
      </c>
      <c r="AU15" s="83"/>
      <c r="AV15" s="83"/>
      <c r="AW15" s="83"/>
      <c r="AX15" s="83"/>
      <c r="AY15" s="235">
        <f t="shared" si="27"/>
        <v>0</v>
      </c>
    </row>
    <row r="16" spans="2:51" x14ac:dyDescent="0.25">
      <c r="B16" s="315"/>
      <c r="C16" s="146" t="s">
        <v>74</v>
      </c>
      <c r="D16" s="307" t="s">
        <v>145</v>
      </c>
      <c r="E16" s="307"/>
      <c r="F16" s="147">
        <v>10</v>
      </c>
      <c r="I16" s="105">
        <v>11</v>
      </c>
      <c r="J16" s="83">
        <f t="shared" si="16"/>
        <v>6.2700000000000005</v>
      </c>
      <c r="K16" s="83">
        <f t="shared" si="17"/>
        <v>2.3335529723496968</v>
      </c>
      <c r="L16" s="83">
        <f t="shared" si="18"/>
        <v>70</v>
      </c>
      <c r="M16" s="83">
        <f t="shared" si="0"/>
        <v>3.6666666666666665</v>
      </c>
      <c r="N16" s="83">
        <v>0</v>
      </c>
      <c r="O16" s="84">
        <f t="shared" si="1"/>
        <v>285.09563253795352</v>
      </c>
      <c r="P16" s="105">
        <v>11</v>
      </c>
      <c r="Q16" s="83">
        <f t="shared" si="19"/>
        <v>24.96</v>
      </c>
      <c r="R16" s="83">
        <f t="shared" si="20"/>
        <v>79.56</v>
      </c>
      <c r="S16" s="83">
        <f t="shared" si="2"/>
        <v>27.846</v>
      </c>
      <c r="T16" s="83">
        <f t="shared" si="3"/>
        <v>8.7125341134088217</v>
      </c>
      <c r="U16" s="83">
        <f t="shared" si="21"/>
        <v>70</v>
      </c>
      <c r="V16" s="83">
        <f t="shared" si="4"/>
        <v>3.6666666666666665</v>
      </c>
      <c r="W16" s="83">
        <v>0</v>
      </c>
      <c r="X16" s="83">
        <f t="shared" si="5"/>
        <v>333.78389135863148</v>
      </c>
      <c r="Y16" s="88">
        <f t="shared" si="6"/>
        <v>48.688258820677959</v>
      </c>
      <c r="AA16" s="121">
        <v>11</v>
      </c>
      <c r="AB16" s="83">
        <f t="shared" si="7"/>
        <v>0</v>
      </c>
      <c r="AC16" s="154">
        <f t="shared" si="8"/>
        <v>0</v>
      </c>
      <c r="AD16" s="154">
        <f t="shared" si="9"/>
        <v>0</v>
      </c>
      <c r="AE16" s="154">
        <f t="shared" si="10"/>
        <v>0</v>
      </c>
      <c r="AF16" s="227">
        <f t="shared" si="28"/>
        <v>0</v>
      </c>
      <c r="AG16" s="227">
        <f t="shared" si="29"/>
        <v>0</v>
      </c>
      <c r="AH16" s="227">
        <f t="shared" si="30"/>
        <v>0</v>
      </c>
      <c r="AI16" s="235">
        <f t="shared" si="31"/>
        <v>0</v>
      </c>
      <c r="AK16" s="121">
        <v>11</v>
      </c>
      <c r="AL16" s="83">
        <f t="shared" si="11"/>
        <v>0</v>
      </c>
      <c r="AM16" s="83">
        <f t="shared" si="12"/>
        <v>0</v>
      </c>
      <c r="AN16" s="83">
        <f t="shared" si="13"/>
        <v>0</v>
      </c>
      <c r="AO16" s="83">
        <f t="shared" si="14"/>
        <v>0</v>
      </c>
      <c r="AP16" s="83">
        <f t="shared" si="15"/>
        <v>0</v>
      </c>
      <c r="AQ16" s="227">
        <f t="shared" si="26"/>
        <v>0</v>
      </c>
      <c r="AR16" s="227">
        <f t="shared" si="26"/>
        <v>0</v>
      </c>
      <c r="AS16" s="227">
        <f t="shared" si="26"/>
        <v>0</v>
      </c>
      <c r="AT16" s="227">
        <f t="shared" si="26"/>
        <v>0</v>
      </c>
      <c r="AU16" s="83"/>
      <c r="AV16" s="83"/>
      <c r="AW16" s="83"/>
      <c r="AX16" s="83"/>
      <c r="AY16" s="235">
        <f t="shared" si="27"/>
        <v>0</v>
      </c>
    </row>
    <row r="17" spans="2:51" ht="30" x14ac:dyDescent="0.25">
      <c r="B17" s="315"/>
      <c r="C17" s="309" t="s">
        <v>131</v>
      </c>
      <c r="D17" s="304" t="s">
        <v>138</v>
      </c>
      <c r="E17" s="304"/>
      <c r="F17" s="149" t="s">
        <v>47</v>
      </c>
      <c r="I17" s="105">
        <v>12</v>
      </c>
      <c r="J17" s="83">
        <f t="shared" si="16"/>
        <v>6.8400000000000007</v>
      </c>
      <c r="K17" s="83">
        <f t="shared" si="17"/>
        <v>2.5200411724715086</v>
      </c>
      <c r="L17" s="83">
        <f t="shared" si="18"/>
        <v>70</v>
      </c>
      <c r="M17" s="83">
        <f t="shared" si="0"/>
        <v>4</v>
      </c>
      <c r="N17" s="83">
        <v>0</v>
      </c>
      <c r="O17" s="84">
        <f t="shared" si="1"/>
        <v>287.63540504205457</v>
      </c>
      <c r="P17" s="105">
        <v>12</v>
      </c>
      <c r="Q17" s="83">
        <f t="shared" si="19"/>
        <v>24.96</v>
      </c>
      <c r="R17" s="83">
        <f t="shared" si="20"/>
        <v>104.52000000000001</v>
      </c>
      <c r="S17" s="83">
        <f t="shared" si="2"/>
        <v>36.582000000000001</v>
      </c>
      <c r="T17" s="83">
        <f t="shared" si="3"/>
        <v>11.08805010130652</v>
      </c>
      <c r="U17" s="83">
        <f t="shared" si="21"/>
        <v>70</v>
      </c>
      <c r="V17" s="83">
        <f t="shared" si="4"/>
        <v>4</v>
      </c>
      <c r="W17" s="83">
        <v>0</v>
      </c>
      <c r="X17" s="83">
        <f t="shared" si="5"/>
        <v>354.35867059310885</v>
      </c>
      <c r="Y17" s="88">
        <f t="shared" si="6"/>
        <v>66.723265551054283</v>
      </c>
      <c r="AA17" s="121">
        <v>12</v>
      </c>
      <c r="AB17" s="83">
        <f t="shared" si="7"/>
        <v>0</v>
      </c>
      <c r="AC17" s="154">
        <f t="shared" si="8"/>
        <v>0</v>
      </c>
      <c r="AD17" s="154">
        <f t="shared" si="9"/>
        <v>0</v>
      </c>
      <c r="AE17" s="154">
        <f t="shared" si="10"/>
        <v>0</v>
      </c>
      <c r="AF17" s="227">
        <f t="shared" si="28"/>
        <v>0</v>
      </c>
      <c r="AG17" s="227">
        <f t="shared" si="29"/>
        <v>0</v>
      </c>
      <c r="AH17" s="227">
        <f t="shared" si="30"/>
        <v>0</v>
      </c>
      <c r="AI17" s="235">
        <f t="shared" si="31"/>
        <v>0</v>
      </c>
      <c r="AK17" s="121">
        <v>12</v>
      </c>
      <c r="AL17" s="83">
        <f t="shared" si="11"/>
        <v>0</v>
      </c>
      <c r="AM17" s="83">
        <f t="shared" si="12"/>
        <v>0</v>
      </c>
      <c r="AN17" s="83">
        <f t="shared" si="13"/>
        <v>0</v>
      </c>
      <c r="AO17" s="83">
        <f t="shared" si="14"/>
        <v>0</v>
      </c>
      <c r="AP17" s="83">
        <f t="shared" si="15"/>
        <v>0</v>
      </c>
      <c r="AQ17" s="227">
        <f t="shared" si="26"/>
        <v>0</v>
      </c>
      <c r="AR17" s="227">
        <f t="shared" si="26"/>
        <v>0</v>
      </c>
      <c r="AS17" s="227">
        <f t="shared" si="26"/>
        <v>0</v>
      </c>
      <c r="AT17" s="227">
        <f t="shared" si="26"/>
        <v>0</v>
      </c>
      <c r="AU17" s="83"/>
      <c r="AV17" s="83"/>
      <c r="AW17" s="83"/>
      <c r="AX17" s="83"/>
      <c r="AY17" s="235">
        <f t="shared" si="27"/>
        <v>0</v>
      </c>
    </row>
    <row r="18" spans="2:51" x14ac:dyDescent="0.25">
      <c r="B18" s="315"/>
      <c r="C18" s="309"/>
      <c r="D18" s="304" t="s">
        <v>143</v>
      </c>
      <c r="E18" s="304"/>
      <c r="F18" s="150">
        <v>25</v>
      </c>
      <c r="I18" s="105">
        <v>13</v>
      </c>
      <c r="J18" s="83">
        <f t="shared" si="16"/>
        <v>7.410000000000001</v>
      </c>
      <c r="K18" s="83">
        <f t="shared" si="17"/>
        <v>2.7047269815583848</v>
      </c>
      <c r="L18" s="83">
        <f t="shared" si="18"/>
        <v>70</v>
      </c>
      <c r="M18" s="83">
        <f t="shared" si="0"/>
        <v>4.333333333333333</v>
      </c>
      <c r="N18" s="83">
        <v>0</v>
      </c>
      <c r="O18" s="84">
        <f t="shared" si="1"/>
        <v>290.17203838176971</v>
      </c>
      <c r="P18" s="105">
        <v>13</v>
      </c>
      <c r="Q18" s="83">
        <f t="shared" si="19"/>
        <v>24.96</v>
      </c>
      <c r="R18" s="83">
        <f t="shared" si="20"/>
        <v>129.48000000000002</v>
      </c>
      <c r="S18" s="83">
        <f t="shared" si="2"/>
        <v>45.318000000000005</v>
      </c>
      <c r="T18" s="83">
        <f t="shared" si="3"/>
        <v>13.397781365483635</v>
      </c>
      <c r="U18" s="83">
        <f t="shared" si="21"/>
        <v>70</v>
      </c>
      <c r="V18" s="83">
        <f t="shared" si="4"/>
        <v>4.333333333333333</v>
      </c>
      <c r="W18" s="83">
        <v>0</v>
      </c>
      <c r="X18" s="83">
        <f t="shared" si="5"/>
        <v>374.81887476710614</v>
      </c>
      <c r="Y18" s="88">
        <f t="shared" si="6"/>
        <v>84.646836385336428</v>
      </c>
      <c r="AA18" s="121">
        <v>13</v>
      </c>
      <c r="AB18" s="83">
        <f t="shared" si="7"/>
        <v>0</v>
      </c>
      <c r="AC18" s="154">
        <f t="shared" si="8"/>
        <v>0</v>
      </c>
      <c r="AD18" s="154">
        <f t="shared" si="9"/>
        <v>0</v>
      </c>
      <c r="AE18" s="154">
        <f t="shared" si="10"/>
        <v>0</v>
      </c>
      <c r="AF18" s="227">
        <f t="shared" si="28"/>
        <v>0</v>
      </c>
      <c r="AG18" s="227">
        <f t="shared" si="29"/>
        <v>0</v>
      </c>
      <c r="AH18" s="227">
        <f t="shared" si="30"/>
        <v>0</v>
      </c>
      <c r="AI18" s="235">
        <f t="shared" si="31"/>
        <v>0</v>
      </c>
      <c r="AK18" s="121">
        <v>13</v>
      </c>
      <c r="AL18" s="83">
        <f t="shared" si="11"/>
        <v>0</v>
      </c>
      <c r="AM18" s="83">
        <f t="shared" si="12"/>
        <v>0</v>
      </c>
      <c r="AN18" s="83">
        <f t="shared" si="13"/>
        <v>0</v>
      </c>
      <c r="AO18" s="83">
        <f t="shared" si="14"/>
        <v>0</v>
      </c>
      <c r="AP18" s="83">
        <f t="shared" si="15"/>
        <v>0</v>
      </c>
      <c r="AQ18" s="227">
        <f t="shared" si="26"/>
        <v>0</v>
      </c>
      <c r="AR18" s="227">
        <f t="shared" si="26"/>
        <v>0</v>
      </c>
      <c r="AS18" s="227">
        <f t="shared" si="26"/>
        <v>0</v>
      </c>
      <c r="AT18" s="227">
        <f t="shared" si="26"/>
        <v>0</v>
      </c>
      <c r="AU18" s="83"/>
      <c r="AV18" s="83"/>
      <c r="AW18" s="83"/>
      <c r="AX18" s="83"/>
      <c r="AY18" s="235">
        <f t="shared" si="27"/>
        <v>0</v>
      </c>
    </row>
    <row r="19" spans="2:51" x14ac:dyDescent="0.25">
      <c r="B19" s="315"/>
      <c r="C19" s="309"/>
      <c r="D19" s="307" t="s">
        <v>162</v>
      </c>
      <c r="E19" s="307"/>
      <c r="F19" s="86">
        <f>IF(ISBLANK(F$17),,VLOOKUP(F$17,$E$140:$F$204,2,FALSE))</f>
        <v>0.35</v>
      </c>
      <c r="I19" s="105">
        <v>14</v>
      </c>
      <c r="J19" s="83">
        <f t="shared" si="16"/>
        <v>7.9800000000000013</v>
      </c>
      <c r="K19" s="83">
        <f t="shared" si="17"/>
        <v>2.887764808942427</v>
      </c>
      <c r="L19" s="83">
        <f t="shared" si="18"/>
        <v>70</v>
      </c>
      <c r="M19" s="83">
        <f t="shared" si="0"/>
        <v>4.666666666666667</v>
      </c>
      <c r="N19" s="83">
        <v>0</v>
      </c>
      <c r="O19" s="84">
        <f t="shared" si="1"/>
        <v>292.70580148668586</v>
      </c>
      <c r="P19" s="105">
        <v>14</v>
      </c>
      <c r="Q19" s="83">
        <f t="shared" si="19"/>
        <v>24.96</v>
      </c>
      <c r="R19" s="83">
        <f t="shared" si="20"/>
        <v>154.44000000000003</v>
      </c>
      <c r="S19" s="83">
        <f t="shared" si="2"/>
        <v>54.054000000000009</v>
      </c>
      <c r="T19" s="83">
        <f t="shared" si="3"/>
        <v>15.655925351504667</v>
      </c>
      <c r="U19" s="83">
        <f t="shared" si="21"/>
        <v>70</v>
      </c>
      <c r="V19" s="83">
        <f t="shared" si="4"/>
        <v>4.666666666666667</v>
      </c>
      <c r="W19" s="83">
        <v>0</v>
      </c>
      <c r="X19" s="83">
        <f t="shared" si="5"/>
        <v>395.18923109831508</v>
      </c>
      <c r="Y19" s="88">
        <f t="shared" si="6"/>
        <v>102.48342961162922</v>
      </c>
      <c r="AA19" s="121">
        <v>14</v>
      </c>
      <c r="AB19" s="83">
        <f t="shared" si="7"/>
        <v>0</v>
      </c>
      <c r="AC19" s="154">
        <f t="shared" si="8"/>
        <v>0</v>
      </c>
      <c r="AD19" s="154">
        <f t="shared" si="9"/>
        <v>0</v>
      </c>
      <c r="AE19" s="154">
        <f t="shared" si="10"/>
        <v>0</v>
      </c>
      <c r="AF19" s="227">
        <f t="shared" si="28"/>
        <v>0</v>
      </c>
      <c r="AG19" s="227">
        <f t="shared" si="29"/>
        <v>0</v>
      </c>
      <c r="AH19" s="227">
        <f t="shared" si="30"/>
        <v>0</v>
      </c>
      <c r="AI19" s="235">
        <f t="shared" si="31"/>
        <v>0</v>
      </c>
      <c r="AK19" s="121">
        <v>14</v>
      </c>
      <c r="AL19" s="83">
        <f t="shared" si="11"/>
        <v>0</v>
      </c>
      <c r="AM19" s="83">
        <f t="shared" si="12"/>
        <v>0</v>
      </c>
      <c r="AN19" s="83">
        <f t="shared" si="13"/>
        <v>0</v>
      </c>
      <c r="AO19" s="83">
        <f t="shared" si="14"/>
        <v>0</v>
      </c>
      <c r="AP19" s="83">
        <f t="shared" si="15"/>
        <v>0</v>
      </c>
      <c r="AQ19" s="227">
        <f t="shared" si="26"/>
        <v>0</v>
      </c>
      <c r="AR19" s="227">
        <f t="shared" si="26"/>
        <v>0</v>
      </c>
      <c r="AS19" s="227">
        <f t="shared" si="26"/>
        <v>0</v>
      </c>
      <c r="AT19" s="227">
        <f t="shared" si="26"/>
        <v>0</v>
      </c>
      <c r="AU19" s="83"/>
      <c r="AV19" s="83"/>
      <c r="AW19" s="83"/>
      <c r="AX19" s="83"/>
      <c r="AY19" s="235">
        <f t="shared" si="27"/>
        <v>0</v>
      </c>
    </row>
    <row r="20" spans="2:51" x14ac:dyDescent="0.25">
      <c r="B20" s="315"/>
      <c r="C20" s="309"/>
      <c r="D20" s="307" t="s">
        <v>147</v>
      </c>
      <c r="E20" s="307"/>
      <c r="F20" s="151">
        <v>1.56</v>
      </c>
      <c r="I20" s="105">
        <v>15</v>
      </c>
      <c r="J20" s="83">
        <f t="shared" si="16"/>
        <v>8.5500000000000007</v>
      </c>
      <c r="K20" s="83">
        <f t="shared" si="17"/>
        <v>3.0692857555424364</v>
      </c>
      <c r="L20" s="83">
        <f t="shared" si="18"/>
        <v>70</v>
      </c>
      <c r="M20" s="83">
        <f t="shared" si="0"/>
        <v>5</v>
      </c>
      <c r="N20" s="83">
        <v>0</v>
      </c>
      <c r="O20" s="84">
        <f t="shared" si="1"/>
        <v>295.2369226909031</v>
      </c>
      <c r="P20" s="105">
        <v>15</v>
      </c>
      <c r="Q20" s="83">
        <f t="shared" si="19"/>
        <v>24.96</v>
      </c>
      <c r="R20" s="83">
        <f t="shared" si="20"/>
        <v>179.40000000000003</v>
      </c>
      <c r="S20" s="83">
        <f t="shared" si="2"/>
        <v>62.790000000000006</v>
      </c>
      <c r="T20" s="83">
        <f t="shared" si="3"/>
        <v>17.871791770153589</v>
      </c>
      <c r="U20" s="83">
        <f t="shared" si="21"/>
        <v>70</v>
      </c>
      <c r="V20" s="83">
        <f t="shared" si="4"/>
        <v>5</v>
      </c>
      <c r="W20" s="83">
        <v>0</v>
      </c>
      <c r="X20" s="83">
        <f t="shared" si="5"/>
        <v>415.48595399968417</v>
      </c>
      <c r="Y20" s="88">
        <f t="shared" si="6"/>
        <v>120.24903130878107</v>
      </c>
      <c r="AA20" s="121">
        <v>15</v>
      </c>
      <c r="AB20" s="83">
        <f t="shared" si="7"/>
        <v>0</v>
      </c>
      <c r="AC20" s="154">
        <f t="shared" si="8"/>
        <v>0</v>
      </c>
      <c r="AD20" s="154">
        <f t="shared" si="9"/>
        <v>0</v>
      </c>
      <c r="AE20" s="154">
        <f t="shared" si="10"/>
        <v>0</v>
      </c>
      <c r="AF20" s="227">
        <f t="shared" si="28"/>
        <v>0</v>
      </c>
      <c r="AG20" s="227">
        <f t="shared" si="29"/>
        <v>0</v>
      </c>
      <c r="AH20" s="227">
        <f t="shared" si="30"/>
        <v>0</v>
      </c>
      <c r="AI20" s="235">
        <f t="shared" si="31"/>
        <v>0</v>
      </c>
      <c r="AK20" s="121">
        <v>15</v>
      </c>
      <c r="AL20" s="83">
        <f t="shared" si="11"/>
        <v>0</v>
      </c>
      <c r="AM20" s="83">
        <f t="shared" si="12"/>
        <v>0</v>
      </c>
      <c r="AN20" s="83">
        <f t="shared" si="13"/>
        <v>0</v>
      </c>
      <c r="AO20" s="83">
        <f t="shared" si="14"/>
        <v>0</v>
      </c>
      <c r="AP20" s="83">
        <f t="shared" si="15"/>
        <v>0</v>
      </c>
      <c r="AQ20" s="227">
        <f t="shared" si="26"/>
        <v>0</v>
      </c>
      <c r="AR20" s="227">
        <f t="shared" si="26"/>
        <v>0</v>
      </c>
      <c r="AS20" s="227">
        <f t="shared" si="26"/>
        <v>0</v>
      </c>
      <c r="AT20" s="227">
        <f t="shared" si="26"/>
        <v>0</v>
      </c>
      <c r="AU20" s="83"/>
      <c r="AV20" s="83"/>
      <c r="AW20" s="83"/>
      <c r="AX20" s="83"/>
      <c r="AY20" s="235">
        <f t="shared" si="27"/>
        <v>0</v>
      </c>
    </row>
    <row r="21" spans="2:51" x14ac:dyDescent="0.25">
      <c r="B21" s="306"/>
      <c r="C21" s="310"/>
      <c r="D21" s="308" t="s">
        <v>150</v>
      </c>
      <c r="E21" s="308"/>
      <c r="F21" s="156">
        <v>0.7</v>
      </c>
      <c r="I21" s="105">
        <v>16</v>
      </c>
      <c r="J21" s="83">
        <f t="shared" si="16"/>
        <v>9.120000000000001</v>
      </c>
      <c r="K21" s="83">
        <f t="shared" si="17"/>
        <v>3.2494024532234786</v>
      </c>
      <c r="L21" s="83">
        <f t="shared" si="18"/>
        <v>70</v>
      </c>
      <c r="M21" s="83">
        <f t="shared" si="0"/>
        <v>5.333333333333333</v>
      </c>
      <c r="N21" s="83">
        <v>0</v>
      </c>
      <c r="O21" s="84">
        <f t="shared" si="1"/>
        <v>297.76559816158641</v>
      </c>
      <c r="P21" s="105">
        <v>16</v>
      </c>
      <c r="Q21" s="83">
        <f t="shared" si="19"/>
        <v>29.640000000000004</v>
      </c>
      <c r="R21" s="83">
        <f t="shared" si="20"/>
        <v>209.04000000000005</v>
      </c>
      <c r="S21" s="83">
        <f t="shared" si="2"/>
        <v>73.164000000000016</v>
      </c>
      <c r="T21" s="83">
        <f t="shared" si="3"/>
        <v>20.457157263578857</v>
      </c>
      <c r="U21" s="83">
        <f t="shared" si="21"/>
        <v>70</v>
      </c>
      <c r="V21" s="83">
        <f t="shared" si="4"/>
        <v>5.333333333333333</v>
      </c>
      <c r="W21" s="83">
        <v>0</v>
      </c>
      <c r="X21" s="83">
        <f t="shared" si="5"/>
        <v>439.27907112295543</v>
      </c>
      <c r="Y21" s="88">
        <f t="shared" si="6"/>
        <v>141.51347296136902</v>
      </c>
      <c r="AA21" s="121">
        <v>16</v>
      </c>
      <c r="AB21" s="83">
        <f t="shared" si="7"/>
        <v>0</v>
      </c>
      <c r="AC21" s="154">
        <f t="shared" si="8"/>
        <v>0</v>
      </c>
      <c r="AD21" s="154">
        <f t="shared" si="9"/>
        <v>0</v>
      </c>
      <c r="AE21" s="154">
        <f t="shared" si="10"/>
        <v>0</v>
      </c>
      <c r="AF21" s="227">
        <f t="shared" si="28"/>
        <v>0</v>
      </c>
      <c r="AG21" s="227">
        <f t="shared" si="29"/>
        <v>0</v>
      </c>
      <c r="AH21" s="227">
        <f t="shared" si="30"/>
        <v>0</v>
      </c>
      <c r="AI21" s="235">
        <f t="shared" si="31"/>
        <v>0</v>
      </c>
      <c r="AK21" s="121">
        <v>16</v>
      </c>
      <c r="AL21" s="83">
        <f t="shared" si="11"/>
        <v>0</v>
      </c>
      <c r="AM21" s="83">
        <f t="shared" si="12"/>
        <v>0</v>
      </c>
      <c r="AN21" s="83">
        <f t="shared" si="13"/>
        <v>0</v>
      </c>
      <c r="AO21" s="83">
        <f t="shared" si="14"/>
        <v>0</v>
      </c>
      <c r="AP21" s="83">
        <f t="shared" si="15"/>
        <v>0</v>
      </c>
      <c r="AQ21" s="227">
        <f t="shared" si="26"/>
        <v>0</v>
      </c>
      <c r="AR21" s="227">
        <f t="shared" si="26"/>
        <v>0</v>
      </c>
      <c r="AS21" s="227">
        <f t="shared" si="26"/>
        <v>0</v>
      </c>
      <c r="AT21" s="227">
        <f t="shared" si="26"/>
        <v>0</v>
      </c>
      <c r="AU21" s="83"/>
      <c r="AV21" s="83"/>
      <c r="AW21" s="83"/>
      <c r="AX21" s="83"/>
      <c r="AY21" s="235">
        <f t="shared" si="27"/>
        <v>0</v>
      </c>
    </row>
    <row r="22" spans="2:51" x14ac:dyDescent="0.25">
      <c r="E22" s="6"/>
      <c r="I22" s="105">
        <v>17</v>
      </c>
      <c r="J22" s="83">
        <f t="shared" si="16"/>
        <v>9.6900000000000013</v>
      </c>
      <c r="K22" s="83">
        <f t="shared" si="17"/>
        <v>3.4282126591207973</v>
      </c>
      <c r="L22" s="83">
        <f t="shared" si="18"/>
        <v>70</v>
      </c>
      <c r="M22" s="83">
        <f t="shared" si="0"/>
        <v>5.666666666666667</v>
      </c>
      <c r="N22" s="83">
        <v>0</v>
      </c>
      <c r="O22" s="84">
        <f t="shared" si="1"/>
        <v>300.29199815907987</v>
      </c>
      <c r="P22" s="105">
        <v>17</v>
      </c>
      <c r="Q22" s="83">
        <f t="shared" si="19"/>
        <v>29.640000000000004</v>
      </c>
      <c r="R22" s="83">
        <f t="shared" si="20"/>
        <v>238.68000000000006</v>
      </c>
      <c r="S22" s="83">
        <f t="shared" si="2"/>
        <v>83.538000000000011</v>
      </c>
      <c r="T22" s="83">
        <f t="shared" si="3"/>
        <v>23.00005275913464</v>
      </c>
      <c r="U22" s="83">
        <f t="shared" si="21"/>
        <v>70</v>
      </c>
      <c r="V22" s="83">
        <f t="shared" si="4"/>
        <v>5.666666666666667</v>
      </c>
      <c r="W22" s="83">
        <v>0</v>
      </c>
      <c r="X22" s="83">
        <f t="shared" si="5"/>
        <v>462.99821966660397</v>
      </c>
      <c r="Y22" s="88">
        <f t="shared" si="6"/>
        <v>162.70622150752411</v>
      </c>
      <c r="AA22" s="121">
        <v>17</v>
      </c>
      <c r="AB22" s="83">
        <f t="shared" si="7"/>
        <v>0</v>
      </c>
      <c r="AC22" s="154">
        <f t="shared" si="8"/>
        <v>0</v>
      </c>
      <c r="AD22" s="154">
        <f t="shared" si="9"/>
        <v>0</v>
      </c>
      <c r="AE22" s="154">
        <f t="shared" si="10"/>
        <v>0</v>
      </c>
      <c r="AF22" s="227">
        <f t="shared" si="28"/>
        <v>0</v>
      </c>
      <c r="AG22" s="227">
        <f t="shared" si="29"/>
        <v>0</v>
      </c>
      <c r="AH22" s="227">
        <f t="shared" si="30"/>
        <v>0</v>
      </c>
      <c r="AI22" s="235">
        <f t="shared" si="31"/>
        <v>0</v>
      </c>
      <c r="AK22" s="121">
        <v>17</v>
      </c>
      <c r="AL22" s="83">
        <f t="shared" si="11"/>
        <v>0</v>
      </c>
      <c r="AM22" s="83">
        <f t="shared" si="12"/>
        <v>0</v>
      </c>
      <c r="AN22" s="83">
        <f t="shared" si="13"/>
        <v>0</v>
      </c>
      <c r="AO22" s="83">
        <f t="shared" si="14"/>
        <v>0</v>
      </c>
      <c r="AP22" s="83">
        <f t="shared" si="15"/>
        <v>0</v>
      </c>
      <c r="AQ22" s="227">
        <f t="shared" si="26"/>
        <v>0</v>
      </c>
      <c r="AR22" s="227">
        <f t="shared" si="26"/>
        <v>0</v>
      </c>
      <c r="AS22" s="227">
        <f t="shared" si="26"/>
        <v>0</v>
      </c>
      <c r="AT22" s="227">
        <f t="shared" si="26"/>
        <v>0</v>
      </c>
      <c r="AU22" s="83"/>
      <c r="AV22" s="83"/>
      <c r="AW22" s="83"/>
      <c r="AX22" s="83"/>
      <c r="AY22" s="235">
        <f t="shared" si="27"/>
        <v>0</v>
      </c>
    </row>
    <row r="23" spans="2:51" x14ac:dyDescent="0.25">
      <c r="B23" s="327" t="s">
        <v>149</v>
      </c>
      <c r="C23" s="328"/>
      <c r="D23" s="328"/>
      <c r="E23" s="328"/>
      <c r="F23" s="328"/>
      <c r="G23" s="329"/>
      <c r="I23" s="105">
        <v>18</v>
      </c>
      <c r="J23" s="83">
        <f t="shared" si="16"/>
        <v>10.260000000000002</v>
      </c>
      <c r="K23" s="83">
        <f t="shared" si="17"/>
        <v>3.605801979839383</v>
      </c>
      <c r="L23" s="83">
        <f t="shared" si="18"/>
        <v>70</v>
      </c>
      <c r="M23" s="83">
        <f t="shared" si="0"/>
        <v>6</v>
      </c>
      <c r="N23" s="83">
        <v>0</v>
      </c>
      <c r="O23" s="84">
        <f t="shared" si="1"/>
        <v>302.81627178155361</v>
      </c>
      <c r="P23" s="105">
        <v>18</v>
      </c>
      <c r="Q23" s="83">
        <f t="shared" si="19"/>
        <v>29.640000000000004</v>
      </c>
      <c r="R23" s="83">
        <f t="shared" si="20"/>
        <v>268.32000000000005</v>
      </c>
      <c r="S23" s="83">
        <f t="shared" si="2"/>
        <v>93.912000000000006</v>
      </c>
      <c r="T23" s="83">
        <f t="shared" si="3"/>
        <v>25.506356157232645</v>
      </c>
      <c r="U23" s="83">
        <f t="shared" si="21"/>
        <v>70</v>
      </c>
      <c r="V23" s="83">
        <f t="shared" si="4"/>
        <v>6</v>
      </c>
      <c r="W23" s="83">
        <v>0</v>
      </c>
      <c r="X23" s="83">
        <f t="shared" si="5"/>
        <v>486.65363697384686</v>
      </c>
      <c r="Y23" s="88">
        <f t="shared" si="6"/>
        <v>183.83736519229325</v>
      </c>
      <c r="AA23" s="121">
        <v>18</v>
      </c>
      <c r="AB23" s="83">
        <f t="shared" si="7"/>
        <v>0</v>
      </c>
      <c r="AC23" s="154">
        <f t="shared" si="8"/>
        <v>0</v>
      </c>
      <c r="AD23" s="154">
        <f t="shared" si="9"/>
        <v>0</v>
      </c>
      <c r="AE23" s="154">
        <f t="shared" si="10"/>
        <v>0</v>
      </c>
      <c r="AF23" s="227">
        <f t="shared" si="28"/>
        <v>0</v>
      </c>
      <c r="AG23" s="227">
        <f t="shared" si="29"/>
        <v>0</v>
      </c>
      <c r="AH23" s="227">
        <f t="shared" si="30"/>
        <v>0</v>
      </c>
      <c r="AI23" s="235">
        <f t="shared" si="31"/>
        <v>0</v>
      </c>
      <c r="AK23" s="121">
        <v>18</v>
      </c>
      <c r="AL23" s="83">
        <f t="shared" si="11"/>
        <v>0</v>
      </c>
      <c r="AM23" s="83">
        <f t="shared" si="12"/>
        <v>0</v>
      </c>
      <c r="AN23" s="83">
        <f t="shared" si="13"/>
        <v>0</v>
      </c>
      <c r="AO23" s="83">
        <f t="shared" si="14"/>
        <v>0</v>
      </c>
      <c r="AP23" s="83">
        <f t="shared" si="15"/>
        <v>0</v>
      </c>
      <c r="AQ23" s="227">
        <f t="shared" si="26"/>
        <v>0</v>
      </c>
      <c r="AR23" s="227">
        <f t="shared" si="26"/>
        <v>0</v>
      </c>
      <c r="AS23" s="227">
        <f t="shared" si="26"/>
        <v>0</v>
      </c>
      <c r="AT23" s="227">
        <f t="shared" si="26"/>
        <v>0</v>
      </c>
      <c r="AU23" s="83"/>
      <c r="AV23" s="83"/>
      <c r="AW23" s="83"/>
      <c r="AX23" s="83"/>
      <c r="AY23" s="235">
        <f t="shared" si="27"/>
        <v>0</v>
      </c>
    </row>
    <row r="24" spans="2:51" x14ac:dyDescent="0.25">
      <c r="B24" s="97" t="s">
        <v>120</v>
      </c>
      <c r="C24" s="98" t="s">
        <v>121</v>
      </c>
      <c r="D24" s="98" t="s">
        <v>83</v>
      </c>
      <c r="E24" s="98" t="s">
        <v>123</v>
      </c>
      <c r="F24" s="98" t="s">
        <v>122</v>
      </c>
      <c r="G24" s="99" t="s">
        <v>148</v>
      </c>
      <c r="I24" s="105">
        <v>19</v>
      </c>
      <c r="J24" s="83">
        <f t="shared" si="16"/>
        <v>10.830000000000002</v>
      </c>
      <c r="K24" s="83">
        <f t="shared" si="17"/>
        <v>3.7822459729202591</v>
      </c>
      <c r="L24" s="83">
        <f t="shared" si="18"/>
        <v>70</v>
      </c>
      <c r="M24" s="83">
        <f t="shared" si="0"/>
        <v>6.333333333333333</v>
      </c>
      <c r="N24" s="83">
        <v>0</v>
      </c>
      <c r="O24" s="84">
        <f t="shared" si="1"/>
        <v>305.3385506250583</v>
      </c>
      <c r="P24" s="105">
        <v>19</v>
      </c>
      <c r="Q24" s="83">
        <f t="shared" si="19"/>
        <v>29.640000000000004</v>
      </c>
      <c r="R24" s="83">
        <f t="shared" si="20"/>
        <v>297.96000000000004</v>
      </c>
      <c r="S24" s="83">
        <f t="shared" si="2"/>
        <v>104.286</v>
      </c>
      <c r="T24" s="83">
        <f t="shared" si="3"/>
        <v>27.980570636772921</v>
      </c>
      <c r="U24" s="83">
        <f t="shared" si="21"/>
        <v>70</v>
      </c>
      <c r="V24" s="83">
        <f t="shared" si="4"/>
        <v>6.333333333333333</v>
      </c>
      <c r="W24" s="83">
        <v>0</v>
      </c>
      <c r="X24" s="83">
        <f t="shared" si="5"/>
        <v>510.25316608126849</v>
      </c>
      <c r="Y24" s="88">
        <f t="shared" si="6"/>
        <v>204.91461545621019</v>
      </c>
      <c r="AA24" s="121">
        <v>19</v>
      </c>
      <c r="AB24" s="83">
        <f t="shared" si="7"/>
        <v>0</v>
      </c>
      <c r="AC24" s="154">
        <f t="shared" si="8"/>
        <v>0</v>
      </c>
      <c r="AD24" s="154">
        <f t="shared" si="9"/>
        <v>0</v>
      </c>
      <c r="AE24" s="154">
        <f t="shared" si="10"/>
        <v>0</v>
      </c>
      <c r="AF24" s="227">
        <f t="shared" si="28"/>
        <v>0</v>
      </c>
      <c r="AG24" s="227">
        <f t="shared" si="29"/>
        <v>0</v>
      </c>
      <c r="AH24" s="227">
        <f t="shared" si="30"/>
        <v>0</v>
      </c>
      <c r="AI24" s="235">
        <f t="shared" si="31"/>
        <v>0</v>
      </c>
      <c r="AK24" s="121">
        <v>19</v>
      </c>
      <c r="AL24" s="83">
        <f t="shared" si="11"/>
        <v>0</v>
      </c>
      <c r="AM24" s="83">
        <f t="shared" si="12"/>
        <v>0</v>
      </c>
      <c r="AN24" s="83">
        <f t="shared" si="13"/>
        <v>0</v>
      </c>
      <c r="AO24" s="83">
        <f t="shared" si="14"/>
        <v>0</v>
      </c>
      <c r="AP24" s="83">
        <f t="shared" si="15"/>
        <v>0</v>
      </c>
      <c r="AQ24" s="227">
        <f t="shared" si="26"/>
        <v>0</v>
      </c>
      <c r="AR24" s="227">
        <f t="shared" si="26"/>
        <v>0</v>
      </c>
      <c r="AS24" s="227">
        <f t="shared" si="26"/>
        <v>0</v>
      </c>
      <c r="AT24" s="227">
        <f t="shared" si="26"/>
        <v>0</v>
      </c>
      <c r="AU24" s="83"/>
      <c r="AV24" s="83"/>
      <c r="AW24" s="83"/>
      <c r="AX24" s="83"/>
      <c r="AY24" s="235">
        <f t="shared" si="27"/>
        <v>0</v>
      </c>
    </row>
    <row r="25" spans="2:51" x14ac:dyDescent="0.25">
      <c r="B25" s="95">
        <v>0</v>
      </c>
      <c r="C25" s="200">
        <v>10</v>
      </c>
      <c r="D25" s="196">
        <v>35</v>
      </c>
      <c r="E25" s="201">
        <f t="shared" ref="E25:E28" si="32">$F$20</f>
        <v>1.56</v>
      </c>
      <c r="F25" s="96">
        <f t="shared" ref="F25:F27" si="33">D25*E25</f>
        <v>54.6</v>
      </c>
      <c r="G25" s="100">
        <f>F25/(C25-B25)</f>
        <v>5.46</v>
      </c>
      <c r="I25" s="105">
        <v>20</v>
      </c>
      <c r="J25" s="83">
        <f t="shared" si="16"/>
        <v>11.400000000000002</v>
      </c>
      <c r="K25" s="83">
        <f t="shared" si="17"/>
        <v>3.9576117932716941</v>
      </c>
      <c r="L25" s="83">
        <f t="shared" si="18"/>
        <v>70</v>
      </c>
      <c r="M25" s="83">
        <f t="shared" si="0"/>
        <v>6.666666666666667</v>
      </c>
      <c r="N25" s="83">
        <v>0</v>
      </c>
      <c r="O25" s="84">
        <f t="shared" si="1"/>
        <v>307.85895165105927</v>
      </c>
      <c r="P25" s="105">
        <v>20</v>
      </c>
      <c r="Q25" s="83">
        <f t="shared" si="19"/>
        <v>29.640000000000004</v>
      </c>
      <c r="R25" s="83">
        <f t="shared" si="20"/>
        <v>327.60000000000002</v>
      </c>
      <c r="S25" s="83">
        <f t="shared" si="2"/>
        <v>114.66</v>
      </c>
      <c r="T25" s="83">
        <f t="shared" si="3"/>
        <v>30.426251641117418</v>
      </c>
      <c r="U25" s="83">
        <f t="shared" si="21"/>
        <v>70</v>
      </c>
      <c r="V25" s="83">
        <f t="shared" si="4"/>
        <v>6.666666666666667</v>
      </c>
      <c r="W25" s="83">
        <v>0</v>
      </c>
      <c r="X25" s="83">
        <f t="shared" si="5"/>
        <v>533.80299938605719</v>
      </c>
      <c r="Y25" s="88">
        <f t="shared" si="6"/>
        <v>225.94404773499792</v>
      </c>
      <c r="AA25" s="121">
        <v>20</v>
      </c>
      <c r="AB25" s="83">
        <f t="shared" si="7"/>
        <v>0</v>
      </c>
      <c r="AC25" s="154">
        <f t="shared" si="8"/>
        <v>0</v>
      </c>
      <c r="AD25" s="154">
        <f t="shared" si="9"/>
        <v>0</v>
      </c>
      <c r="AE25" s="154">
        <f t="shared" si="10"/>
        <v>0</v>
      </c>
      <c r="AF25" s="227">
        <f>IF(OR(AA25&lt;=$F$18,AA25&lt;=30),EXP(-LN(2)/$D$104)*AF24+((1-EXP(-LN(2)/$D$104))/(LN(2)/$D$104))*$AB25*AC25*0.475*$F$19*44/12,)</f>
        <v>0</v>
      </c>
      <c r="AG25" s="227">
        <f>IF(OR(AA25&lt;=$F$18,AA25&lt;=30),EXP(-LN(2)/$D$106)*AG24+((1-EXP(-LN(2)/$D$106))/(LN(2)/$D$106))*$AB25*AD25*0.475*$F$19*44/12,)</f>
        <v>0</v>
      </c>
      <c r="AH25" s="227">
        <f>IF(OR(AA25&lt;=$F$18,AA25&lt;=30),EXP(-LN(2)/$D$105)*AH24+((1-EXP(-LN(2)/$D$105))/(LN(2)/$D$105))*$AB25*AE25*0.475*$F$19*44/12,)</f>
        <v>0</v>
      </c>
      <c r="AI25" s="235">
        <f>IF(OR(AA25&lt;=$F$18,AA25&lt;=30),SUM(AF25:AH25),)</f>
        <v>0</v>
      </c>
      <c r="AK25" s="121">
        <v>20</v>
      </c>
      <c r="AL25" s="83">
        <f t="shared" si="11"/>
        <v>0</v>
      </c>
      <c r="AM25" s="83">
        <f t="shared" si="12"/>
        <v>0</v>
      </c>
      <c r="AN25" s="83">
        <f t="shared" si="13"/>
        <v>0</v>
      </c>
      <c r="AO25" s="83">
        <f t="shared" si="14"/>
        <v>0</v>
      </c>
      <c r="AP25" s="83">
        <f t="shared" si="15"/>
        <v>0</v>
      </c>
      <c r="AQ25" s="227">
        <f>IF($AK25&lt;=$F$18,$AL25*AM25,)</f>
        <v>0</v>
      </c>
      <c r="AR25" s="227">
        <f>IF($AK25&lt;=$F$18,$AL25*AN25,)</f>
        <v>0</v>
      </c>
      <c r="AS25" s="227">
        <f>IF($AK25&lt;=$F$18,$AL25*AO25,)</f>
        <v>0</v>
      </c>
      <c r="AT25" s="227">
        <f>IF($AK25&lt;=$F$18,$AL25*AP25,)</f>
        <v>0</v>
      </c>
      <c r="AU25" s="83"/>
      <c r="AV25" s="83"/>
      <c r="AW25" s="83"/>
      <c r="AX25" s="83"/>
      <c r="AY25" s="235">
        <f t="shared" si="27"/>
        <v>0</v>
      </c>
    </row>
    <row r="26" spans="2:51" x14ac:dyDescent="0.25">
      <c r="B26" s="236">
        <f>C25</f>
        <v>10</v>
      </c>
      <c r="C26" s="91">
        <v>15</v>
      </c>
      <c r="D26" s="220">
        <v>115</v>
      </c>
      <c r="E26" s="202">
        <f t="shared" si="32"/>
        <v>1.56</v>
      </c>
      <c r="F26" s="92">
        <f t="shared" si="33"/>
        <v>179.4</v>
      </c>
      <c r="G26" s="203">
        <f>(F26-F25)/(C26-B26)</f>
        <v>24.96</v>
      </c>
      <c r="I26" s="105">
        <v>21</v>
      </c>
      <c r="J26" s="83">
        <f t="shared" si="16"/>
        <v>11.970000000000002</v>
      </c>
      <c r="K26" s="83">
        <f t="shared" si="17"/>
        <v>4.1319595009564569</v>
      </c>
      <c r="L26" s="83">
        <f t="shared" si="18"/>
        <v>70</v>
      </c>
      <c r="M26" s="83">
        <f t="shared" si="0"/>
        <v>7</v>
      </c>
      <c r="N26" s="83">
        <v>0</v>
      </c>
      <c r="O26" s="84">
        <f t="shared" si="1"/>
        <v>310.37757946416582</v>
      </c>
      <c r="P26" s="105">
        <v>21</v>
      </c>
      <c r="Q26" s="83">
        <f t="shared" si="19"/>
        <v>28.079999999999995</v>
      </c>
      <c r="R26" s="83">
        <f t="shared" si="20"/>
        <v>355.68</v>
      </c>
      <c r="S26" s="83">
        <f t="shared" si="2"/>
        <v>124.488</v>
      </c>
      <c r="T26" s="83">
        <f t="shared" si="3"/>
        <v>32.719504245667267</v>
      </c>
      <c r="U26" s="83">
        <f t="shared" si="21"/>
        <v>70</v>
      </c>
      <c r="V26" s="83">
        <f t="shared" si="4"/>
        <v>7</v>
      </c>
      <c r="W26" s="83">
        <v>0</v>
      </c>
      <c r="X26" s="83">
        <f t="shared" si="5"/>
        <v>556.13640322787057</v>
      </c>
      <c r="Y26" s="88">
        <f t="shared" si="6"/>
        <v>245.75882376370475</v>
      </c>
      <c r="AA26" s="121">
        <v>21</v>
      </c>
      <c r="AB26" s="83">
        <f t="shared" si="7"/>
        <v>0</v>
      </c>
      <c r="AC26" s="154">
        <f t="shared" si="8"/>
        <v>0</v>
      </c>
      <c r="AD26" s="154">
        <f t="shared" si="9"/>
        <v>0</v>
      </c>
      <c r="AE26" s="154">
        <f t="shared" si="10"/>
        <v>0</v>
      </c>
      <c r="AF26" s="227">
        <f>IF(OR(AA26&lt;=$F$18,AA26&lt;=30),EXP(-LN(2)/$D$104)*AF25+((1-EXP(-LN(2)/$D$104))/(LN(2)/$D$104))*$AB26*AC26*0.475*$F$19*44/12,)</f>
        <v>0</v>
      </c>
      <c r="AG26" s="227">
        <f>IF(OR(AA26&lt;=$F$18,AA26&lt;=30),EXP(-LN(2)/$D$106)*AG25+((1-EXP(-LN(2)/$D$106))/(LN(2)/$D$106))*$AB26*AD26*0.475*$F$19*44/12,)</f>
        <v>0</v>
      </c>
      <c r="AH26" s="227">
        <f>IF(OR(AA26&lt;=$F$18,AA26&lt;=30),EXP(-LN(2)/$D$105)*AH25+((1-EXP(-LN(2)/$D$105))/(LN(2)/$D$105))*$AB26*AE26*0.475*$F$19*44/12,)</f>
        <v>0</v>
      </c>
      <c r="AI26" s="235">
        <f>IF(OR(AA26&lt;=$F$18,AA26&lt;=30),SUM(AF26:AH26),)</f>
        <v>0</v>
      </c>
      <c r="AK26" s="121">
        <v>21</v>
      </c>
      <c r="AL26" s="83">
        <f t="shared" si="11"/>
        <v>0</v>
      </c>
      <c r="AM26" s="83">
        <f t="shared" si="12"/>
        <v>0</v>
      </c>
      <c r="AN26" s="83">
        <f t="shared" si="13"/>
        <v>0</v>
      </c>
      <c r="AO26" s="83">
        <f t="shared" si="14"/>
        <v>0</v>
      </c>
      <c r="AP26" s="83">
        <f t="shared" si="15"/>
        <v>0</v>
      </c>
      <c r="AQ26" s="227">
        <f t="shared" ref="AQ26:AT41" si="34">IF($AK26&lt;=$F$18,$AL26*AM26,)</f>
        <v>0</v>
      </c>
      <c r="AR26" s="227">
        <f t="shared" si="34"/>
        <v>0</v>
      </c>
      <c r="AS26" s="227">
        <f t="shared" si="34"/>
        <v>0</v>
      </c>
      <c r="AT26" s="227">
        <f t="shared" si="34"/>
        <v>0</v>
      </c>
      <c r="AU26" s="83"/>
      <c r="AV26" s="83"/>
      <c r="AW26" s="83"/>
      <c r="AX26" s="83"/>
      <c r="AY26" s="235">
        <f t="shared" si="27"/>
        <v>0</v>
      </c>
    </row>
    <row r="27" spans="2:51" x14ac:dyDescent="0.25">
      <c r="B27" s="236">
        <f t="shared" ref="B27" si="35">C26</f>
        <v>15</v>
      </c>
      <c r="C27" s="217">
        <v>20</v>
      </c>
      <c r="D27" s="197">
        <v>210</v>
      </c>
      <c r="E27" s="202">
        <f t="shared" si="32"/>
        <v>1.56</v>
      </c>
      <c r="F27" s="92">
        <f t="shared" si="33"/>
        <v>327.60000000000002</v>
      </c>
      <c r="G27" s="101">
        <f t="shared" ref="G27" si="36">(F27-F26)/(C27-B27)</f>
        <v>29.640000000000004</v>
      </c>
      <c r="I27" s="105">
        <v>22</v>
      </c>
      <c r="J27" s="83">
        <f t="shared" si="16"/>
        <v>12.540000000000003</v>
      </c>
      <c r="K27" s="83">
        <f t="shared" si="17"/>
        <v>4.3053431128187816</v>
      </c>
      <c r="L27" s="83">
        <f t="shared" si="18"/>
        <v>70</v>
      </c>
      <c r="M27" s="83">
        <f t="shared" si="0"/>
        <v>7.333333333333333</v>
      </c>
      <c r="N27" s="83">
        <v>0</v>
      </c>
      <c r="O27" s="84">
        <f t="shared" si="1"/>
        <v>312.89452814371492</v>
      </c>
      <c r="P27" s="105">
        <v>22</v>
      </c>
      <c r="Q27" s="83">
        <f t="shared" si="19"/>
        <v>28.079999999999995</v>
      </c>
      <c r="R27" s="83">
        <f t="shared" si="20"/>
        <v>383.76</v>
      </c>
      <c r="S27" s="83">
        <f t="shared" si="2"/>
        <v>134.31599999999997</v>
      </c>
      <c r="T27" s="83">
        <f t="shared" si="3"/>
        <v>34.991756585122445</v>
      </c>
      <c r="U27" s="83">
        <f t="shared" si="21"/>
        <v>70</v>
      </c>
      <c r="V27" s="83">
        <f t="shared" si="4"/>
        <v>7.333333333333333</v>
      </c>
      <c r="W27" s="83">
        <v>0</v>
      </c>
      <c r="X27" s="83">
        <f t="shared" si="5"/>
        <v>578.43323160797729</v>
      </c>
      <c r="Y27" s="88">
        <f t="shared" si="6"/>
        <v>265.53870346426237</v>
      </c>
      <c r="AA27" s="121">
        <v>22</v>
      </c>
      <c r="AB27" s="83">
        <f t="shared" si="7"/>
        <v>0</v>
      </c>
      <c r="AC27" s="154">
        <f t="shared" si="8"/>
        <v>0</v>
      </c>
      <c r="AD27" s="154">
        <f t="shared" si="9"/>
        <v>0</v>
      </c>
      <c r="AE27" s="154">
        <f t="shared" si="10"/>
        <v>0</v>
      </c>
      <c r="AF27" s="227">
        <f t="shared" ref="AF27:AF90" si="37">IF(OR(AA27&lt;=$F$18,AA27&lt;=30),EXP(-LN(2)/$D$104)*AF26+((1-EXP(-LN(2)/$D$104))/(LN(2)/$D$104))*$AB27*AC27*0.475*$F$19*44/12,)</f>
        <v>0</v>
      </c>
      <c r="AG27" s="227">
        <f t="shared" ref="AG27:AG90" si="38">IF(OR(AA27&lt;=$F$18,AA27&lt;=30),EXP(-LN(2)/$D$106)*AG26+((1-EXP(-LN(2)/$D$106))/(LN(2)/$D$106))*$AB27*AD27*0.475*$F$19*44/12,)</f>
        <v>0</v>
      </c>
      <c r="AH27" s="227">
        <f t="shared" ref="AH27:AH90" si="39">IF(OR(AA27&lt;=$F$18,AA27&lt;=30),EXP(-LN(2)/$D$105)*AH26+((1-EXP(-LN(2)/$D$105))/(LN(2)/$D$105))*$AB27*AE27*0.475*$F$19*44/12,)</f>
        <v>0</v>
      </c>
      <c r="AI27" s="235">
        <f t="shared" ref="AI27:AI90" si="40">IF(OR(AA27&lt;=$F$18,AA27&lt;=30),SUM(AF27:AH27),)</f>
        <v>0</v>
      </c>
      <c r="AK27" s="121">
        <v>22</v>
      </c>
      <c r="AL27" s="83">
        <f t="shared" si="11"/>
        <v>0</v>
      </c>
      <c r="AM27" s="83">
        <f t="shared" si="12"/>
        <v>0</v>
      </c>
      <c r="AN27" s="83">
        <f t="shared" si="13"/>
        <v>0</v>
      </c>
      <c r="AO27" s="83">
        <f t="shared" si="14"/>
        <v>0</v>
      </c>
      <c r="AP27" s="83">
        <f t="shared" si="15"/>
        <v>0</v>
      </c>
      <c r="AQ27" s="227">
        <f t="shared" si="34"/>
        <v>0</v>
      </c>
      <c r="AR27" s="227">
        <f t="shared" si="34"/>
        <v>0</v>
      </c>
      <c r="AS27" s="227">
        <f t="shared" si="34"/>
        <v>0</v>
      </c>
      <c r="AT27" s="227">
        <f t="shared" si="34"/>
        <v>0</v>
      </c>
      <c r="AU27" s="83"/>
      <c r="AV27" s="83"/>
      <c r="AW27" s="83"/>
      <c r="AX27" s="83"/>
      <c r="AY27" s="235">
        <f t="shared" si="27"/>
        <v>0</v>
      </c>
    </row>
    <row r="28" spans="2:51" x14ac:dyDescent="0.25">
      <c r="B28" s="236">
        <f t="shared" ref="B28" si="41">C27</f>
        <v>20</v>
      </c>
      <c r="C28" s="217">
        <v>25</v>
      </c>
      <c r="D28" s="197">
        <v>300</v>
      </c>
      <c r="E28" s="202">
        <f t="shared" si="32"/>
        <v>1.56</v>
      </c>
      <c r="F28" s="92">
        <f t="shared" ref="F28" si="42">D28*E28</f>
        <v>468</v>
      </c>
      <c r="G28" s="101">
        <f t="shared" ref="G28" si="43">(F28-F27)/(C28-B28)</f>
        <v>28.079999999999995</v>
      </c>
      <c r="I28" s="105">
        <v>23</v>
      </c>
      <c r="J28" s="83">
        <f t="shared" si="16"/>
        <v>13.110000000000003</v>
      </c>
      <c r="K28" s="83">
        <f t="shared" si="17"/>
        <v>4.4778114575015309</v>
      </c>
      <c r="L28" s="83">
        <f t="shared" si="18"/>
        <v>70</v>
      </c>
      <c r="M28" s="83">
        <f t="shared" si="0"/>
        <v>7.666666666666667</v>
      </c>
      <c r="N28" s="83">
        <v>0</v>
      </c>
      <c r="O28" s="84">
        <f t="shared" si="1"/>
        <v>315.40988273292629</v>
      </c>
      <c r="P28" s="105">
        <v>23</v>
      </c>
      <c r="Q28" s="83">
        <f t="shared" si="19"/>
        <v>28.079999999999995</v>
      </c>
      <c r="R28" s="83">
        <f t="shared" si="20"/>
        <v>411.84</v>
      </c>
      <c r="S28" s="83">
        <f t="shared" si="2"/>
        <v>144.14399999999998</v>
      </c>
      <c r="T28" s="83">
        <f t="shared" si="3"/>
        <v>37.244720006976252</v>
      </c>
      <c r="U28" s="83">
        <f t="shared" si="21"/>
        <v>70</v>
      </c>
      <c r="V28" s="83">
        <f t="shared" si="4"/>
        <v>7.666666666666667</v>
      </c>
      <c r="W28" s="83">
        <v>0</v>
      </c>
      <c r="X28" s="83">
        <f t="shared" si="5"/>
        <v>600.69646512326131</v>
      </c>
      <c r="Y28" s="88">
        <f t="shared" si="6"/>
        <v>285.28658239033501</v>
      </c>
      <c r="AA28" s="121">
        <v>23</v>
      </c>
      <c r="AB28" s="83">
        <f t="shared" si="7"/>
        <v>0</v>
      </c>
      <c r="AC28" s="154">
        <f t="shared" si="8"/>
        <v>0</v>
      </c>
      <c r="AD28" s="154">
        <f t="shared" si="9"/>
        <v>0</v>
      </c>
      <c r="AE28" s="154">
        <f t="shared" si="10"/>
        <v>0</v>
      </c>
      <c r="AF28" s="227">
        <f t="shared" si="37"/>
        <v>0</v>
      </c>
      <c r="AG28" s="227">
        <f t="shared" si="38"/>
        <v>0</v>
      </c>
      <c r="AH28" s="227">
        <f t="shared" si="39"/>
        <v>0</v>
      </c>
      <c r="AI28" s="235">
        <f t="shared" si="40"/>
        <v>0</v>
      </c>
      <c r="AK28" s="121">
        <v>23</v>
      </c>
      <c r="AL28" s="83">
        <f t="shared" si="11"/>
        <v>0</v>
      </c>
      <c r="AM28" s="83">
        <f t="shared" si="12"/>
        <v>0</v>
      </c>
      <c r="AN28" s="83">
        <f t="shared" si="13"/>
        <v>0</v>
      </c>
      <c r="AO28" s="83">
        <f t="shared" si="14"/>
        <v>0</v>
      </c>
      <c r="AP28" s="83">
        <f t="shared" si="15"/>
        <v>0</v>
      </c>
      <c r="AQ28" s="227">
        <f t="shared" si="34"/>
        <v>0</v>
      </c>
      <c r="AR28" s="227">
        <f t="shared" si="34"/>
        <v>0</v>
      </c>
      <c r="AS28" s="227">
        <f t="shared" si="34"/>
        <v>0</v>
      </c>
      <c r="AT28" s="227">
        <f t="shared" si="34"/>
        <v>0</v>
      </c>
      <c r="AU28" s="83"/>
      <c r="AV28" s="83"/>
      <c r="AW28" s="83"/>
      <c r="AX28" s="83"/>
      <c r="AY28" s="235">
        <f t="shared" si="27"/>
        <v>0</v>
      </c>
    </row>
    <row r="29" spans="2:51" x14ac:dyDescent="0.25">
      <c r="B29" s="90"/>
      <c r="C29" s="217"/>
      <c r="D29" s="197"/>
      <c r="E29" s="202"/>
      <c r="F29" s="92"/>
      <c r="G29" s="101"/>
      <c r="I29" s="105">
        <v>24</v>
      </c>
      <c r="J29" s="83">
        <f t="shared" si="16"/>
        <v>13.680000000000003</v>
      </c>
      <c r="K29" s="83">
        <f t="shared" si="17"/>
        <v>4.6494088775688995</v>
      </c>
      <c r="L29" s="83">
        <f t="shared" si="18"/>
        <v>70</v>
      </c>
      <c r="M29" s="83">
        <f t="shared" si="0"/>
        <v>8</v>
      </c>
      <c r="N29" s="83">
        <v>0</v>
      </c>
      <c r="O29" s="84">
        <f t="shared" si="1"/>
        <v>317.92372046176581</v>
      </c>
      <c r="P29" s="105">
        <v>24</v>
      </c>
      <c r="Q29" s="83">
        <f t="shared" si="19"/>
        <v>28.079999999999995</v>
      </c>
      <c r="R29" s="83">
        <f t="shared" si="20"/>
        <v>439.91999999999996</v>
      </c>
      <c r="S29" s="83">
        <f t="shared" si="2"/>
        <v>153.97199999999998</v>
      </c>
      <c r="T29" s="83">
        <f t="shared" si="3"/>
        <v>39.479859284656378</v>
      </c>
      <c r="U29" s="83">
        <f t="shared" si="21"/>
        <v>70</v>
      </c>
      <c r="V29" s="83">
        <f t="shared" si="4"/>
        <v>8</v>
      </c>
      <c r="W29" s="83">
        <v>0</v>
      </c>
      <c r="X29" s="83">
        <f t="shared" si="5"/>
        <v>622.92865492077647</v>
      </c>
      <c r="Y29" s="88">
        <f t="shared" si="6"/>
        <v>305.00493445901066</v>
      </c>
      <c r="AA29" s="121">
        <v>24</v>
      </c>
      <c r="AB29" s="83">
        <f t="shared" si="7"/>
        <v>0</v>
      </c>
      <c r="AC29" s="154">
        <f t="shared" si="8"/>
        <v>0</v>
      </c>
      <c r="AD29" s="154">
        <f t="shared" si="9"/>
        <v>0</v>
      </c>
      <c r="AE29" s="154">
        <f t="shared" si="10"/>
        <v>0</v>
      </c>
      <c r="AF29" s="227">
        <f t="shared" si="37"/>
        <v>0</v>
      </c>
      <c r="AG29" s="227">
        <f t="shared" si="38"/>
        <v>0</v>
      </c>
      <c r="AH29" s="227">
        <f t="shared" si="39"/>
        <v>0</v>
      </c>
      <c r="AI29" s="235">
        <f t="shared" si="40"/>
        <v>0</v>
      </c>
      <c r="AK29" s="121">
        <v>24</v>
      </c>
      <c r="AL29" s="83">
        <f t="shared" si="11"/>
        <v>0</v>
      </c>
      <c r="AM29" s="83">
        <f t="shared" si="12"/>
        <v>0</v>
      </c>
      <c r="AN29" s="83">
        <f t="shared" si="13"/>
        <v>0</v>
      </c>
      <c r="AO29" s="83">
        <f t="shared" si="14"/>
        <v>0</v>
      </c>
      <c r="AP29" s="83">
        <f t="shared" si="15"/>
        <v>0</v>
      </c>
      <c r="AQ29" s="227">
        <f t="shared" si="34"/>
        <v>0</v>
      </c>
      <c r="AR29" s="227">
        <f t="shared" si="34"/>
        <v>0</v>
      </c>
      <c r="AS29" s="227">
        <f t="shared" si="34"/>
        <v>0</v>
      </c>
      <c r="AT29" s="227">
        <f t="shared" si="34"/>
        <v>0</v>
      </c>
      <c r="AU29" s="83"/>
      <c r="AV29" s="83"/>
      <c r="AW29" s="83"/>
      <c r="AX29" s="83"/>
      <c r="AY29" s="235">
        <f t="shared" si="27"/>
        <v>0</v>
      </c>
    </row>
    <row r="30" spans="2:51" x14ac:dyDescent="0.25">
      <c r="B30" s="90"/>
      <c r="C30" s="217"/>
      <c r="D30" s="197"/>
      <c r="E30" s="202"/>
      <c r="F30" s="92"/>
      <c r="G30" s="101"/>
      <c r="I30" s="105">
        <v>25</v>
      </c>
      <c r="J30" s="83">
        <f t="shared" si="16"/>
        <v>14.250000000000004</v>
      </c>
      <c r="K30" s="83">
        <f t="shared" si="17"/>
        <v>4.8201758113112367</v>
      </c>
      <c r="L30" s="83">
        <f t="shared" si="18"/>
        <v>70</v>
      </c>
      <c r="M30" s="83">
        <f t="shared" si="0"/>
        <v>8.3333333333333339</v>
      </c>
      <c r="N30" s="83">
        <v>0</v>
      </c>
      <c r="O30" s="84">
        <f t="shared" si="1"/>
        <v>320.43611176025593</v>
      </c>
      <c r="P30" s="105">
        <v>25</v>
      </c>
      <c r="Q30" s="83">
        <f t="shared" si="19"/>
        <v>28.079999999999995</v>
      </c>
      <c r="R30" s="83">
        <f t="shared" si="20"/>
        <v>467.99999999999994</v>
      </c>
      <c r="S30" s="83">
        <f t="shared" si="2"/>
        <v>163.79999999999998</v>
      </c>
      <c r="T30" s="83">
        <f t="shared" si="3"/>
        <v>41.698441627605334</v>
      </c>
      <c r="U30" s="83">
        <f t="shared" si="21"/>
        <v>70</v>
      </c>
      <c r="V30" s="83">
        <f t="shared" si="4"/>
        <v>8.3333333333333339</v>
      </c>
      <c r="W30" s="83">
        <v>0</v>
      </c>
      <c r="X30" s="83">
        <f t="shared" si="5"/>
        <v>645.13200805696817</v>
      </c>
      <c r="Y30" s="88">
        <f t="shared" si="6"/>
        <v>324.69589629671225</v>
      </c>
      <c r="AA30" s="121">
        <v>25</v>
      </c>
      <c r="AB30" s="83">
        <f t="shared" si="7"/>
        <v>300</v>
      </c>
      <c r="AC30" s="154">
        <f t="shared" si="8"/>
        <v>0.46200000000000002</v>
      </c>
      <c r="AD30" s="154">
        <f t="shared" si="9"/>
        <v>0.1288</v>
      </c>
      <c r="AE30" s="154">
        <f t="shared" si="10"/>
        <v>0.1012</v>
      </c>
      <c r="AF30" s="227">
        <f t="shared" si="37"/>
        <v>83.657134253383717</v>
      </c>
      <c r="AG30" s="227">
        <f t="shared" si="38"/>
        <v>23.230765060837602</v>
      </c>
      <c r="AH30" s="227">
        <f t="shared" si="39"/>
        <v>15.640430511571095</v>
      </c>
      <c r="AI30" s="235">
        <f t="shared" si="40"/>
        <v>122.52832982579241</v>
      </c>
      <c r="AK30" s="121">
        <v>25</v>
      </c>
      <c r="AL30" s="83">
        <f t="shared" si="11"/>
        <v>300</v>
      </c>
      <c r="AM30" s="83">
        <f t="shared" si="12"/>
        <v>0.46200000000000002</v>
      </c>
      <c r="AN30" s="83">
        <f t="shared" si="13"/>
        <v>0.1288</v>
      </c>
      <c r="AO30" s="83">
        <f t="shared" si="14"/>
        <v>0.1012</v>
      </c>
      <c r="AP30" s="83">
        <f t="shared" si="15"/>
        <v>0.308</v>
      </c>
      <c r="AQ30" s="227">
        <f t="shared" si="34"/>
        <v>138.6</v>
      </c>
      <c r="AR30" s="227">
        <f t="shared" si="34"/>
        <v>38.64</v>
      </c>
      <c r="AS30" s="227">
        <f t="shared" si="34"/>
        <v>30.36</v>
      </c>
      <c r="AT30" s="227">
        <f t="shared" si="34"/>
        <v>92.4</v>
      </c>
      <c r="AU30" s="83"/>
      <c r="AV30" s="83"/>
      <c r="AW30" s="83"/>
      <c r="AX30" s="83"/>
      <c r="AY30" s="235">
        <f>IF(OR($AK30&lt;=$F$18,$AK30&lt;=30),0.96*AL30+AY29,)</f>
        <v>288</v>
      </c>
    </row>
    <row r="31" spans="2:51" x14ac:dyDescent="0.25">
      <c r="B31" s="90"/>
      <c r="C31" s="217"/>
      <c r="D31" s="197"/>
      <c r="E31" s="202"/>
      <c r="F31" s="92"/>
      <c r="G31" s="101"/>
      <c r="I31" s="105">
        <v>26</v>
      </c>
      <c r="J31" s="83">
        <f t="shared" si="16"/>
        <v>0</v>
      </c>
      <c r="K31" s="83">
        <f t="shared" si="17"/>
        <v>0</v>
      </c>
      <c r="L31" s="83">
        <f t="shared" si="18"/>
        <v>0</v>
      </c>
      <c r="M31" s="83">
        <f t="shared" si="0"/>
        <v>0</v>
      </c>
      <c r="N31" s="83">
        <v>0</v>
      </c>
      <c r="O31" s="84">
        <f t="shared" si="1"/>
        <v>0</v>
      </c>
      <c r="P31" s="105">
        <v>26</v>
      </c>
      <c r="Q31" s="83">
        <f t="shared" si="19"/>
        <v>0</v>
      </c>
      <c r="R31" s="83">
        <f t="shared" si="20"/>
        <v>0</v>
      </c>
      <c r="S31" s="83">
        <f t="shared" si="2"/>
        <v>0</v>
      </c>
      <c r="T31" s="83">
        <f t="shared" si="3"/>
        <v>0</v>
      </c>
      <c r="U31" s="83">
        <f t="shared" si="21"/>
        <v>0</v>
      </c>
      <c r="V31" s="83">
        <f t="shared" si="4"/>
        <v>0</v>
      </c>
      <c r="W31" s="83">
        <v>0</v>
      </c>
      <c r="X31" s="83">
        <f t="shared" si="5"/>
        <v>0</v>
      </c>
      <c r="Y31" s="88">
        <f t="shared" si="6"/>
        <v>0</v>
      </c>
      <c r="AA31" s="121">
        <v>26</v>
      </c>
      <c r="AB31" s="83">
        <f t="shared" si="7"/>
        <v>0</v>
      </c>
      <c r="AC31" s="154">
        <f t="shared" si="8"/>
        <v>0</v>
      </c>
      <c r="AD31" s="154">
        <f t="shared" si="9"/>
        <v>0</v>
      </c>
      <c r="AE31" s="154">
        <f t="shared" si="10"/>
        <v>0</v>
      </c>
      <c r="AF31" s="227">
        <f t="shared" si="37"/>
        <v>82.016668876488382</v>
      </c>
      <c r="AG31" s="227">
        <f t="shared" si="38"/>
        <v>22.595518568596159</v>
      </c>
      <c r="AH31" s="227">
        <f t="shared" si="39"/>
        <v>11.059454475408904</v>
      </c>
      <c r="AI31" s="235">
        <f t="shared" si="40"/>
        <v>115.67164192049344</v>
      </c>
      <c r="AK31" s="121">
        <v>26</v>
      </c>
      <c r="AL31" s="83">
        <f t="shared" si="11"/>
        <v>0</v>
      </c>
      <c r="AM31" s="83">
        <f t="shared" si="12"/>
        <v>0</v>
      </c>
      <c r="AN31" s="83">
        <f t="shared" si="13"/>
        <v>0</v>
      </c>
      <c r="AO31" s="83">
        <f t="shared" si="14"/>
        <v>0</v>
      </c>
      <c r="AP31" s="83">
        <f t="shared" si="15"/>
        <v>0</v>
      </c>
      <c r="AQ31" s="227">
        <f t="shared" si="34"/>
        <v>0</v>
      </c>
      <c r="AR31" s="227">
        <f t="shared" si="34"/>
        <v>0</v>
      </c>
      <c r="AS31" s="227">
        <f t="shared" si="34"/>
        <v>0</v>
      </c>
      <c r="AT31" s="227">
        <f t="shared" si="34"/>
        <v>0</v>
      </c>
      <c r="AU31" s="83"/>
      <c r="AV31" s="83"/>
      <c r="AW31" s="83"/>
      <c r="AX31" s="83"/>
      <c r="AY31" s="235">
        <f t="shared" si="27"/>
        <v>288</v>
      </c>
    </row>
    <row r="32" spans="2:51" x14ac:dyDescent="0.25">
      <c r="B32" s="90"/>
      <c r="C32" s="217"/>
      <c r="D32" s="197"/>
      <c r="E32" s="202"/>
      <c r="F32" s="92"/>
      <c r="G32" s="101"/>
      <c r="I32" s="105">
        <v>27</v>
      </c>
      <c r="J32" s="83">
        <f t="shared" si="16"/>
        <v>0</v>
      </c>
      <c r="K32" s="83">
        <f t="shared" si="17"/>
        <v>0</v>
      </c>
      <c r="L32" s="83">
        <f t="shared" si="18"/>
        <v>0</v>
      </c>
      <c r="M32" s="83">
        <f t="shared" si="0"/>
        <v>0</v>
      </c>
      <c r="N32" s="83">
        <v>0</v>
      </c>
      <c r="O32" s="84">
        <f t="shared" si="1"/>
        <v>0</v>
      </c>
      <c r="P32" s="105">
        <v>27</v>
      </c>
      <c r="Q32" s="83">
        <f t="shared" si="19"/>
        <v>0</v>
      </c>
      <c r="R32" s="83">
        <f t="shared" si="20"/>
        <v>0</v>
      </c>
      <c r="S32" s="83">
        <f t="shared" si="2"/>
        <v>0</v>
      </c>
      <c r="T32" s="83">
        <f t="shared" si="3"/>
        <v>0</v>
      </c>
      <c r="U32" s="83">
        <f t="shared" si="21"/>
        <v>0</v>
      </c>
      <c r="V32" s="83">
        <f t="shared" si="4"/>
        <v>0</v>
      </c>
      <c r="W32" s="83">
        <v>0</v>
      </c>
      <c r="X32" s="83">
        <f t="shared" si="5"/>
        <v>0</v>
      </c>
      <c r="Y32" s="88">
        <f t="shared" si="6"/>
        <v>0</v>
      </c>
      <c r="AA32" s="121">
        <v>27</v>
      </c>
      <c r="AB32" s="83">
        <f t="shared" si="7"/>
        <v>0</v>
      </c>
      <c r="AC32" s="154">
        <f t="shared" si="8"/>
        <v>0</v>
      </c>
      <c r="AD32" s="154">
        <f t="shared" si="9"/>
        <v>0</v>
      </c>
      <c r="AE32" s="154">
        <f t="shared" si="10"/>
        <v>0</v>
      </c>
      <c r="AF32" s="227">
        <f t="shared" si="37"/>
        <v>80.408372025048877</v>
      </c>
      <c r="AG32" s="227">
        <f t="shared" si="38"/>
        <v>21.977642925091217</v>
      </c>
      <c r="AH32" s="227">
        <f t="shared" si="39"/>
        <v>7.8202152557855484</v>
      </c>
      <c r="AI32" s="235">
        <f t="shared" si="40"/>
        <v>110.20623020592564</v>
      </c>
      <c r="AK32" s="121">
        <v>27</v>
      </c>
      <c r="AL32" s="83">
        <f t="shared" si="11"/>
        <v>0</v>
      </c>
      <c r="AM32" s="83">
        <f t="shared" si="12"/>
        <v>0</v>
      </c>
      <c r="AN32" s="83">
        <f t="shared" si="13"/>
        <v>0</v>
      </c>
      <c r="AO32" s="83">
        <f t="shared" si="14"/>
        <v>0</v>
      </c>
      <c r="AP32" s="83">
        <f t="shared" si="15"/>
        <v>0</v>
      </c>
      <c r="AQ32" s="227">
        <f t="shared" si="34"/>
        <v>0</v>
      </c>
      <c r="AR32" s="227">
        <f t="shared" si="34"/>
        <v>0</v>
      </c>
      <c r="AS32" s="227">
        <f t="shared" si="34"/>
        <v>0</v>
      </c>
      <c r="AT32" s="227">
        <f t="shared" si="34"/>
        <v>0</v>
      </c>
      <c r="AU32" s="83"/>
      <c r="AV32" s="83"/>
      <c r="AW32" s="83"/>
      <c r="AX32" s="83"/>
      <c r="AY32" s="235">
        <f t="shared" si="27"/>
        <v>288</v>
      </c>
    </row>
    <row r="33" spans="2:51" x14ac:dyDescent="0.25">
      <c r="B33" s="90"/>
      <c r="C33" s="217"/>
      <c r="D33" s="197"/>
      <c r="E33" s="202"/>
      <c r="F33" s="92"/>
      <c r="G33" s="101"/>
      <c r="I33" s="105">
        <v>28</v>
      </c>
      <c r="J33" s="83">
        <f t="shared" si="16"/>
        <v>0</v>
      </c>
      <c r="K33" s="83">
        <f t="shared" si="17"/>
        <v>0</v>
      </c>
      <c r="L33" s="83">
        <f t="shared" si="18"/>
        <v>0</v>
      </c>
      <c r="M33" s="83">
        <f t="shared" si="0"/>
        <v>0</v>
      </c>
      <c r="N33" s="83">
        <v>0</v>
      </c>
      <c r="O33" s="84">
        <f t="shared" si="1"/>
        <v>0</v>
      </c>
      <c r="P33" s="105">
        <v>28</v>
      </c>
      <c r="Q33" s="83">
        <f t="shared" si="19"/>
        <v>0</v>
      </c>
      <c r="R33" s="83">
        <f t="shared" si="20"/>
        <v>0</v>
      </c>
      <c r="S33" s="83">
        <f t="shared" si="2"/>
        <v>0</v>
      </c>
      <c r="T33" s="83">
        <f t="shared" si="3"/>
        <v>0</v>
      </c>
      <c r="U33" s="83">
        <f t="shared" si="21"/>
        <v>0</v>
      </c>
      <c r="V33" s="83">
        <f t="shared" si="4"/>
        <v>0</v>
      </c>
      <c r="W33" s="83">
        <v>0</v>
      </c>
      <c r="X33" s="83">
        <f t="shared" si="5"/>
        <v>0</v>
      </c>
      <c r="Y33" s="88">
        <f t="shared" si="6"/>
        <v>0</v>
      </c>
      <c r="AA33" s="121">
        <v>28</v>
      </c>
      <c r="AB33" s="83">
        <f t="shared" si="7"/>
        <v>0</v>
      </c>
      <c r="AC33" s="154">
        <f t="shared" si="8"/>
        <v>0</v>
      </c>
      <c r="AD33" s="154">
        <f t="shared" si="9"/>
        <v>0</v>
      </c>
      <c r="AE33" s="154">
        <f t="shared" si="10"/>
        <v>0</v>
      </c>
      <c r="AF33" s="227">
        <f t="shared" si="37"/>
        <v>78.831612893901891</v>
      </c>
      <c r="AG33" s="227">
        <f t="shared" si="38"/>
        <v>21.376663123550586</v>
      </c>
      <c r="AH33" s="227">
        <f t="shared" si="39"/>
        <v>5.5297272377044528</v>
      </c>
      <c r="AI33" s="235">
        <f t="shared" si="40"/>
        <v>105.73800325515693</v>
      </c>
      <c r="AK33" s="121">
        <v>28</v>
      </c>
      <c r="AL33" s="83">
        <f t="shared" si="11"/>
        <v>0</v>
      </c>
      <c r="AM33" s="83">
        <f t="shared" si="12"/>
        <v>0</v>
      </c>
      <c r="AN33" s="83">
        <f t="shared" si="13"/>
        <v>0</v>
      </c>
      <c r="AO33" s="83">
        <f t="shared" si="14"/>
        <v>0</v>
      </c>
      <c r="AP33" s="83">
        <f t="shared" si="15"/>
        <v>0</v>
      </c>
      <c r="AQ33" s="227">
        <f t="shared" si="34"/>
        <v>0</v>
      </c>
      <c r="AR33" s="227">
        <f t="shared" si="34"/>
        <v>0</v>
      </c>
      <c r="AS33" s="227">
        <f t="shared" si="34"/>
        <v>0</v>
      </c>
      <c r="AT33" s="227">
        <f t="shared" si="34"/>
        <v>0</v>
      </c>
      <c r="AU33" s="83"/>
      <c r="AV33" s="83"/>
      <c r="AW33" s="83"/>
      <c r="AX33" s="83"/>
      <c r="AY33" s="235">
        <f t="shared" si="27"/>
        <v>288</v>
      </c>
    </row>
    <row r="34" spans="2:51" ht="15.75" thickBot="1" x14ac:dyDescent="0.3">
      <c r="B34" s="90"/>
      <c r="C34" s="217"/>
      <c r="D34" s="197"/>
      <c r="E34" s="202"/>
      <c r="F34" s="92"/>
      <c r="G34" s="101"/>
      <c r="I34" s="105">
        <v>29</v>
      </c>
      <c r="J34" s="83">
        <f t="shared" si="16"/>
        <v>0</v>
      </c>
      <c r="K34" s="83">
        <f t="shared" si="17"/>
        <v>0</v>
      </c>
      <c r="L34" s="83">
        <f t="shared" si="18"/>
        <v>0</v>
      </c>
      <c r="M34" s="83">
        <f t="shared" si="0"/>
        <v>0</v>
      </c>
      <c r="N34" s="83">
        <v>0</v>
      </c>
      <c r="O34" s="84">
        <f t="shared" si="1"/>
        <v>0</v>
      </c>
      <c r="P34" s="105">
        <v>29</v>
      </c>
      <c r="Q34" s="85">
        <f t="shared" si="19"/>
        <v>0</v>
      </c>
      <c r="R34" s="83">
        <f t="shared" si="20"/>
        <v>0</v>
      </c>
      <c r="S34" s="83">
        <f t="shared" si="2"/>
        <v>0</v>
      </c>
      <c r="T34" s="83">
        <f t="shared" si="3"/>
        <v>0</v>
      </c>
      <c r="U34" s="85">
        <f t="shared" si="21"/>
        <v>0</v>
      </c>
      <c r="V34" s="85">
        <f t="shared" si="4"/>
        <v>0</v>
      </c>
      <c r="W34" s="83">
        <v>0</v>
      </c>
      <c r="X34" s="83">
        <f t="shared" si="5"/>
        <v>0</v>
      </c>
      <c r="Y34" s="88">
        <f t="shared" si="6"/>
        <v>0</v>
      </c>
      <c r="AA34" s="121">
        <v>29</v>
      </c>
      <c r="AB34" s="204">
        <f t="shared" si="7"/>
        <v>0</v>
      </c>
      <c r="AC34" s="155">
        <f t="shared" si="8"/>
        <v>0</v>
      </c>
      <c r="AD34" s="155">
        <f t="shared" si="9"/>
        <v>0</v>
      </c>
      <c r="AE34" s="155">
        <f t="shared" si="10"/>
        <v>0</v>
      </c>
      <c r="AF34" s="229">
        <f t="shared" si="37"/>
        <v>77.285773047588577</v>
      </c>
      <c r="AG34" s="229">
        <f t="shared" si="38"/>
        <v>20.792117146287239</v>
      </c>
      <c r="AH34" s="227">
        <f t="shared" si="39"/>
        <v>3.9101076278927747</v>
      </c>
      <c r="AI34" s="235">
        <f t="shared" si="40"/>
        <v>101.98799782176859</v>
      </c>
      <c r="AK34" s="121">
        <v>29</v>
      </c>
      <c r="AL34" s="204">
        <f t="shared" si="11"/>
        <v>0</v>
      </c>
      <c r="AM34" s="85">
        <f t="shared" si="12"/>
        <v>0</v>
      </c>
      <c r="AN34" s="85">
        <f t="shared" si="13"/>
        <v>0</v>
      </c>
      <c r="AO34" s="85">
        <f t="shared" si="14"/>
        <v>0</v>
      </c>
      <c r="AP34" s="85">
        <f t="shared" si="15"/>
        <v>0</v>
      </c>
      <c r="AQ34" s="227">
        <f t="shared" si="34"/>
        <v>0</v>
      </c>
      <c r="AR34" s="227">
        <f t="shared" si="34"/>
        <v>0</v>
      </c>
      <c r="AS34" s="227">
        <f t="shared" si="34"/>
        <v>0</v>
      </c>
      <c r="AT34" s="227">
        <f t="shared" si="34"/>
        <v>0</v>
      </c>
      <c r="AU34" s="83"/>
      <c r="AV34" s="83"/>
      <c r="AW34" s="83"/>
      <c r="AX34" s="83"/>
      <c r="AY34" s="235">
        <f t="shared" si="27"/>
        <v>288</v>
      </c>
    </row>
    <row r="35" spans="2:51" ht="15.75" thickBot="1" x14ac:dyDescent="0.3">
      <c r="B35" s="90"/>
      <c r="C35" s="217"/>
      <c r="D35" s="197"/>
      <c r="E35" s="202"/>
      <c r="F35" s="92"/>
      <c r="G35" s="101"/>
      <c r="I35" s="140">
        <v>30</v>
      </c>
      <c r="J35" s="103">
        <f t="shared" si="16"/>
        <v>0</v>
      </c>
      <c r="K35" s="103">
        <f t="shared" si="17"/>
        <v>0</v>
      </c>
      <c r="L35" s="103">
        <f t="shared" si="18"/>
        <v>0</v>
      </c>
      <c r="M35" s="103">
        <f t="shared" si="0"/>
        <v>0</v>
      </c>
      <c r="N35" s="104">
        <v>0</v>
      </c>
      <c r="O35" s="119">
        <f t="shared" si="1"/>
        <v>0</v>
      </c>
      <c r="P35" s="140">
        <v>30</v>
      </c>
      <c r="Q35" s="103">
        <f t="shared" si="19"/>
        <v>0</v>
      </c>
      <c r="R35" s="104">
        <f t="shared" si="20"/>
        <v>0</v>
      </c>
      <c r="S35" s="103">
        <f t="shared" si="2"/>
        <v>0</v>
      </c>
      <c r="T35" s="104">
        <f t="shared" si="3"/>
        <v>0</v>
      </c>
      <c r="U35" s="85">
        <f t="shared" si="21"/>
        <v>0</v>
      </c>
      <c r="V35" s="85">
        <f t="shared" si="4"/>
        <v>0</v>
      </c>
      <c r="W35" s="104">
        <v>0</v>
      </c>
      <c r="X35" s="119">
        <f t="shared" si="5"/>
        <v>0</v>
      </c>
      <c r="Y35" s="115">
        <f t="shared" si="6"/>
        <v>0</v>
      </c>
      <c r="AA35" s="124">
        <v>30</v>
      </c>
      <c r="AB35" s="204">
        <f t="shared" si="7"/>
        <v>0</v>
      </c>
      <c r="AC35" s="155">
        <f t="shared" si="8"/>
        <v>0</v>
      </c>
      <c r="AD35" s="155">
        <f t="shared" si="9"/>
        <v>0</v>
      </c>
      <c r="AE35" s="155">
        <f t="shared" si="10"/>
        <v>0</v>
      </c>
      <c r="AF35" s="237">
        <f t="shared" si="37"/>
        <v>75.770246177792274</v>
      </c>
      <c r="AG35" s="228">
        <f t="shared" si="38"/>
        <v>20.223555609512093</v>
      </c>
      <c r="AH35" s="238">
        <f t="shared" si="39"/>
        <v>2.7648636188522269</v>
      </c>
      <c r="AI35" s="239">
        <f t="shared" si="40"/>
        <v>98.758665406156595</v>
      </c>
      <c r="AK35" s="124">
        <v>30</v>
      </c>
      <c r="AL35" s="204">
        <f t="shared" si="11"/>
        <v>0</v>
      </c>
      <c r="AM35" s="85">
        <f t="shared" si="12"/>
        <v>0</v>
      </c>
      <c r="AN35" s="85">
        <f t="shared" si="13"/>
        <v>0</v>
      </c>
      <c r="AO35" s="85">
        <f t="shared" si="14"/>
        <v>0</v>
      </c>
      <c r="AP35" s="85">
        <f t="shared" si="15"/>
        <v>0</v>
      </c>
      <c r="AQ35" s="228">
        <f t="shared" si="34"/>
        <v>0</v>
      </c>
      <c r="AR35" s="228">
        <f t="shared" si="34"/>
        <v>0</v>
      </c>
      <c r="AS35" s="228">
        <f t="shared" si="34"/>
        <v>0</v>
      </c>
      <c r="AT35" s="228">
        <f t="shared" si="34"/>
        <v>0</v>
      </c>
      <c r="AU35" s="103"/>
      <c r="AV35" s="103"/>
      <c r="AW35" s="103"/>
      <c r="AX35" s="103"/>
      <c r="AY35" s="240">
        <f t="shared" si="27"/>
        <v>288</v>
      </c>
    </row>
    <row r="36" spans="2:51" x14ac:dyDescent="0.25">
      <c r="B36" s="90"/>
      <c r="C36" s="217"/>
      <c r="D36" s="197"/>
      <c r="E36" s="202"/>
      <c r="F36" s="92"/>
      <c r="G36" s="101"/>
      <c r="I36" s="105">
        <v>31</v>
      </c>
      <c r="J36" s="83">
        <f t="shared" si="16"/>
        <v>0</v>
      </c>
      <c r="K36" s="83">
        <f t="shared" si="17"/>
        <v>0</v>
      </c>
      <c r="L36" s="83">
        <f t="shared" si="18"/>
        <v>0</v>
      </c>
      <c r="M36" s="83">
        <f t="shared" si="0"/>
        <v>0</v>
      </c>
      <c r="N36" s="83">
        <v>0</v>
      </c>
      <c r="O36" s="84">
        <f t="shared" si="1"/>
        <v>0</v>
      </c>
      <c r="P36" s="105">
        <v>31</v>
      </c>
      <c r="Q36" s="83">
        <f t="shared" si="19"/>
        <v>0</v>
      </c>
      <c r="R36" s="83">
        <f t="shared" si="20"/>
        <v>0</v>
      </c>
      <c r="S36" s="83">
        <f t="shared" si="2"/>
        <v>0</v>
      </c>
      <c r="T36" s="83">
        <f t="shared" si="3"/>
        <v>0</v>
      </c>
      <c r="U36" s="83">
        <f t="shared" si="21"/>
        <v>0</v>
      </c>
      <c r="V36" s="83">
        <f t="shared" si="4"/>
        <v>0</v>
      </c>
      <c r="W36" s="83">
        <v>0</v>
      </c>
      <c r="X36" s="83">
        <f t="shared" si="5"/>
        <v>0</v>
      </c>
      <c r="Y36" s="88">
        <f t="shared" si="6"/>
        <v>0</v>
      </c>
      <c r="AA36" s="121">
        <v>31</v>
      </c>
      <c r="AB36" s="83">
        <f t="shared" si="7"/>
        <v>0</v>
      </c>
      <c r="AC36" s="154">
        <f t="shared" si="8"/>
        <v>0</v>
      </c>
      <c r="AD36" s="154">
        <f t="shared" si="9"/>
        <v>0</v>
      </c>
      <c r="AE36" s="154">
        <f t="shared" si="10"/>
        <v>0</v>
      </c>
      <c r="AF36" s="227">
        <f t="shared" si="37"/>
        <v>0</v>
      </c>
      <c r="AG36" s="227">
        <f t="shared" si="38"/>
        <v>0</v>
      </c>
      <c r="AH36" s="227">
        <f t="shared" si="39"/>
        <v>0</v>
      </c>
      <c r="AI36" s="235">
        <f t="shared" si="40"/>
        <v>0</v>
      </c>
      <c r="AK36" s="121">
        <v>31</v>
      </c>
      <c r="AL36" s="83">
        <f t="shared" si="11"/>
        <v>0</v>
      </c>
      <c r="AM36" s="83">
        <f t="shared" si="12"/>
        <v>0</v>
      </c>
      <c r="AN36" s="83">
        <f t="shared" si="13"/>
        <v>0</v>
      </c>
      <c r="AO36" s="83">
        <f t="shared" si="14"/>
        <v>0</v>
      </c>
      <c r="AP36" s="83">
        <f t="shared" si="15"/>
        <v>0</v>
      </c>
      <c r="AQ36" s="227">
        <f t="shared" si="34"/>
        <v>0</v>
      </c>
      <c r="AR36" s="227">
        <f t="shared" si="34"/>
        <v>0</v>
      </c>
      <c r="AS36" s="227">
        <f t="shared" si="34"/>
        <v>0</v>
      </c>
      <c r="AT36" s="227">
        <f t="shared" si="34"/>
        <v>0</v>
      </c>
      <c r="AU36" s="83">
        <f t="shared" ref="AU36:AU69" si="44">IF($AK36&lt;=$F$18,$C$104*$AL36*AM36,)</f>
        <v>0</v>
      </c>
      <c r="AV36" s="83">
        <f t="shared" ref="AV36:AV69" si="45">IF($AK36&lt;=$F$18,$C$106*$AL36*AN36,)</f>
        <v>0</v>
      </c>
      <c r="AW36" s="83">
        <f t="shared" ref="AW36:AW69" si="46">IF($AK36&lt;=$F$18,$C$105*$AL36*AO36,)</f>
        <v>0</v>
      </c>
      <c r="AX36" s="83">
        <f t="shared" ref="AX36:AX69" si="47">IF($AK36&lt;=$F$18,$C$108*$AL36*AP36,)</f>
        <v>0</v>
      </c>
      <c r="AY36" s="235">
        <f t="shared" si="27"/>
        <v>0</v>
      </c>
    </row>
    <row r="37" spans="2:51" x14ac:dyDescent="0.25">
      <c r="B37" s="90"/>
      <c r="C37" s="217"/>
      <c r="D37" s="197"/>
      <c r="E37" s="202"/>
      <c r="F37" s="92"/>
      <c r="G37" s="101"/>
      <c r="I37" s="105">
        <v>32</v>
      </c>
      <c r="J37" s="83">
        <f t="shared" si="16"/>
        <v>0</v>
      </c>
      <c r="K37" s="83">
        <f t="shared" si="17"/>
        <v>0</v>
      </c>
      <c r="L37" s="83">
        <f t="shared" si="18"/>
        <v>0</v>
      </c>
      <c r="M37" s="83">
        <f t="shared" si="0"/>
        <v>0</v>
      </c>
      <c r="N37" s="83">
        <v>0</v>
      </c>
      <c r="O37" s="84">
        <f t="shared" si="1"/>
        <v>0</v>
      </c>
      <c r="P37" s="105">
        <v>32</v>
      </c>
      <c r="Q37" s="83">
        <f t="shared" si="19"/>
        <v>0</v>
      </c>
      <c r="R37" s="83">
        <f t="shared" si="20"/>
        <v>0</v>
      </c>
      <c r="S37" s="83">
        <f t="shared" si="2"/>
        <v>0</v>
      </c>
      <c r="T37" s="83">
        <f t="shared" si="3"/>
        <v>0</v>
      </c>
      <c r="U37" s="83">
        <f t="shared" si="21"/>
        <v>0</v>
      </c>
      <c r="V37" s="83">
        <f t="shared" si="4"/>
        <v>0</v>
      </c>
      <c r="W37" s="83">
        <v>0</v>
      </c>
      <c r="X37" s="83">
        <f t="shared" si="5"/>
        <v>0</v>
      </c>
      <c r="Y37" s="88">
        <f t="shared" si="6"/>
        <v>0</v>
      </c>
      <c r="AA37" s="121">
        <v>32</v>
      </c>
      <c r="AB37" s="83">
        <f t="shared" si="7"/>
        <v>0</v>
      </c>
      <c r="AC37" s="154">
        <f t="shared" si="8"/>
        <v>0</v>
      </c>
      <c r="AD37" s="154">
        <f t="shared" si="9"/>
        <v>0</v>
      </c>
      <c r="AE37" s="154">
        <f t="shared" si="10"/>
        <v>0</v>
      </c>
      <c r="AF37" s="227">
        <f t="shared" si="37"/>
        <v>0</v>
      </c>
      <c r="AG37" s="227">
        <f t="shared" si="38"/>
        <v>0</v>
      </c>
      <c r="AH37" s="227">
        <f t="shared" si="39"/>
        <v>0</v>
      </c>
      <c r="AI37" s="235">
        <f t="shared" si="40"/>
        <v>0</v>
      </c>
      <c r="AK37" s="121">
        <v>32</v>
      </c>
      <c r="AL37" s="83">
        <f t="shared" si="11"/>
        <v>0</v>
      </c>
      <c r="AM37" s="83">
        <f t="shared" si="12"/>
        <v>0</v>
      </c>
      <c r="AN37" s="83">
        <f t="shared" si="13"/>
        <v>0</v>
      </c>
      <c r="AO37" s="83">
        <f t="shared" si="14"/>
        <v>0</v>
      </c>
      <c r="AP37" s="83">
        <f t="shared" si="15"/>
        <v>0</v>
      </c>
      <c r="AQ37" s="227">
        <f t="shared" si="34"/>
        <v>0</v>
      </c>
      <c r="AR37" s="227">
        <f t="shared" si="34"/>
        <v>0</v>
      </c>
      <c r="AS37" s="227">
        <f t="shared" si="34"/>
        <v>0</v>
      </c>
      <c r="AT37" s="227">
        <f t="shared" si="34"/>
        <v>0</v>
      </c>
      <c r="AU37" s="83">
        <f t="shared" si="44"/>
        <v>0</v>
      </c>
      <c r="AV37" s="83">
        <f t="shared" si="45"/>
        <v>0</v>
      </c>
      <c r="AW37" s="83">
        <f t="shared" si="46"/>
        <v>0</v>
      </c>
      <c r="AX37" s="83">
        <f t="shared" si="47"/>
        <v>0</v>
      </c>
      <c r="AY37" s="235">
        <f t="shared" si="27"/>
        <v>0</v>
      </c>
    </row>
    <row r="38" spans="2:51" x14ac:dyDescent="0.25">
      <c r="B38" s="90"/>
      <c r="C38" s="217"/>
      <c r="D38" s="197"/>
      <c r="E38" s="202"/>
      <c r="F38" s="92"/>
      <c r="G38" s="101"/>
      <c r="I38" s="105">
        <v>33</v>
      </c>
      <c r="J38" s="83">
        <f t="shared" si="16"/>
        <v>0</v>
      </c>
      <c r="K38" s="83">
        <f t="shared" si="17"/>
        <v>0</v>
      </c>
      <c r="L38" s="83">
        <f t="shared" si="18"/>
        <v>0</v>
      </c>
      <c r="M38" s="83">
        <f t="shared" si="0"/>
        <v>0</v>
      </c>
      <c r="N38" s="83">
        <v>0</v>
      </c>
      <c r="O38" s="84">
        <f t="shared" si="1"/>
        <v>0</v>
      </c>
      <c r="P38" s="105">
        <v>33</v>
      </c>
      <c r="Q38" s="83">
        <f t="shared" si="19"/>
        <v>0</v>
      </c>
      <c r="R38" s="83">
        <f t="shared" si="20"/>
        <v>0</v>
      </c>
      <c r="S38" s="83">
        <f t="shared" si="2"/>
        <v>0</v>
      </c>
      <c r="T38" s="83">
        <f t="shared" si="3"/>
        <v>0</v>
      </c>
      <c r="U38" s="83">
        <f t="shared" si="21"/>
        <v>0</v>
      </c>
      <c r="V38" s="83">
        <f t="shared" si="4"/>
        <v>0</v>
      </c>
      <c r="W38" s="83">
        <v>0</v>
      </c>
      <c r="X38" s="83">
        <f t="shared" si="5"/>
        <v>0</v>
      </c>
      <c r="Y38" s="88">
        <f t="shared" si="6"/>
        <v>0</v>
      </c>
      <c r="AA38" s="121">
        <v>33</v>
      </c>
      <c r="AB38" s="83">
        <f t="shared" si="7"/>
        <v>0</v>
      </c>
      <c r="AC38" s="154">
        <f t="shared" si="8"/>
        <v>0</v>
      </c>
      <c r="AD38" s="154">
        <f t="shared" si="9"/>
        <v>0</v>
      </c>
      <c r="AE38" s="154">
        <f t="shared" si="10"/>
        <v>0</v>
      </c>
      <c r="AF38" s="227">
        <f t="shared" si="37"/>
        <v>0</v>
      </c>
      <c r="AG38" s="227">
        <f t="shared" si="38"/>
        <v>0</v>
      </c>
      <c r="AH38" s="227">
        <f t="shared" si="39"/>
        <v>0</v>
      </c>
      <c r="AI38" s="235">
        <f t="shared" si="40"/>
        <v>0</v>
      </c>
      <c r="AK38" s="121">
        <v>33</v>
      </c>
      <c r="AL38" s="83">
        <f t="shared" si="11"/>
        <v>0</v>
      </c>
      <c r="AM38" s="83">
        <f t="shared" si="12"/>
        <v>0</v>
      </c>
      <c r="AN38" s="83">
        <f t="shared" si="13"/>
        <v>0</v>
      </c>
      <c r="AO38" s="83">
        <f t="shared" si="14"/>
        <v>0</v>
      </c>
      <c r="AP38" s="83">
        <f t="shared" si="15"/>
        <v>0</v>
      </c>
      <c r="AQ38" s="227">
        <f t="shared" si="34"/>
        <v>0</v>
      </c>
      <c r="AR38" s="227">
        <f t="shared" si="34"/>
        <v>0</v>
      </c>
      <c r="AS38" s="227">
        <f t="shared" si="34"/>
        <v>0</v>
      </c>
      <c r="AT38" s="227">
        <f t="shared" si="34"/>
        <v>0</v>
      </c>
      <c r="AU38" s="83">
        <f t="shared" si="44"/>
        <v>0</v>
      </c>
      <c r="AV38" s="83">
        <f t="shared" si="45"/>
        <v>0</v>
      </c>
      <c r="AW38" s="83">
        <f t="shared" si="46"/>
        <v>0</v>
      </c>
      <c r="AX38" s="83">
        <f t="shared" si="47"/>
        <v>0</v>
      </c>
      <c r="AY38" s="235">
        <f t="shared" si="27"/>
        <v>0</v>
      </c>
    </row>
    <row r="39" spans="2:51" x14ac:dyDescent="0.25">
      <c r="B39" s="90"/>
      <c r="C39" s="217"/>
      <c r="D39" s="197"/>
      <c r="E39" s="202"/>
      <c r="F39" s="92"/>
      <c r="G39" s="101"/>
      <c r="I39" s="105">
        <v>34</v>
      </c>
      <c r="J39" s="83">
        <f t="shared" si="16"/>
        <v>0</v>
      </c>
      <c r="K39" s="83">
        <f t="shared" si="17"/>
        <v>0</v>
      </c>
      <c r="L39" s="83">
        <f t="shared" si="18"/>
        <v>0</v>
      </c>
      <c r="M39" s="83">
        <f t="shared" si="0"/>
        <v>0</v>
      </c>
      <c r="N39" s="83">
        <v>0</v>
      </c>
      <c r="O39" s="84">
        <f t="shared" si="1"/>
        <v>0</v>
      </c>
      <c r="P39" s="105">
        <v>34</v>
      </c>
      <c r="Q39" s="83">
        <f t="shared" si="19"/>
        <v>0</v>
      </c>
      <c r="R39" s="83">
        <f t="shared" si="20"/>
        <v>0</v>
      </c>
      <c r="S39" s="83">
        <f t="shared" si="2"/>
        <v>0</v>
      </c>
      <c r="T39" s="83">
        <f t="shared" si="3"/>
        <v>0</v>
      </c>
      <c r="U39" s="83">
        <f t="shared" si="21"/>
        <v>0</v>
      </c>
      <c r="V39" s="83">
        <f t="shared" si="4"/>
        <v>0</v>
      </c>
      <c r="W39" s="83">
        <v>0</v>
      </c>
      <c r="X39" s="83">
        <f t="shared" si="5"/>
        <v>0</v>
      </c>
      <c r="Y39" s="88">
        <f t="shared" si="6"/>
        <v>0</v>
      </c>
      <c r="AA39" s="121">
        <v>34</v>
      </c>
      <c r="AB39" s="83">
        <f t="shared" si="7"/>
        <v>0</v>
      </c>
      <c r="AC39" s="154">
        <f t="shared" si="8"/>
        <v>0</v>
      </c>
      <c r="AD39" s="154">
        <f t="shared" si="9"/>
        <v>0</v>
      </c>
      <c r="AE39" s="154">
        <f t="shared" si="10"/>
        <v>0</v>
      </c>
      <c r="AF39" s="227">
        <f t="shared" si="37"/>
        <v>0</v>
      </c>
      <c r="AG39" s="227">
        <f t="shared" si="38"/>
        <v>0</v>
      </c>
      <c r="AH39" s="227">
        <f t="shared" si="39"/>
        <v>0</v>
      </c>
      <c r="AI39" s="235">
        <f t="shared" si="40"/>
        <v>0</v>
      </c>
      <c r="AK39" s="121">
        <v>34</v>
      </c>
      <c r="AL39" s="83">
        <f t="shared" si="11"/>
        <v>0</v>
      </c>
      <c r="AM39" s="83">
        <f t="shared" si="12"/>
        <v>0</v>
      </c>
      <c r="AN39" s="83">
        <f t="shared" si="13"/>
        <v>0</v>
      </c>
      <c r="AO39" s="83">
        <f t="shared" si="14"/>
        <v>0</v>
      </c>
      <c r="AP39" s="83">
        <f t="shared" si="15"/>
        <v>0</v>
      </c>
      <c r="AQ39" s="227">
        <f t="shared" si="34"/>
        <v>0</v>
      </c>
      <c r="AR39" s="227">
        <f t="shared" si="34"/>
        <v>0</v>
      </c>
      <c r="AS39" s="227">
        <f t="shared" si="34"/>
        <v>0</v>
      </c>
      <c r="AT39" s="227">
        <f t="shared" si="34"/>
        <v>0</v>
      </c>
      <c r="AU39" s="83">
        <f t="shared" si="44"/>
        <v>0</v>
      </c>
      <c r="AV39" s="83">
        <f t="shared" si="45"/>
        <v>0</v>
      </c>
      <c r="AW39" s="83">
        <f t="shared" si="46"/>
        <v>0</v>
      </c>
      <c r="AX39" s="83">
        <f t="shared" si="47"/>
        <v>0</v>
      </c>
      <c r="AY39" s="235">
        <f t="shared" si="27"/>
        <v>0</v>
      </c>
    </row>
    <row r="40" spans="2:51" x14ac:dyDescent="0.25">
      <c r="B40" s="90"/>
      <c r="C40" s="217"/>
      <c r="D40" s="197"/>
      <c r="E40" s="202"/>
      <c r="F40" s="92"/>
      <c r="G40" s="101"/>
      <c r="I40" s="105">
        <v>35</v>
      </c>
      <c r="J40" s="83">
        <f t="shared" si="16"/>
        <v>0</v>
      </c>
      <c r="K40" s="83">
        <f t="shared" si="17"/>
        <v>0</v>
      </c>
      <c r="L40" s="83">
        <f t="shared" si="18"/>
        <v>0</v>
      </c>
      <c r="M40" s="83">
        <f t="shared" si="0"/>
        <v>0</v>
      </c>
      <c r="N40" s="83">
        <v>0</v>
      </c>
      <c r="O40" s="84">
        <f t="shared" si="1"/>
        <v>0</v>
      </c>
      <c r="P40" s="105">
        <v>35</v>
      </c>
      <c r="Q40" s="83">
        <f t="shared" si="19"/>
        <v>0</v>
      </c>
      <c r="R40" s="83">
        <f t="shared" si="20"/>
        <v>0</v>
      </c>
      <c r="S40" s="83">
        <f t="shared" si="2"/>
        <v>0</v>
      </c>
      <c r="T40" s="83">
        <f t="shared" si="3"/>
        <v>0</v>
      </c>
      <c r="U40" s="83">
        <f t="shared" si="21"/>
        <v>0</v>
      </c>
      <c r="V40" s="83">
        <f t="shared" si="4"/>
        <v>0</v>
      </c>
      <c r="W40" s="83">
        <v>0</v>
      </c>
      <c r="X40" s="83">
        <f t="shared" si="5"/>
        <v>0</v>
      </c>
      <c r="Y40" s="88">
        <f t="shared" si="6"/>
        <v>0</v>
      </c>
      <c r="AA40" s="121">
        <v>35</v>
      </c>
      <c r="AB40" s="83">
        <f t="shared" si="7"/>
        <v>0</v>
      </c>
      <c r="AC40" s="154">
        <f t="shared" si="8"/>
        <v>0</v>
      </c>
      <c r="AD40" s="154">
        <f t="shared" si="9"/>
        <v>0</v>
      </c>
      <c r="AE40" s="154">
        <f t="shared" si="10"/>
        <v>0</v>
      </c>
      <c r="AF40" s="227">
        <f t="shared" si="37"/>
        <v>0</v>
      </c>
      <c r="AG40" s="227">
        <f t="shared" si="38"/>
        <v>0</v>
      </c>
      <c r="AH40" s="227">
        <f t="shared" si="39"/>
        <v>0</v>
      </c>
      <c r="AI40" s="235">
        <f t="shared" si="40"/>
        <v>0</v>
      </c>
      <c r="AK40" s="121">
        <v>35</v>
      </c>
      <c r="AL40" s="83">
        <f t="shared" si="11"/>
        <v>0</v>
      </c>
      <c r="AM40" s="83">
        <f t="shared" si="12"/>
        <v>0</v>
      </c>
      <c r="AN40" s="83">
        <f t="shared" si="13"/>
        <v>0</v>
      </c>
      <c r="AO40" s="83">
        <f t="shared" si="14"/>
        <v>0</v>
      </c>
      <c r="AP40" s="83">
        <f t="shared" si="15"/>
        <v>0</v>
      </c>
      <c r="AQ40" s="227">
        <f t="shared" si="34"/>
        <v>0</v>
      </c>
      <c r="AR40" s="227">
        <f t="shared" si="34"/>
        <v>0</v>
      </c>
      <c r="AS40" s="227">
        <f t="shared" si="34"/>
        <v>0</v>
      </c>
      <c r="AT40" s="227">
        <f t="shared" si="34"/>
        <v>0</v>
      </c>
      <c r="AU40" s="83">
        <f t="shared" si="44"/>
        <v>0</v>
      </c>
      <c r="AV40" s="83">
        <f t="shared" si="45"/>
        <v>0</v>
      </c>
      <c r="AW40" s="83">
        <f t="shared" si="46"/>
        <v>0</v>
      </c>
      <c r="AX40" s="83">
        <f t="shared" si="47"/>
        <v>0</v>
      </c>
      <c r="AY40" s="235">
        <f t="shared" si="27"/>
        <v>0</v>
      </c>
    </row>
    <row r="41" spans="2:51" x14ac:dyDescent="0.25">
      <c r="B41" s="90"/>
      <c r="C41" s="217"/>
      <c r="D41" s="197"/>
      <c r="E41" s="202"/>
      <c r="F41" s="92"/>
      <c r="G41" s="101"/>
      <c r="I41" s="105">
        <v>36</v>
      </c>
      <c r="J41" s="83">
        <f t="shared" si="16"/>
        <v>0</v>
      </c>
      <c r="K41" s="83">
        <f t="shared" si="17"/>
        <v>0</v>
      </c>
      <c r="L41" s="83">
        <f t="shared" si="18"/>
        <v>0</v>
      </c>
      <c r="M41" s="83">
        <f t="shared" si="0"/>
        <v>0</v>
      </c>
      <c r="N41" s="83">
        <v>0</v>
      </c>
      <c r="O41" s="84">
        <f t="shared" si="1"/>
        <v>0</v>
      </c>
      <c r="P41" s="105">
        <v>36</v>
      </c>
      <c r="Q41" s="83">
        <f t="shared" si="19"/>
        <v>0</v>
      </c>
      <c r="R41" s="83">
        <f t="shared" si="20"/>
        <v>0</v>
      </c>
      <c r="S41" s="83">
        <f t="shared" si="2"/>
        <v>0</v>
      </c>
      <c r="T41" s="83">
        <f t="shared" si="3"/>
        <v>0</v>
      </c>
      <c r="U41" s="83">
        <f t="shared" si="21"/>
        <v>0</v>
      </c>
      <c r="V41" s="83">
        <f t="shared" si="4"/>
        <v>0</v>
      </c>
      <c r="W41" s="83">
        <v>0</v>
      </c>
      <c r="X41" s="83">
        <f t="shared" si="5"/>
        <v>0</v>
      </c>
      <c r="Y41" s="88">
        <f t="shared" si="6"/>
        <v>0</v>
      </c>
      <c r="AA41" s="121">
        <v>36</v>
      </c>
      <c r="AB41" s="83">
        <f t="shared" si="7"/>
        <v>0</v>
      </c>
      <c r="AC41" s="154">
        <f t="shared" si="8"/>
        <v>0</v>
      </c>
      <c r="AD41" s="154">
        <f t="shared" si="9"/>
        <v>0</v>
      </c>
      <c r="AE41" s="154">
        <f t="shared" si="10"/>
        <v>0</v>
      </c>
      <c r="AF41" s="227">
        <f t="shared" si="37"/>
        <v>0</v>
      </c>
      <c r="AG41" s="227">
        <f t="shared" si="38"/>
        <v>0</v>
      </c>
      <c r="AH41" s="227">
        <f t="shared" si="39"/>
        <v>0</v>
      </c>
      <c r="AI41" s="235">
        <f t="shared" si="40"/>
        <v>0</v>
      </c>
      <c r="AK41" s="121">
        <v>36</v>
      </c>
      <c r="AL41" s="83">
        <f t="shared" si="11"/>
        <v>0</v>
      </c>
      <c r="AM41" s="83">
        <f t="shared" si="12"/>
        <v>0</v>
      </c>
      <c r="AN41" s="83">
        <f t="shared" si="13"/>
        <v>0</v>
      </c>
      <c r="AO41" s="83">
        <f t="shared" si="14"/>
        <v>0</v>
      </c>
      <c r="AP41" s="83">
        <f t="shared" si="15"/>
        <v>0</v>
      </c>
      <c r="AQ41" s="227">
        <f t="shared" si="34"/>
        <v>0</v>
      </c>
      <c r="AR41" s="227">
        <f t="shared" si="34"/>
        <v>0</v>
      </c>
      <c r="AS41" s="227">
        <f t="shared" si="34"/>
        <v>0</v>
      </c>
      <c r="AT41" s="227">
        <f t="shared" si="34"/>
        <v>0</v>
      </c>
      <c r="AU41" s="83">
        <f t="shared" si="44"/>
        <v>0</v>
      </c>
      <c r="AV41" s="83">
        <f t="shared" si="45"/>
        <v>0</v>
      </c>
      <c r="AW41" s="83">
        <f t="shared" si="46"/>
        <v>0</v>
      </c>
      <c r="AX41" s="83">
        <f t="shared" si="47"/>
        <v>0</v>
      </c>
      <c r="AY41" s="235">
        <f t="shared" si="27"/>
        <v>0</v>
      </c>
    </row>
    <row r="42" spans="2:51" x14ac:dyDescent="0.25">
      <c r="B42" s="90"/>
      <c r="C42" s="91"/>
      <c r="D42" s="197"/>
      <c r="E42" s="202"/>
      <c r="F42" s="92"/>
      <c r="G42" s="101"/>
      <c r="I42" s="105">
        <v>37</v>
      </c>
      <c r="J42" s="83">
        <f t="shared" si="16"/>
        <v>0</v>
      </c>
      <c r="K42" s="83">
        <f t="shared" si="17"/>
        <v>0</v>
      </c>
      <c r="L42" s="83">
        <f t="shared" si="18"/>
        <v>0</v>
      </c>
      <c r="M42" s="83">
        <f t="shared" si="0"/>
        <v>0</v>
      </c>
      <c r="N42" s="83">
        <v>0</v>
      </c>
      <c r="O42" s="84">
        <f t="shared" si="1"/>
        <v>0</v>
      </c>
      <c r="P42" s="105">
        <v>37</v>
      </c>
      <c r="Q42" s="83">
        <f t="shared" si="19"/>
        <v>0</v>
      </c>
      <c r="R42" s="83">
        <f t="shared" si="20"/>
        <v>0</v>
      </c>
      <c r="S42" s="83">
        <f t="shared" si="2"/>
        <v>0</v>
      </c>
      <c r="T42" s="83">
        <f t="shared" si="3"/>
        <v>0</v>
      </c>
      <c r="U42" s="83">
        <f t="shared" si="21"/>
        <v>0</v>
      </c>
      <c r="V42" s="83">
        <f t="shared" si="4"/>
        <v>0</v>
      </c>
      <c r="W42" s="83">
        <v>0</v>
      </c>
      <c r="X42" s="83">
        <f t="shared" si="5"/>
        <v>0</v>
      </c>
      <c r="Y42" s="88">
        <f t="shared" si="6"/>
        <v>0</v>
      </c>
      <c r="AA42" s="121">
        <v>37</v>
      </c>
      <c r="AB42" s="83">
        <f t="shared" si="7"/>
        <v>0</v>
      </c>
      <c r="AC42" s="154">
        <f t="shared" si="8"/>
        <v>0</v>
      </c>
      <c r="AD42" s="154">
        <f t="shared" si="9"/>
        <v>0</v>
      </c>
      <c r="AE42" s="154">
        <f t="shared" si="10"/>
        <v>0</v>
      </c>
      <c r="AF42" s="227">
        <f t="shared" si="37"/>
        <v>0</v>
      </c>
      <c r="AG42" s="227">
        <f t="shared" si="38"/>
        <v>0</v>
      </c>
      <c r="AH42" s="227">
        <f t="shared" si="39"/>
        <v>0</v>
      </c>
      <c r="AI42" s="235">
        <f t="shared" si="40"/>
        <v>0</v>
      </c>
      <c r="AK42" s="121">
        <v>37</v>
      </c>
      <c r="AL42" s="83">
        <f t="shared" si="11"/>
        <v>0</v>
      </c>
      <c r="AM42" s="83">
        <f t="shared" si="12"/>
        <v>0</v>
      </c>
      <c r="AN42" s="83">
        <f t="shared" si="13"/>
        <v>0</v>
      </c>
      <c r="AO42" s="83">
        <f t="shared" si="14"/>
        <v>0</v>
      </c>
      <c r="AP42" s="83">
        <f t="shared" si="15"/>
        <v>0</v>
      </c>
      <c r="AQ42" s="227">
        <f t="shared" ref="AQ42:AT105" si="48">IF($AK42&lt;=$F$18,$AL42*AM42,)</f>
        <v>0</v>
      </c>
      <c r="AR42" s="227">
        <f t="shared" si="48"/>
        <v>0</v>
      </c>
      <c r="AS42" s="227">
        <f t="shared" si="48"/>
        <v>0</v>
      </c>
      <c r="AT42" s="227">
        <f t="shared" si="48"/>
        <v>0</v>
      </c>
      <c r="AU42" s="83">
        <f t="shared" si="44"/>
        <v>0</v>
      </c>
      <c r="AV42" s="83">
        <f t="shared" si="45"/>
        <v>0</v>
      </c>
      <c r="AW42" s="83">
        <f t="shared" si="46"/>
        <v>0</v>
      </c>
      <c r="AX42" s="83">
        <f t="shared" si="47"/>
        <v>0</v>
      </c>
      <c r="AY42" s="235">
        <f t="shared" si="27"/>
        <v>0</v>
      </c>
    </row>
    <row r="43" spans="2:51" x14ac:dyDescent="0.25">
      <c r="B43" s="90"/>
      <c r="C43" s="217"/>
      <c r="D43" s="197"/>
      <c r="E43" s="202"/>
      <c r="F43" s="92"/>
      <c r="G43" s="101"/>
      <c r="I43" s="105">
        <v>38</v>
      </c>
      <c r="J43" s="83">
        <f t="shared" si="16"/>
        <v>0</v>
      </c>
      <c r="K43" s="83">
        <f t="shared" si="17"/>
        <v>0</v>
      </c>
      <c r="L43" s="83">
        <f t="shared" si="18"/>
        <v>0</v>
      </c>
      <c r="M43" s="83">
        <f t="shared" si="0"/>
        <v>0</v>
      </c>
      <c r="N43" s="83">
        <v>0</v>
      </c>
      <c r="O43" s="84">
        <f t="shared" si="1"/>
        <v>0</v>
      </c>
      <c r="P43" s="105">
        <v>38</v>
      </c>
      <c r="Q43" s="83">
        <f t="shared" si="19"/>
        <v>0</v>
      </c>
      <c r="R43" s="83">
        <f t="shared" si="20"/>
        <v>0</v>
      </c>
      <c r="S43" s="83">
        <f t="shared" si="2"/>
        <v>0</v>
      </c>
      <c r="T43" s="83">
        <f t="shared" si="3"/>
        <v>0</v>
      </c>
      <c r="U43" s="83">
        <f t="shared" si="21"/>
        <v>0</v>
      </c>
      <c r="V43" s="83">
        <f t="shared" si="4"/>
        <v>0</v>
      </c>
      <c r="W43" s="83">
        <v>0</v>
      </c>
      <c r="X43" s="83">
        <f t="shared" si="5"/>
        <v>0</v>
      </c>
      <c r="Y43" s="88">
        <f t="shared" si="6"/>
        <v>0</v>
      </c>
      <c r="AA43" s="121">
        <v>38</v>
      </c>
      <c r="AB43" s="83">
        <f t="shared" si="7"/>
        <v>0</v>
      </c>
      <c r="AC43" s="154">
        <f t="shared" si="8"/>
        <v>0</v>
      </c>
      <c r="AD43" s="154">
        <f t="shared" si="9"/>
        <v>0</v>
      </c>
      <c r="AE43" s="154">
        <f t="shared" si="10"/>
        <v>0</v>
      </c>
      <c r="AF43" s="227">
        <f t="shared" si="37"/>
        <v>0</v>
      </c>
      <c r="AG43" s="227">
        <f t="shared" si="38"/>
        <v>0</v>
      </c>
      <c r="AH43" s="227">
        <f t="shared" si="39"/>
        <v>0</v>
      </c>
      <c r="AI43" s="235">
        <f t="shared" si="40"/>
        <v>0</v>
      </c>
      <c r="AK43" s="121">
        <v>38</v>
      </c>
      <c r="AL43" s="83">
        <f t="shared" si="11"/>
        <v>0</v>
      </c>
      <c r="AM43" s="83">
        <f t="shared" si="12"/>
        <v>0</v>
      </c>
      <c r="AN43" s="83">
        <f t="shared" si="13"/>
        <v>0</v>
      </c>
      <c r="AO43" s="83">
        <f t="shared" si="14"/>
        <v>0</v>
      </c>
      <c r="AP43" s="83">
        <f t="shared" si="15"/>
        <v>0</v>
      </c>
      <c r="AQ43" s="227">
        <f t="shared" si="48"/>
        <v>0</v>
      </c>
      <c r="AR43" s="227">
        <f t="shared" si="48"/>
        <v>0</v>
      </c>
      <c r="AS43" s="227">
        <f t="shared" si="48"/>
        <v>0</v>
      </c>
      <c r="AT43" s="227">
        <f t="shared" si="48"/>
        <v>0</v>
      </c>
      <c r="AU43" s="83">
        <f t="shared" si="44"/>
        <v>0</v>
      </c>
      <c r="AV43" s="83">
        <f t="shared" si="45"/>
        <v>0</v>
      </c>
      <c r="AW43" s="83">
        <f t="shared" si="46"/>
        <v>0</v>
      </c>
      <c r="AX43" s="83">
        <f t="shared" si="47"/>
        <v>0</v>
      </c>
      <c r="AY43" s="235">
        <f t="shared" si="27"/>
        <v>0</v>
      </c>
    </row>
    <row r="44" spans="2:51" x14ac:dyDescent="0.25">
      <c r="B44" s="90"/>
      <c r="C44" s="91"/>
      <c r="D44" s="197"/>
      <c r="E44" s="202"/>
      <c r="F44" s="92"/>
      <c r="G44" s="101"/>
      <c r="I44" s="105">
        <v>39</v>
      </c>
      <c r="J44" s="83">
        <f t="shared" si="16"/>
        <v>0</v>
      </c>
      <c r="K44" s="83">
        <f t="shared" si="17"/>
        <v>0</v>
      </c>
      <c r="L44" s="83">
        <f t="shared" si="18"/>
        <v>0</v>
      </c>
      <c r="M44" s="83">
        <f t="shared" si="0"/>
        <v>0</v>
      </c>
      <c r="N44" s="83">
        <v>0</v>
      </c>
      <c r="O44" s="84">
        <f t="shared" si="1"/>
        <v>0</v>
      </c>
      <c r="P44" s="105">
        <v>39</v>
      </c>
      <c r="Q44" s="83">
        <f t="shared" si="19"/>
        <v>0</v>
      </c>
      <c r="R44" s="83">
        <f t="shared" si="20"/>
        <v>0</v>
      </c>
      <c r="S44" s="83">
        <f t="shared" si="2"/>
        <v>0</v>
      </c>
      <c r="T44" s="83">
        <f t="shared" si="3"/>
        <v>0</v>
      </c>
      <c r="U44" s="83">
        <f t="shared" si="21"/>
        <v>0</v>
      </c>
      <c r="V44" s="83">
        <f t="shared" si="4"/>
        <v>0</v>
      </c>
      <c r="W44" s="83">
        <v>0</v>
      </c>
      <c r="X44" s="83">
        <f t="shared" si="5"/>
        <v>0</v>
      </c>
      <c r="Y44" s="88">
        <f t="shared" si="6"/>
        <v>0</v>
      </c>
      <c r="AA44" s="121">
        <v>39</v>
      </c>
      <c r="AB44" s="83">
        <f t="shared" si="7"/>
        <v>0</v>
      </c>
      <c r="AC44" s="154">
        <f t="shared" si="8"/>
        <v>0</v>
      </c>
      <c r="AD44" s="154">
        <f t="shared" si="9"/>
        <v>0</v>
      </c>
      <c r="AE44" s="154">
        <f t="shared" si="10"/>
        <v>0</v>
      </c>
      <c r="AF44" s="227">
        <f t="shared" si="37"/>
        <v>0</v>
      </c>
      <c r="AG44" s="227">
        <f t="shared" si="38"/>
        <v>0</v>
      </c>
      <c r="AH44" s="227">
        <f t="shared" si="39"/>
        <v>0</v>
      </c>
      <c r="AI44" s="235">
        <f t="shared" si="40"/>
        <v>0</v>
      </c>
      <c r="AK44" s="121">
        <v>39</v>
      </c>
      <c r="AL44" s="83">
        <f t="shared" si="11"/>
        <v>0</v>
      </c>
      <c r="AM44" s="83">
        <f t="shared" si="12"/>
        <v>0</v>
      </c>
      <c r="AN44" s="83">
        <f t="shared" si="13"/>
        <v>0</v>
      </c>
      <c r="AO44" s="83">
        <f t="shared" si="14"/>
        <v>0</v>
      </c>
      <c r="AP44" s="83">
        <f t="shared" si="15"/>
        <v>0</v>
      </c>
      <c r="AQ44" s="227">
        <f t="shared" si="48"/>
        <v>0</v>
      </c>
      <c r="AR44" s="227">
        <f t="shared" si="48"/>
        <v>0</v>
      </c>
      <c r="AS44" s="227">
        <f t="shared" si="48"/>
        <v>0</v>
      </c>
      <c r="AT44" s="227">
        <f t="shared" si="48"/>
        <v>0</v>
      </c>
      <c r="AU44" s="83">
        <f t="shared" si="44"/>
        <v>0</v>
      </c>
      <c r="AV44" s="83">
        <f t="shared" si="45"/>
        <v>0</v>
      </c>
      <c r="AW44" s="83">
        <f t="shared" si="46"/>
        <v>0</v>
      </c>
      <c r="AX44" s="83">
        <f t="shared" si="47"/>
        <v>0</v>
      </c>
      <c r="AY44" s="235">
        <f t="shared" si="27"/>
        <v>0</v>
      </c>
    </row>
    <row r="45" spans="2:51" x14ac:dyDescent="0.25">
      <c r="B45" s="90"/>
      <c r="C45" s="217"/>
      <c r="D45" s="197"/>
      <c r="E45" s="202"/>
      <c r="F45" s="92"/>
      <c r="G45" s="101"/>
      <c r="I45" s="105">
        <v>40</v>
      </c>
      <c r="J45" s="83">
        <f t="shared" si="16"/>
        <v>0</v>
      </c>
      <c r="K45" s="83">
        <f t="shared" si="17"/>
        <v>0</v>
      </c>
      <c r="L45" s="83">
        <f t="shared" si="18"/>
        <v>0</v>
      </c>
      <c r="M45" s="83">
        <f t="shared" si="0"/>
        <v>0</v>
      </c>
      <c r="N45" s="83">
        <v>0</v>
      </c>
      <c r="O45" s="84">
        <f t="shared" si="1"/>
        <v>0</v>
      </c>
      <c r="P45" s="105">
        <v>40</v>
      </c>
      <c r="Q45" s="83">
        <f t="shared" si="19"/>
        <v>0</v>
      </c>
      <c r="R45" s="83">
        <f t="shared" si="20"/>
        <v>0</v>
      </c>
      <c r="S45" s="83">
        <f t="shared" si="2"/>
        <v>0</v>
      </c>
      <c r="T45" s="83">
        <f t="shared" si="3"/>
        <v>0</v>
      </c>
      <c r="U45" s="83">
        <f t="shared" si="21"/>
        <v>0</v>
      </c>
      <c r="V45" s="83">
        <f t="shared" si="4"/>
        <v>0</v>
      </c>
      <c r="W45" s="83">
        <v>0</v>
      </c>
      <c r="X45" s="83">
        <f t="shared" si="5"/>
        <v>0</v>
      </c>
      <c r="Y45" s="88">
        <f t="shared" si="6"/>
        <v>0</v>
      </c>
      <c r="AA45" s="121">
        <v>40</v>
      </c>
      <c r="AB45" s="83">
        <f t="shared" si="7"/>
        <v>0</v>
      </c>
      <c r="AC45" s="154">
        <f t="shared" si="8"/>
        <v>0</v>
      </c>
      <c r="AD45" s="154">
        <f t="shared" si="9"/>
        <v>0</v>
      </c>
      <c r="AE45" s="154">
        <f t="shared" si="10"/>
        <v>0</v>
      </c>
      <c r="AF45" s="227">
        <f t="shared" si="37"/>
        <v>0</v>
      </c>
      <c r="AG45" s="227">
        <f t="shared" si="38"/>
        <v>0</v>
      </c>
      <c r="AH45" s="227">
        <f t="shared" si="39"/>
        <v>0</v>
      </c>
      <c r="AI45" s="235">
        <f t="shared" si="40"/>
        <v>0</v>
      </c>
      <c r="AK45" s="121">
        <v>40</v>
      </c>
      <c r="AL45" s="83">
        <f t="shared" si="11"/>
        <v>0</v>
      </c>
      <c r="AM45" s="83">
        <f t="shared" si="12"/>
        <v>0</v>
      </c>
      <c r="AN45" s="83">
        <f t="shared" si="13"/>
        <v>0</v>
      </c>
      <c r="AO45" s="83">
        <f t="shared" si="14"/>
        <v>0</v>
      </c>
      <c r="AP45" s="83">
        <f t="shared" si="15"/>
        <v>0</v>
      </c>
      <c r="AQ45" s="227">
        <f t="shared" si="48"/>
        <v>0</v>
      </c>
      <c r="AR45" s="227">
        <f t="shared" si="48"/>
        <v>0</v>
      </c>
      <c r="AS45" s="227">
        <f t="shared" si="48"/>
        <v>0</v>
      </c>
      <c r="AT45" s="227">
        <f t="shared" si="48"/>
        <v>0</v>
      </c>
      <c r="AU45" s="83">
        <f t="shared" si="44"/>
        <v>0</v>
      </c>
      <c r="AV45" s="83">
        <f t="shared" si="45"/>
        <v>0</v>
      </c>
      <c r="AW45" s="83">
        <f t="shared" si="46"/>
        <v>0</v>
      </c>
      <c r="AX45" s="83">
        <f t="shared" si="47"/>
        <v>0</v>
      </c>
      <c r="AY45" s="235">
        <f t="shared" si="27"/>
        <v>0</v>
      </c>
    </row>
    <row r="46" spans="2:51" x14ac:dyDescent="0.25">
      <c r="B46" s="90"/>
      <c r="C46" s="91"/>
      <c r="D46" s="197"/>
      <c r="E46" s="202"/>
      <c r="F46" s="92"/>
      <c r="G46" s="101"/>
      <c r="I46" s="105">
        <v>41</v>
      </c>
      <c r="J46" s="83">
        <f t="shared" si="16"/>
        <v>0</v>
      </c>
      <c r="K46" s="83">
        <f t="shared" si="17"/>
        <v>0</v>
      </c>
      <c r="L46" s="83">
        <f t="shared" si="18"/>
        <v>0</v>
      </c>
      <c r="M46" s="83">
        <f t="shared" si="0"/>
        <v>0</v>
      </c>
      <c r="N46" s="83">
        <v>0</v>
      </c>
      <c r="O46" s="84">
        <f t="shared" si="1"/>
        <v>0</v>
      </c>
      <c r="P46" s="105">
        <v>41</v>
      </c>
      <c r="Q46" s="83">
        <f t="shared" si="19"/>
        <v>0</v>
      </c>
      <c r="R46" s="83">
        <f t="shared" si="20"/>
        <v>0</v>
      </c>
      <c r="S46" s="83">
        <f t="shared" si="2"/>
        <v>0</v>
      </c>
      <c r="T46" s="83">
        <f t="shared" si="3"/>
        <v>0</v>
      </c>
      <c r="U46" s="83">
        <f t="shared" si="21"/>
        <v>0</v>
      </c>
      <c r="V46" s="83">
        <f t="shared" si="4"/>
        <v>0</v>
      </c>
      <c r="W46" s="83">
        <v>0</v>
      </c>
      <c r="X46" s="83">
        <f t="shared" si="5"/>
        <v>0</v>
      </c>
      <c r="Y46" s="88">
        <f t="shared" si="6"/>
        <v>0</v>
      </c>
      <c r="AA46" s="121">
        <v>41</v>
      </c>
      <c r="AB46" s="83">
        <f t="shared" si="7"/>
        <v>0</v>
      </c>
      <c r="AC46" s="154">
        <f t="shared" si="8"/>
        <v>0</v>
      </c>
      <c r="AD46" s="154">
        <f t="shared" si="9"/>
        <v>0</v>
      </c>
      <c r="AE46" s="154">
        <f t="shared" si="10"/>
        <v>0</v>
      </c>
      <c r="AF46" s="227">
        <f t="shared" si="37"/>
        <v>0</v>
      </c>
      <c r="AG46" s="227">
        <f t="shared" si="38"/>
        <v>0</v>
      </c>
      <c r="AH46" s="227">
        <f t="shared" si="39"/>
        <v>0</v>
      </c>
      <c r="AI46" s="235">
        <f t="shared" si="40"/>
        <v>0</v>
      </c>
      <c r="AK46" s="121">
        <v>41</v>
      </c>
      <c r="AL46" s="83">
        <f t="shared" si="11"/>
        <v>0</v>
      </c>
      <c r="AM46" s="83">
        <f t="shared" si="12"/>
        <v>0</v>
      </c>
      <c r="AN46" s="83">
        <f t="shared" si="13"/>
        <v>0</v>
      </c>
      <c r="AO46" s="83">
        <f t="shared" si="14"/>
        <v>0</v>
      </c>
      <c r="AP46" s="83">
        <f t="shared" si="15"/>
        <v>0</v>
      </c>
      <c r="AQ46" s="227">
        <f t="shared" si="48"/>
        <v>0</v>
      </c>
      <c r="AR46" s="227">
        <f t="shared" si="48"/>
        <v>0</v>
      </c>
      <c r="AS46" s="227">
        <f t="shared" si="48"/>
        <v>0</v>
      </c>
      <c r="AT46" s="227">
        <f t="shared" si="48"/>
        <v>0</v>
      </c>
      <c r="AU46" s="83">
        <f t="shared" si="44"/>
        <v>0</v>
      </c>
      <c r="AV46" s="83">
        <f t="shared" si="45"/>
        <v>0</v>
      </c>
      <c r="AW46" s="83">
        <f t="shared" si="46"/>
        <v>0</v>
      </c>
      <c r="AX46" s="83">
        <f t="shared" si="47"/>
        <v>0</v>
      </c>
      <c r="AY46" s="235">
        <f t="shared" si="27"/>
        <v>0</v>
      </c>
    </row>
    <row r="47" spans="2:51" x14ac:dyDescent="0.25">
      <c r="B47" s="90"/>
      <c r="C47" s="217"/>
      <c r="D47" s="197"/>
      <c r="E47" s="202"/>
      <c r="F47" s="92"/>
      <c r="G47" s="101"/>
      <c r="I47" s="105">
        <v>42</v>
      </c>
      <c r="J47" s="83">
        <f t="shared" si="16"/>
        <v>0</v>
      </c>
      <c r="K47" s="83">
        <f t="shared" si="17"/>
        <v>0</v>
      </c>
      <c r="L47" s="83">
        <f t="shared" si="18"/>
        <v>0</v>
      </c>
      <c r="M47" s="83">
        <f t="shared" si="0"/>
        <v>0</v>
      </c>
      <c r="N47" s="83">
        <v>0</v>
      </c>
      <c r="O47" s="84">
        <f t="shared" si="1"/>
        <v>0</v>
      </c>
      <c r="P47" s="105">
        <v>42</v>
      </c>
      <c r="Q47" s="83">
        <f t="shared" si="19"/>
        <v>0</v>
      </c>
      <c r="R47" s="83">
        <f t="shared" si="20"/>
        <v>0</v>
      </c>
      <c r="S47" s="83">
        <f t="shared" si="2"/>
        <v>0</v>
      </c>
      <c r="T47" s="83">
        <f t="shared" si="3"/>
        <v>0</v>
      </c>
      <c r="U47" s="83">
        <f t="shared" si="21"/>
        <v>0</v>
      </c>
      <c r="V47" s="83">
        <f t="shared" si="4"/>
        <v>0</v>
      </c>
      <c r="W47" s="83">
        <v>0</v>
      </c>
      <c r="X47" s="83">
        <f t="shared" si="5"/>
        <v>0</v>
      </c>
      <c r="Y47" s="88">
        <f t="shared" si="6"/>
        <v>0</v>
      </c>
      <c r="AA47" s="121">
        <v>42</v>
      </c>
      <c r="AB47" s="83">
        <f t="shared" si="7"/>
        <v>0</v>
      </c>
      <c r="AC47" s="154">
        <f t="shared" si="8"/>
        <v>0</v>
      </c>
      <c r="AD47" s="154">
        <f t="shared" si="9"/>
        <v>0</v>
      </c>
      <c r="AE47" s="154">
        <f t="shared" si="10"/>
        <v>0</v>
      </c>
      <c r="AF47" s="227">
        <f t="shared" si="37"/>
        <v>0</v>
      </c>
      <c r="AG47" s="227">
        <f t="shared" si="38"/>
        <v>0</v>
      </c>
      <c r="AH47" s="227">
        <f t="shared" si="39"/>
        <v>0</v>
      </c>
      <c r="AI47" s="235">
        <f t="shared" si="40"/>
        <v>0</v>
      </c>
      <c r="AK47" s="121">
        <v>42</v>
      </c>
      <c r="AL47" s="83">
        <f t="shared" si="11"/>
        <v>0</v>
      </c>
      <c r="AM47" s="83">
        <f t="shared" si="12"/>
        <v>0</v>
      </c>
      <c r="AN47" s="83">
        <f t="shared" si="13"/>
        <v>0</v>
      </c>
      <c r="AO47" s="83">
        <f t="shared" si="14"/>
        <v>0</v>
      </c>
      <c r="AP47" s="83">
        <f t="shared" si="15"/>
        <v>0</v>
      </c>
      <c r="AQ47" s="227">
        <f t="shared" si="48"/>
        <v>0</v>
      </c>
      <c r="AR47" s="227">
        <f t="shared" si="48"/>
        <v>0</v>
      </c>
      <c r="AS47" s="227">
        <f t="shared" si="48"/>
        <v>0</v>
      </c>
      <c r="AT47" s="227">
        <f t="shared" si="48"/>
        <v>0</v>
      </c>
      <c r="AU47" s="83">
        <f t="shared" si="44"/>
        <v>0</v>
      </c>
      <c r="AV47" s="83">
        <f t="shared" si="45"/>
        <v>0</v>
      </c>
      <c r="AW47" s="83">
        <f t="shared" si="46"/>
        <v>0</v>
      </c>
      <c r="AX47" s="83">
        <f t="shared" si="47"/>
        <v>0</v>
      </c>
      <c r="AY47" s="235">
        <f t="shared" si="27"/>
        <v>0</v>
      </c>
    </row>
    <row r="48" spans="2:51" x14ac:dyDescent="0.25">
      <c r="B48" s="90"/>
      <c r="C48" s="91"/>
      <c r="D48" s="197"/>
      <c r="E48" s="202"/>
      <c r="F48" s="92"/>
      <c r="G48" s="101"/>
      <c r="I48" s="105">
        <v>43</v>
      </c>
      <c r="J48" s="83">
        <f t="shared" si="16"/>
        <v>0</v>
      </c>
      <c r="K48" s="83">
        <f t="shared" si="17"/>
        <v>0</v>
      </c>
      <c r="L48" s="83">
        <f t="shared" si="18"/>
        <v>0</v>
      </c>
      <c r="M48" s="83">
        <f t="shared" si="0"/>
        <v>0</v>
      </c>
      <c r="N48" s="83">
        <v>0</v>
      </c>
      <c r="O48" s="84">
        <f t="shared" si="1"/>
        <v>0</v>
      </c>
      <c r="P48" s="105">
        <v>43</v>
      </c>
      <c r="Q48" s="83">
        <f t="shared" si="19"/>
        <v>0</v>
      </c>
      <c r="R48" s="83">
        <f t="shared" si="20"/>
        <v>0</v>
      </c>
      <c r="S48" s="83">
        <f t="shared" si="2"/>
        <v>0</v>
      </c>
      <c r="T48" s="83">
        <f t="shared" si="3"/>
        <v>0</v>
      </c>
      <c r="U48" s="83">
        <f t="shared" si="21"/>
        <v>0</v>
      </c>
      <c r="V48" s="83">
        <f t="shared" si="4"/>
        <v>0</v>
      </c>
      <c r="W48" s="83">
        <v>0</v>
      </c>
      <c r="X48" s="83">
        <f t="shared" si="5"/>
        <v>0</v>
      </c>
      <c r="Y48" s="88">
        <f t="shared" si="6"/>
        <v>0</v>
      </c>
      <c r="AA48" s="121">
        <v>43</v>
      </c>
      <c r="AB48" s="83">
        <f t="shared" si="7"/>
        <v>0</v>
      </c>
      <c r="AC48" s="154">
        <f t="shared" si="8"/>
        <v>0</v>
      </c>
      <c r="AD48" s="154">
        <f t="shared" si="9"/>
        <v>0</v>
      </c>
      <c r="AE48" s="154">
        <f t="shared" si="10"/>
        <v>0</v>
      </c>
      <c r="AF48" s="227">
        <f t="shared" si="37"/>
        <v>0</v>
      </c>
      <c r="AG48" s="227">
        <f t="shared" si="38"/>
        <v>0</v>
      </c>
      <c r="AH48" s="227">
        <f t="shared" si="39"/>
        <v>0</v>
      </c>
      <c r="AI48" s="235">
        <f t="shared" si="40"/>
        <v>0</v>
      </c>
      <c r="AK48" s="121">
        <v>43</v>
      </c>
      <c r="AL48" s="83">
        <f t="shared" si="11"/>
        <v>0</v>
      </c>
      <c r="AM48" s="83">
        <f t="shared" si="12"/>
        <v>0</v>
      </c>
      <c r="AN48" s="83">
        <f t="shared" si="13"/>
        <v>0</v>
      </c>
      <c r="AO48" s="83">
        <f t="shared" si="14"/>
        <v>0</v>
      </c>
      <c r="AP48" s="83">
        <f t="shared" si="15"/>
        <v>0</v>
      </c>
      <c r="AQ48" s="227">
        <f t="shared" si="48"/>
        <v>0</v>
      </c>
      <c r="AR48" s="227">
        <f t="shared" si="48"/>
        <v>0</v>
      </c>
      <c r="AS48" s="227">
        <f t="shared" si="48"/>
        <v>0</v>
      </c>
      <c r="AT48" s="227">
        <f t="shared" si="48"/>
        <v>0</v>
      </c>
      <c r="AU48" s="83">
        <f t="shared" si="44"/>
        <v>0</v>
      </c>
      <c r="AV48" s="83">
        <f t="shared" si="45"/>
        <v>0</v>
      </c>
      <c r="AW48" s="83">
        <f t="shared" si="46"/>
        <v>0</v>
      </c>
      <c r="AX48" s="83">
        <f t="shared" si="47"/>
        <v>0</v>
      </c>
      <c r="AY48" s="235">
        <f t="shared" si="27"/>
        <v>0</v>
      </c>
    </row>
    <row r="49" spans="2:51" x14ac:dyDescent="0.25">
      <c r="B49" s="90"/>
      <c r="C49" s="217"/>
      <c r="D49" s="197"/>
      <c r="E49" s="202"/>
      <c r="F49" s="92"/>
      <c r="G49" s="101"/>
      <c r="I49" s="105">
        <v>44</v>
      </c>
      <c r="J49" s="83">
        <f t="shared" si="16"/>
        <v>0</v>
      </c>
      <c r="K49" s="83">
        <f t="shared" si="17"/>
        <v>0</v>
      </c>
      <c r="L49" s="83">
        <f t="shared" si="18"/>
        <v>0</v>
      </c>
      <c r="M49" s="83">
        <f t="shared" si="0"/>
        <v>0</v>
      </c>
      <c r="N49" s="83">
        <v>0</v>
      </c>
      <c r="O49" s="84">
        <f t="shared" si="1"/>
        <v>0</v>
      </c>
      <c r="P49" s="105">
        <v>44</v>
      </c>
      <c r="Q49" s="83">
        <f t="shared" si="19"/>
        <v>0</v>
      </c>
      <c r="R49" s="83">
        <f t="shared" si="20"/>
        <v>0</v>
      </c>
      <c r="S49" s="83">
        <f t="shared" si="2"/>
        <v>0</v>
      </c>
      <c r="T49" s="83">
        <f t="shared" si="3"/>
        <v>0</v>
      </c>
      <c r="U49" s="83">
        <f t="shared" si="21"/>
        <v>0</v>
      </c>
      <c r="V49" s="83">
        <f t="shared" si="4"/>
        <v>0</v>
      </c>
      <c r="W49" s="83">
        <v>0</v>
      </c>
      <c r="X49" s="83">
        <f t="shared" si="5"/>
        <v>0</v>
      </c>
      <c r="Y49" s="88">
        <f t="shared" si="6"/>
        <v>0</v>
      </c>
      <c r="AA49" s="121">
        <v>44</v>
      </c>
      <c r="AB49" s="83">
        <f t="shared" si="7"/>
        <v>0</v>
      </c>
      <c r="AC49" s="154">
        <f t="shared" si="8"/>
        <v>0</v>
      </c>
      <c r="AD49" s="154">
        <f t="shared" si="9"/>
        <v>0</v>
      </c>
      <c r="AE49" s="154">
        <f t="shared" si="10"/>
        <v>0</v>
      </c>
      <c r="AF49" s="227">
        <f t="shared" si="37"/>
        <v>0</v>
      </c>
      <c r="AG49" s="227">
        <f t="shared" si="38"/>
        <v>0</v>
      </c>
      <c r="AH49" s="227">
        <f t="shared" si="39"/>
        <v>0</v>
      </c>
      <c r="AI49" s="235">
        <f t="shared" si="40"/>
        <v>0</v>
      </c>
      <c r="AK49" s="121">
        <v>44</v>
      </c>
      <c r="AL49" s="83">
        <f t="shared" si="11"/>
        <v>0</v>
      </c>
      <c r="AM49" s="83">
        <f t="shared" si="12"/>
        <v>0</v>
      </c>
      <c r="AN49" s="83">
        <f t="shared" si="13"/>
        <v>0</v>
      </c>
      <c r="AO49" s="83">
        <f t="shared" si="14"/>
        <v>0</v>
      </c>
      <c r="AP49" s="83">
        <f t="shared" si="15"/>
        <v>0</v>
      </c>
      <c r="AQ49" s="227">
        <f t="shared" si="48"/>
        <v>0</v>
      </c>
      <c r="AR49" s="227">
        <f t="shared" si="48"/>
        <v>0</v>
      </c>
      <c r="AS49" s="227">
        <f t="shared" si="48"/>
        <v>0</v>
      </c>
      <c r="AT49" s="227">
        <f t="shared" si="48"/>
        <v>0</v>
      </c>
      <c r="AU49" s="83">
        <f t="shared" si="44"/>
        <v>0</v>
      </c>
      <c r="AV49" s="83">
        <f t="shared" si="45"/>
        <v>0</v>
      </c>
      <c r="AW49" s="83">
        <f t="shared" si="46"/>
        <v>0</v>
      </c>
      <c r="AX49" s="83">
        <f t="shared" si="47"/>
        <v>0</v>
      </c>
      <c r="AY49" s="235">
        <f t="shared" si="27"/>
        <v>0</v>
      </c>
    </row>
    <row r="50" spans="2:51" x14ac:dyDescent="0.25">
      <c r="B50" s="90"/>
      <c r="C50" s="91"/>
      <c r="D50" s="197"/>
      <c r="E50" s="202"/>
      <c r="F50" s="92"/>
      <c r="G50" s="101"/>
      <c r="I50" s="105">
        <v>45</v>
      </c>
      <c r="J50" s="83">
        <f t="shared" si="16"/>
        <v>0</v>
      </c>
      <c r="K50" s="83">
        <f t="shared" si="17"/>
        <v>0</v>
      </c>
      <c r="L50" s="83">
        <f t="shared" si="18"/>
        <v>0</v>
      </c>
      <c r="M50" s="83">
        <f t="shared" si="0"/>
        <v>0</v>
      </c>
      <c r="N50" s="83">
        <v>0</v>
      </c>
      <c r="O50" s="84">
        <f t="shared" si="1"/>
        <v>0</v>
      </c>
      <c r="P50" s="105">
        <v>45</v>
      </c>
      <c r="Q50" s="83">
        <f t="shared" si="19"/>
        <v>0</v>
      </c>
      <c r="R50" s="83">
        <f t="shared" si="20"/>
        <v>0</v>
      </c>
      <c r="S50" s="83">
        <f t="shared" si="2"/>
        <v>0</v>
      </c>
      <c r="T50" s="83">
        <f t="shared" si="3"/>
        <v>0</v>
      </c>
      <c r="U50" s="83">
        <f t="shared" si="21"/>
        <v>0</v>
      </c>
      <c r="V50" s="83">
        <f t="shared" si="4"/>
        <v>0</v>
      </c>
      <c r="W50" s="83">
        <v>0</v>
      </c>
      <c r="X50" s="83">
        <f t="shared" si="5"/>
        <v>0</v>
      </c>
      <c r="Y50" s="88">
        <f t="shared" si="6"/>
        <v>0</v>
      </c>
      <c r="AA50" s="121">
        <v>45</v>
      </c>
      <c r="AB50" s="83">
        <f t="shared" si="7"/>
        <v>0</v>
      </c>
      <c r="AC50" s="154">
        <f t="shared" si="8"/>
        <v>0</v>
      </c>
      <c r="AD50" s="154">
        <f t="shared" si="9"/>
        <v>0</v>
      </c>
      <c r="AE50" s="154">
        <f t="shared" si="10"/>
        <v>0</v>
      </c>
      <c r="AF50" s="227">
        <f t="shared" si="37"/>
        <v>0</v>
      </c>
      <c r="AG50" s="227">
        <f t="shared" si="38"/>
        <v>0</v>
      </c>
      <c r="AH50" s="227">
        <f t="shared" si="39"/>
        <v>0</v>
      </c>
      <c r="AI50" s="235">
        <f t="shared" si="40"/>
        <v>0</v>
      </c>
      <c r="AK50" s="121">
        <v>45</v>
      </c>
      <c r="AL50" s="83">
        <f t="shared" si="11"/>
        <v>0</v>
      </c>
      <c r="AM50" s="83">
        <f t="shared" si="12"/>
        <v>0</v>
      </c>
      <c r="AN50" s="83">
        <f t="shared" si="13"/>
        <v>0</v>
      </c>
      <c r="AO50" s="83">
        <f t="shared" si="14"/>
        <v>0</v>
      </c>
      <c r="AP50" s="83">
        <f t="shared" si="15"/>
        <v>0</v>
      </c>
      <c r="AQ50" s="227">
        <f t="shared" si="48"/>
        <v>0</v>
      </c>
      <c r="AR50" s="227">
        <f t="shared" si="48"/>
        <v>0</v>
      </c>
      <c r="AS50" s="227">
        <f t="shared" si="48"/>
        <v>0</v>
      </c>
      <c r="AT50" s="227">
        <f t="shared" si="48"/>
        <v>0</v>
      </c>
      <c r="AU50" s="83">
        <f t="shared" si="44"/>
        <v>0</v>
      </c>
      <c r="AV50" s="83">
        <f t="shared" si="45"/>
        <v>0</v>
      </c>
      <c r="AW50" s="83">
        <f t="shared" si="46"/>
        <v>0</v>
      </c>
      <c r="AX50" s="83">
        <f t="shared" si="47"/>
        <v>0</v>
      </c>
      <c r="AY50" s="235">
        <f t="shared" si="27"/>
        <v>0</v>
      </c>
    </row>
    <row r="51" spans="2:51" x14ac:dyDescent="0.25">
      <c r="B51" s="90"/>
      <c r="C51" s="217"/>
      <c r="D51" s="197"/>
      <c r="E51" s="202"/>
      <c r="F51" s="92"/>
      <c r="G51" s="101"/>
      <c r="I51" s="105">
        <v>46</v>
      </c>
      <c r="J51" s="83">
        <f t="shared" si="16"/>
        <v>0</v>
      </c>
      <c r="K51" s="83">
        <f t="shared" si="17"/>
        <v>0</v>
      </c>
      <c r="L51" s="83">
        <f t="shared" si="18"/>
        <v>0</v>
      </c>
      <c r="M51" s="83">
        <f t="shared" si="0"/>
        <v>0</v>
      </c>
      <c r="N51" s="83">
        <v>0</v>
      </c>
      <c r="O51" s="84">
        <f t="shared" si="1"/>
        <v>0</v>
      </c>
      <c r="P51" s="105">
        <v>46</v>
      </c>
      <c r="Q51" s="83">
        <f t="shared" si="19"/>
        <v>0</v>
      </c>
      <c r="R51" s="83">
        <f t="shared" si="20"/>
        <v>0</v>
      </c>
      <c r="S51" s="83">
        <f t="shared" si="2"/>
        <v>0</v>
      </c>
      <c r="T51" s="83">
        <f t="shared" si="3"/>
        <v>0</v>
      </c>
      <c r="U51" s="83">
        <f t="shared" si="21"/>
        <v>0</v>
      </c>
      <c r="V51" s="83">
        <f t="shared" si="4"/>
        <v>0</v>
      </c>
      <c r="W51" s="83">
        <v>0</v>
      </c>
      <c r="X51" s="83">
        <f t="shared" si="5"/>
        <v>0</v>
      </c>
      <c r="Y51" s="88">
        <f t="shared" si="6"/>
        <v>0</v>
      </c>
      <c r="AA51" s="121">
        <v>46</v>
      </c>
      <c r="AB51" s="83">
        <f t="shared" si="7"/>
        <v>0</v>
      </c>
      <c r="AC51" s="154">
        <f t="shared" si="8"/>
        <v>0</v>
      </c>
      <c r="AD51" s="154">
        <f t="shared" si="9"/>
        <v>0</v>
      </c>
      <c r="AE51" s="154">
        <f t="shared" si="10"/>
        <v>0</v>
      </c>
      <c r="AF51" s="227">
        <f t="shared" si="37"/>
        <v>0</v>
      </c>
      <c r="AG51" s="227">
        <f t="shared" si="38"/>
        <v>0</v>
      </c>
      <c r="AH51" s="227">
        <f t="shared" si="39"/>
        <v>0</v>
      </c>
      <c r="AI51" s="235">
        <f t="shared" si="40"/>
        <v>0</v>
      </c>
      <c r="AK51" s="121">
        <v>46</v>
      </c>
      <c r="AL51" s="83">
        <f t="shared" si="11"/>
        <v>0</v>
      </c>
      <c r="AM51" s="83">
        <f t="shared" si="12"/>
        <v>0</v>
      </c>
      <c r="AN51" s="83">
        <f t="shared" si="13"/>
        <v>0</v>
      </c>
      <c r="AO51" s="83">
        <f t="shared" si="14"/>
        <v>0</v>
      </c>
      <c r="AP51" s="83">
        <f t="shared" si="15"/>
        <v>0</v>
      </c>
      <c r="AQ51" s="227">
        <f t="shared" si="48"/>
        <v>0</v>
      </c>
      <c r="AR51" s="227">
        <f t="shared" si="48"/>
        <v>0</v>
      </c>
      <c r="AS51" s="227">
        <f t="shared" si="48"/>
        <v>0</v>
      </c>
      <c r="AT51" s="227">
        <f t="shared" si="48"/>
        <v>0</v>
      </c>
      <c r="AU51" s="83">
        <f t="shared" si="44"/>
        <v>0</v>
      </c>
      <c r="AV51" s="83">
        <f t="shared" si="45"/>
        <v>0</v>
      </c>
      <c r="AW51" s="83">
        <f t="shared" si="46"/>
        <v>0</v>
      </c>
      <c r="AX51" s="83">
        <f t="shared" si="47"/>
        <v>0</v>
      </c>
      <c r="AY51" s="235">
        <f t="shared" si="27"/>
        <v>0</v>
      </c>
    </row>
    <row r="52" spans="2:51" x14ac:dyDescent="0.25">
      <c r="B52" s="90"/>
      <c r="C52" s="217"/>
      <c r="D52" s="197"/>
      <c r="E52" s="202"/>
      <c r="F52" s="92"/>
      <c r="G52" s="101"/>
      <c r="I52" s="105">
        <v>47</v>
      </c>
      <c r="J52" s="83">
        <f t="shared" si="16"/>
        <v>0</v>
      </c>
      <c r="K52" s="83">
        <f t="shared" si="17"/>
        <v>0</v>
      </c>
      <c r="L52" s="83">
        <f t="shared" si="18"/>
        <v>0</v>
      </c>
      <c r="M52" s="83">
        <f t="shared" si="0"/>
        <v>0</v>
      </c>
      <c r="N52" s="83">
        <v>0</v>
      </c>
      <c r="O52" s="84">
        <f t="shared" si="1"/>
        <v>0</v>
      </c>
      <c r="P52" s="105">
        <v>47</v>
      </c>
      <c r="Q52" s="83">
        <f t="shared" si="19"/>
        <v>0</v>
      </c>
      <c r="R52" s="83">
        <f t="shared" si="20"/>
        <v>0</v>
      </c>
      <c r="S52" s="83">
        <f t="shared" si="2"/>
        <v>0</v>
      </c>
      <c r="T52" s="83">
        <f t="shared" si="3"/>
        <v>0</v>
      </c>
      <c r="U52" s="83">
        <f t="shared" si="21"/>
        <v>0</v>
      </c>
      <c r="V52" s="83">
        <f t="shared" si="4"/>
        <v>0</v>
      </c>
      <c r="W52" s="83">
        <v>0</v>
      </c>
      <c r="X52" s="83">
        <f t="shared" si="5"/>
        <v>0</v>
      </c>
      <c r="Y52" s="88">
        <f t="shared" si="6"/>
        <v>0</v>
      </c>
      <c r="AA52" s="121">
        <v>47</v>
      </c>
      <c r="AB52" s="83">
        <f t="shared" si="7"/>
        <v>0</v>
      </c>
      <c r="AC52" s="154">
        <f t="shared" si="8"/>
        <v>0</v>
      </c>
      <c r="AD52" s="154">
        <f t="shared" si="9"/>
        <v>0</v>
      </c>
      <c r="AE52" s="154">
        <f t="shared" si="10"/>
        <v>0</v>
      </c>
      <c r="AF52" s="227">
        <f t="shared" si="37"/>
        <v>0</v>
      </c>
      <c r="AG52" s="227">
        <f t="shared" si="38"/>
        <v>0</v>
      </c>
      <c r="AH52" s="227">
        <f t="shared" si="39"/>
        <v>0</v>
      </c>
      <c r="AI52" s="235">
        <f t="shared" si="40"/>
        <v>0</v>
      </c>
      <c r="AK52" s="121">
        <v>47</v>
      </c>
      <c r="AL52" s="83">
        <f t="shared" si="11"/>
        <v>0</v>
      </c>
      <c r="AM52" s="83">
        <f t="shared" si="12"/>
        <v>0</v>
      </c>
      <c r="AN52" s="83">
        <f t="shared" si="13"/>
        <v>0</v>
      </c>
      <c r="AO52" s="83">
        <f t="shared" si="14"/>
        <v>0</v>
      </c>
      <c r="AP52" s="83">
        <f t="shared" si="15"/>
        <v>0</v>
      </c>
      <c r="AQ52" s="227">
        <f t="shared" si="48"/>
        <v>0</v>
      </c>
      <c r="AR52" s="227">
        <f t="shared" si="48"/>
        <v>0</v>
      </c>
      <c r="AS52" s="227">
        <f t="shared" si="48"/>
        <v>0</v>
      </c>
      <c r="AT52" s="227">
        <f t="shared" si="48"/>
        <v>0</v>
      </c>
      <c r="AU52" s="83">
        <f t="shared" si="44"/>
        <v>0</v>
      </c>
      <c r="AV52" s="83">
        <f t="shared" si="45"/>
        <v>0</v>
      </c>
      <c r="AW52" s="83">
        <f t="shared" si="46"/>
        <v>0</v>
      </c>
      <c r="AX52" s="83">
        <f t="shared" si="47"/>
        <v>0</v>
      </c>
      <c r="AY52" s="235">
        <f t="shared" si="27"/>
        <v>0</v>
      </c>
    </row>
    <row r="53" spans="2:51" x14ac:dyDescent="0.25">
      <c r="B53" s="90"/>
      <c r="C53" s="217"/>
      <c r="D53" s="197"/>
      <c r="E53" s="202"/>
      <c r="F53" s="92"/>
      <c r="G53" s="101"/>
      <c r="I53" s="105">
        <v>48</v>
      </c>
      <c r="J53" s="83">
        <f t="shared" si="16"/>
        <v>0</v>
      </c>
      <c r="K53" s="83">
        <f t="shared" si="17"/>
        <v>0</v>
      </c>
      <c r="L53" s="83">
        <f t="shared" si="18"/>
        <v>0</v>
      </c>
      <c r="M53" s="83">
        <f t="shared" si="0"/>
        <v>0</v>
      </c>
      <c r="N53" s="83">
        <v>0</v>
      </c>
      <c r="O53" s="84">
        <f t="shared" si="1"/>
        <v>0</v>
      </c>
      <c r="P53" s="105">
        <v>48</v>
      </c>
      <c r="Q53" s="83">
        <f t="shared" si="19"/>
        <v>0</v>
      </c>
      <c r="R53" s="83">
        <f t="shared" si="20"/>
        <v>0</v>
      </c>
      <c r="S53" s="83">
        <f t="shared" si="2"/>
        <v>0</v>
      </c>
      <c r="T53" s="83">
        <f t="shared" si="3"/>
        <v>0</v>
      </c>
      <c r="U53" s="83">
        <f t="shared" si="21"/>
        <v>0</v>
      </c>
      <c r="V53" s="83">
        <f t="shared" si="4"/>
        <v>0</v>
      </c>
      <c r="W53" s="83">
        <v>0</v>
      </c>
      <c r="X53" s="83">
        <f t="shared" si="5"/>
        <v>0</v>
      </c>
      <c r="Y53" s="88">
        <f t="shared" si="6"/>
        <v>0</v>
      </c>
      <c r="AA53" s="121">
        <v>48</v>
      </c>
      <c r="AB53" s="83">
        <f t="shared" si="7"/>
        <v>0</v>
      </c>
      <c r="AC53" s="154">
        <f t="shared" si="8"/>
        <v>0</v>
      </c>
      <c r="AD53" s="154">
        <f t="shared" si="9"/>
        <v>0</v>
      </c>
      <c r="AE53" s="154">
        <f t="shared" si="10"/>
        <v>0</v>
      </c>
      <c r="AF53" s="227">
        <f t="shared" si="37"/>
        <v>0</v>
      </c>
      <c r="AG53" s="227">
        <f t="shared" si="38"/>
        <v>0</v>
      </c>
      <c r="AH53" s="227">
        <f t="shared" si="39"/>
        <v>0</v>
      </c>
      <c r="AI53" s="235">
        <f t="shared" si="40"/>
        <v>0</v>
      </c>
      <c r="AK53" s="121">
        <v>48</v>
      </c>
      <c r="AL53" s="83">
        <f t="shared" si="11"/>
        <v>0</v>
      </c>
      <c r="AM53" s="83">
        <f t="shared" si="12"/>
        <v>0</v>
      </c>
      <c r="AN53" s="83">
        <f t="shared" si="13"/>
        <v>0</v>
      </c>
      <c r="AO53" s="83">
        <f t="shared" si="14"/>
        <v>0</v>
      </c>
      <c r="AP53" s="83">
        <f t="shared" si="15"/>
        <v>0</v>
      </c>
      <c r="AQ53" s="227">
        <f t="shared" si="48"/>
        <v>0</v>
      </c>
      <c r="AR53" s="227">
        <f t="shared" si="48"/>
        <v>0</v>
      </c>
      <c r="AS53" s="227">
        <f t="shared" si="48"/>
        <v>0</v>
      </c>
      <c r="AT53" s="227">
        <f t="shared" si="48"/>
        <v>0</v>
      </c>
      <c r="AU53" s="83">
        <f t="shared" si="44"/>
        <v>0</v>
      </c>
      <c r="AV53" s="83">
        <f t="shared" si="45"/>
        <v>0</v>
      </c>
      <c r="AW53" s="83">
        <f t="shared" si="46"/>
        <v>0</v>
      </c>
      <c r="AX53" s="83">
        <f t="shared" si="47"/>
        <v>0</v>
      </c>
      <c r="AY53" s="235">
        <f t="shared" si="27"/>
        <v>0</v>
      </c>
    </row>
    <row r="54" spans="2:51" x14ac:dyDescent="0.25">
      <c r="B54" s="90"/>
      <c r="C54" s="217"/>
      <c r="D54" s="197"/>
      <c r="E54" s="202"/>
      <c r="F54" s="92"/>
      <c r="G54" s="101"/>
      <c r="I54" s="105">
        <v>49</v>
      </c>
      <c r="J54" s="83">
        <f t="shared" si="16"/>
        <v>0</v>
      </c>
      <c r="K54" s="83">
        <f t="shared" si="17"/>
        <v>0</v>
      </c>
      <c r="L54" s="83">
        <f t="shared" si="18"/>
        <v>0</v>
      </c>
      <c r="M54" s="83">
        <f t="shared" si="0"/>
        <v>0</v>
      </c>
      <c r="N54" s="83">
        <v>0</v>
      </c>
      <c r="O54" s="84">
        <f t="shared" si="1"/>
        <v>0</v>
      </c>
      <c r="P54" s="105">
        <v>49</v>
      </c>
      <c r="Q54" s="83">
        <f t="shared" si="19"/>
        <v>0</v>
      </c>
      <c r="R54" s="83">
        <f t="shared" si="20"/>
        <v>0</v>
      </c>
      <c r="S54" s="83">
        <f t="shared" si="2"/>
        <v>0</v>
      </c>
      <c r="T54" s="83">
        <f t="shared" si="3"/>
        <v>0</v>
      </c>
      <c r="U54" s="83">
        <f t="shared" si="21"/>
        <v>0</v>
      </c>
      <c r="V54" s="83">
        <f t="shared" si="4"/>
        <v>0</v>
      </c>
      <c r="W54" s="83">
        <v>0</v>
      </c>
      <c r="X54" s="83">
        <f t="shared" si="5"/>
        <v>0</v>
      </c>
      <c r="Y54" s="88">
        <f t="shared" si="6"/>
        <v>0</v>
      </c>
      <c r="AA54" s="121">
        <v>49</v>
      </c>
      <c r="AB54" s="83">
        <f t="shared" si="7"/>
        <v>0</v>
      </c>
      <c r="AC54" s="154">
        <f t="shared" si="8"/>
        <v>0</v>
      </c>
      <c r="AD54" s="154">
        <f t="shared" si="9"/>
        <v>0</v>
      </c>
      <c r="AE54" s="154">
        <f t="shared" si="10"/>
        <v>0</v>
      </c>
      <c r="AF54" s="227">
        <f t="shared" si="37"/>
        <v>0</v>
      </c>
      <c r="AG54" s="227">
        <f t="shared" si="38"/>
        <v>0</v>
      </c>
      <c r="AH54" s="227">
        <f t="shared" si="39"/>
        <v>0</v>
      </c>
      <c r="AI54" s="235">
        <f t="shared" si="40"/>
        <v>0</v>
      </c>
      <c r="AK54" s="121">
        <v>49</v>
      </c>
      <c r="AL54" s="83">
        <f t="shared" si="11"/>
        <v>0</v>
      </c>
      <c r="AM54" s="83">
        <f t="shared" si="12"/>
        <v>0</v>
      </c>
      <c r="AN54" s="83">
        <f t="shared" si="13"/>
        <v>0</v>
      </c>
      <c r="AO54" s="83">
        <f t="shared" si="14"/>
        <v>0</v>
      </c>
      <c r="AP54" s="83">
        <f t="shared" si="15"/>
        <v>0</v>
      </c>
      <c r="AQ54" s="227">
        <f t="shared" si="48"/>
        <v>0</v>
      </c>
      <c r="AR54" s="227">
        <f t="shared" si="48"/>
        <v>0</v>
      </c>
      <c r="AS54" s="227">
        <f t="shared" si="48"/>
        <v>0</v>
      </c>
      <c r="AT54" s="227">
        <f t="shared" si="48"/>
        <v>0</v>
      </c>
      <c r="AU54" s="83">
        <f t="shared" si="44"/>
        <v>0</v>
      </c>
      <c r="AV54" s="83">
        <f t="shared" si="45"/>
        <v>0</v>
      </c>
      <c r="AW54" s="83">
        <f t="shared" si="46"/>
        <v>0</v>
      </c>
      <c r="AX54" s="83">
        <f t="shared" si="47"/>
        <v>0</v>
      </c>
      <c r="AY54" s="235">
        <f t="shared" si="27"/>
        <v>0</v>
      </c>
    </row>
    <row r="55" spans="2:51" x14ac:dyDescent="0.25">
      <c r="B55" s="90"/>
      <c r="C55" s="217"/>
      <c r="D55" s="197"/>
      <c r="E55" s="202"/>
      <c r="F55" s="92"/>
      <c r="G55" s="101"/>
      <c r="I55" s="105">
        <v>50</v>
      </c>
      <c r="J55" s="83">
        <f t="shared" si="16"/>
        <v>0</v>
      </c>
      <c r="K55" s="83">
        <f t="shared" si="17"/>
        <v>0</v>
      </c>
      <c r="L55" s="83">
        <f t="shared" si="18"/>
        <v>0</v>
      </c>
      <c r="M55" s="83">
        <f t="shared" si="0"/>
        <v>0</v>
      </c>
      <c r="N55" s="83">
        <v>0</v>
      </c>
      <c r="O55" s="84">
        <f t="shared" si="1"/>
        <v>0</v>
      </c>
      <c r="P55" s="105">
        <v>50</v>
      </c>
      <c r="Q55" s="83">
        <f t="shared" si="19"/>
        <v>0</v>
      </c>
      <c r="R55" s="83">
        <f t="shared" si="20"/>
        <v>0</v>
      </c>
      <c r="S55" s="83">
        <f t="shared" si="2"/>
        <v>0</v>
      </c>
      <c r="T55" s="83">
        <f t="shared" si="3"/>
        <v>0</v>
      </c>
      <c r="U55" s="83">
        <f t="shared" si="21"/>
        <v>0</v>
      </c>
      <c r="V55" s="83">
        <f t="shared" si="4"/>
        <v>0</v>
      </c>
      <c r="W55" s="83">
        <v>0</v>
      </c>
      <c r="X55" s="83">
        <f t="shared" si="5"/>
        <v>0</v>
      </c>
      <c r="Y55" s="88">
        <f t="shared" si="6"/>
        <v>0</v>
      </c>
      <c r="AA55" s="121">
        <v>50</v>
      </c>
      <c r="AB55" s="83">
        <f t="shared" si="7"/>
        <v>0</v>
      </c>
      <c r="AC55" s="154">
        <f t="shared" si="8"/>
        <v>0</v>
      </c>
      <c r="AD55" s="154">
        <f t="shared" si="9"/>
        <v>0</v>
      </c>
      <c r="AE55" s="154">
        <f t="shared" si="10"/>
        <v>0</v>
      </c>
      <c r="AF55" s="227">
        <f t="shared" si="37"/>
        <v>0</v>
      </c>
      <c r="AG55" s="227">
        <f t="shared" si="38"/>
        <v>0</v>
      </c>
      <c r="AH55" s="227">
        <f t="shared" si="39"/>
        <v>0</v>
      </c>
      <c r="AI55" s="235">
        <f t="shared" si="40"/>
        <v>0</v>
      </c>
      <c r="AK55" s="121">
        <v>50</v>
      </c>
      <c r="AL55" s="83">
        <f t="shared" si="11"/>
        <v>0</v>
      </c>
      <c r="AM55" s="83">
        <f t="shared" si="12"/>
        <v>0</v>
      </c>
      <c r="AN55" s="83">
        <f t="shared" si="13"/>
        <v>0</v>
      </c>
      <c r="AO55" s="83">
        <f t="shared" si="14"/>
        <v>0</v>
      </c>
      <c r="AP55" s="83">
        <f t="shared" si="15"/>
        <v>0</v>
      </c>
      <c r="AQ55" s="227">
        <f t="shared" si="48"/>
        <v>0</v>
      </c>
      <c r="AR55" s="227">
        <f t="shared" si="48"/>
        <v>0</v>
      </c>
      <c r="AS55" s="227">
        <f t="shared" si="48"/>
        <v>0</v>
      </c>
      <c r="AT55" s="227">
        <f t="shared" si="48"/>
        <v>0</v>
      </c>
      <c r="AU55" s="83">
        <f t="shared" si="44"/>
        <v>0</v>
      </c>
      <c r="AV55" s="83">
        <f t="shared" si="45"/>
        <v>0</v>
      </c>
      <c r="AW55" s="83">
        <f t="shared" si="46"/>
        <v>0</v>
      </c>
      <c r="AX55" s="83">
        <f t="shared" si="47"/>
        <v>0</v>
      </c>
      <c r="AY55" s="235">
        <f t="shared" si="27"/>
        <v>0</v>
      </c>
    </row>
    <row r="56" spans="2:51" x14ac:dyDescent="0.25">
      <c r="B56" s="90"/>
      <c r="C56" s="217"/>
      <c r="D56" s="197"/>
      <c r="E56" s="202"/>
      <c r="F56" s="92"/>
      <c r="G56" s="101"/>
      <c r="I56" s="105">
        <v>51</v>
      </c>
      <c r="J56" s="83">
        <f t="shared" si="16"/>
        <v>0</v>
      </c>
      <c r="K56" s="83">
        <f t="shared" si="17"/>
        <v>0</v>
      </c>
      <c r="L56" s="83">
        <f t="shared" si="18"/>
        <v>0</v>
      </c>
      <c r="M56" s="83">
        <f t="shared" si="0"/>
        <v>0</v>
      </c>
      <c r="N56" s="83">
        <v>0</v>
      </c>
      <c r="O56" s="84">
        <f t="shared" si="1"/>
        <v>0</v>
      </c>
      <c r="P56" s="105">
        <v>51</v>
      </c>
      <c r="Q56" s="83">
        <f t="shared" si="19"/>
        <v>0</v>
      </c>
      <c r="R56" s="83">
        <f t="shared" si="20"/>
        <v>0</v>
      </c>
      <c r="S56" s="83">
        <f t="shared" si="2"/>
        <v>0</v>
      </c>
      <c r="T56" s="83">
        <f t="shared" si="3"/>
        <v>0</v>
      </c>
      <c r="U56" s="83">
        <f t="shared" si="21"/>
        <v>0</v>
      </c>
      <c r="V56" s="83">
        <f t="shared" si="4"/>
        <v>0</v>
      </c>
      <c r="W56" s="83">
        <v>0</v>
      </c>
      <c r="X56" s="83">
        <f t="shared" si="5"/>
        <v>0</v>
      </c>
      <c r="Y56" s="88">
        <f t="shared" si="6"/>
        <v>0</v>
      </c>
      <c r="AA56" s="121">
        <v>51</v>
      </c>
      <c r="AB56" s="83">
        <f t="shared" si="7"/>
        <v>0</v>
      </c>
      <c r="AC56" s="154">
        <f t="shared" si="8"/>
        <v>0</v>
      </c>
      <c r="AD56" s="154">
        <f t="shared" si="9"/>
        <v>0</v>
      </c>
      <c r="AE56" s="154">
        <f t="shared" si="10"/>
        <v>0</v>
      </c>
      <c r="AF56" s="227">
        <f t="shared" si="37"/>
        <v>0</v>
      </c>
      <c r="AG56" s="227">
        <f t="shared" si="38"/>
        <v>0</v>
      </c>
      <c r="AH56" s="227">
        <f t="shared" si="39"/>
        <v>0</v>
      </c>
      <c r="AI56" s="235">
        <f t="shared" si="40"/>
        <v>0</v>
      </c>
      <c r="AK56" s="121">
        <v>51</v>
      </c>
      <c r="AL56" s="83">
        <f t="shared" si="11"/>
        <v>0</v>
      </c>
      <c r="AM56" s="83">
        <f t="shared" si="12"/>
        <v>0</v>
      </c>
      <c r="AN56" s="83">
        <f t="shared" si="13"/>
        <v>0</v>
      </c>
      <c r="AO56" s="83">
        <f t="shared" si="14"/>
        <v>0</v>
      </c>
      <c r="AP56" s="83">
        <f t="shared" si="15"/>
        <v>0</v>
      </c>
      <c r="AQ56" s="227">
        <f t="shared" si="48"/>
        <v>0</v>
      </c>
      <c r="AR56" s="227">
        <f t="shared" si="48"/>
        <v>0</v>
      </c>
      <c r="AS56" s="227">
        <f t="shared" si="48"/>
        <v>0</v>
      </c>
      <c r="AT56" s="227">
        <f t="shared" si="48"/>
        <v>0</v>
      </c>
      <c r="AU56" s="83">
        <f t="shared" si="44"/>
        <v>0</v>
      </c>
      <c r="AV56" s="83">
        <f t="shared" si="45"/>
        <v>0</v>
      </c>
      <c r="AW56" s="83">
        <f t="shared" si="46"/>
        <v>0</v>
      </c>
      <c r="AX56" s="83">
        <f t="shared" si="47"/>
        <v>0</v>
      </c>
      <c r="AY56" s="235">
        <f t="shared" si="27"/>
        <v>0</v>
      </c>
    </row>
    <row r="57" spans="2:51" x14ac:dyDescent="0.25">
      <c r="B57" s="90"/>
      <c r="C57" s="217"/>
      <c r="D57" s="197"/>
      <c r="E57" s="202"/>
      <c r="F57" s="92"/>
      <c r="G57" s="101"/>
      <c r="I57" s="105">
        <v>52</v>
      </c>
      <c r="J57" s="83">
        <f t="shared" si="16"/>
        <v>0</v>
      </c>
      <c r="K57" s="83">
        <f t="shared" si="17"/>
        <v>0</v>
      </c>
      <c r="L57" s="83">
        <f t="shared" si="18"/>
        <v>0</v>
      </c>
      <c r="M57" s="83">
        <f t="shared" si="0"/>
        <v>0</v>
      </c>
      <c r="N57" s="83">
        <v>0</v>
      </c>
      <c r="O57" s="84">
        <f t="shared" si="1"/>
        <v>0</v>
      </c>
      <c r="P57" s="105">
        <v>52</v>
      </c>
      <c r="Q57" s="83">
        <f t="shared" si="19"/>
        <v>0</v>
      </c>
      <c r="R57" s="83">
        <f t="shared" si="20"/>
        <v>0</v>
      </c>
      <c r="S57" s="83">
        <f t="shared" si="2"/>
        <v>0</v>
      </c>
      <c r="T57" s="83">
        <f t="shared" si="3"/>
        <v>0</v>
      </c>
      <c r="U57" s="83">
        <f t="shared" si="21"/>
        <v>0</v>
      </c>
      <c r="V57" s="83">
        <f t="shared" si="4"/>
        <v>0</v>
      </c>
      <c r="W57" s="83">
        <v>0</v>
      </c>
      <c r="X57" s="83">
        <f t="shared" si="5"/>
        <v>0</v>
      </c>
      <c r="Y57" s="88">
        <f t="shared" si="6"/>
        <v>0</v>
      </c>
      <c r="AA57" s="121">
        <v>52</v>
      </c>
      <c r="AB57" s="83">
        <f t="shared" si="7"/>
        <v>0</v>
      </c>
      <c r="AC57" s="154">
        <f t="shared" si="8"/>
        <v>0</v>
      </c>
      <c r="AD57" s="154">
        <f t="shared" si="9"/>
        <v>0</v>
      </c>
      <c r="AE57" s="154">
        <f t="shared" si="10"/>
        <v>0</v>
      </c>
      <c r="AF57" s="227">
        <f t="shared" si="37"/>
        <v>0</v>
      </c>
      <c r="AG57" s="227">
        <f t="shared" si="38"/>
        <v>0</v>
      </c>
      <c r="AH57" s="227">
        <f t="shared" si="39"/>
        <v>0</v>
      </c>
      <c r="AI57" s="235">
        <f t="shared" si="40"/>
        <v>0</v>
      </c>
      <c r="AK57" s="121">
        <v>52</v>
      </c>
      <c r="AL57" s="83">
        <f t="shared" si="11"/>
        <v>0</v>
      </c>
      <c r="AM57" s="83">
        <f t="shared" si="12"/>
        <v>0</v>
      </c>
      <c r="AN57" s="83">
        <f t="shared" si="13"/>
        <v>0</v>
      </c>
      <c r="AO57" s="83">
        <f t="shared" si="14"/>
        <v>0</v>
      </c>
      <c r="AP57" s="83">
        <f t="shared" si="15"/>
        <v>0</v>
      </c>
      <c r="AQ57" s="227">
        <f t="shared" si="48"/>
        <v>0</v>
      </c>
      <c r="AR57" s="227">
        <f t="shared" si="48"/>
        <v>0</v>
      </c>
      <c r="AS57" s="227">
        <f t="shared" si="48"/>
        <v>0</v>
      </c>
      <c r="AT57" s="227">
        <f t="shared" si="48"/>
        <v>0</v>
      </c>
      <c r="AU57" s="83">
        <f t="shared" si="44"/>
        <v>0</v>
      </c>
      <c r="AV57" s="83">
        <f t="shared" si="45"/>
        <v>0</v>
      </c>
      <c r="AW57" s="83">
        <f t="shared" si="46"/>
        <v>0</v>
      </c>
      <c r="AX57" s="83">
        <f t="shared" si="47"/>
        <v>0</v>
      </c>
      <c r="AY57" s="235">
        <f t="shared" si="27"/>
        <v>0</v>
      </c>
    </row>
    <row r="58" spans="2:51" x14ac:dyDescent="0.25">
      <c r="B58" s="90"/>
      <c r="C58" s="217"/>
      <c r="D58" s="197"/>
      <c r="E58" s="202"/>
      <c r="F58" s="92"/>
      <c r="G58" s="101"/>
      <c r="I58" s="105">
        <v>53</v>
      </c>
      <c r="J58" s="83">
        <f t="shared" si="16"/>
        <v>0</v>
      </c>
      <c r="K58" s="83">
        <f t="shared" si="17"/>
        <v>0</v>
      </c>
      <c r="L58" s="83">
        <f t="shared" si="18"/>
        <v>0</v>
      </c>
      <c r="M58" s="83">
        <f t="shared" si="0"/>
        <v>0</v>
      </c>
      <c r="N58" s="83">
        <v>0</v>
      </c>
      <c r="O58" s="84">
        <f t="shared" si="1"/>
        <v>0</v>
      </c>
      <c r="P58" s="105">
        <v>53</v>
      </c>
      <c r="Q58" s="83">
        <f t="shared" si="19"/>
        <v>0</v>
      </c>
      <c r="R58" s="83">
        <f t="shared" si="20"/>
        <v>0</v>
      </c>
      <c r="S58" s="83">
        <f t="shared" si="2"/>
        <v>0</v>
      </c>
      <c r="T58" s="83">
        <f t="shared" si="3"/>
        <v>0</v>
      </c>
      <c r="U58" s="83">
        <f t="shared" si="21"/>
        <v>0</v>
      </c>
      <c r="V58" s="83">
        <f t="shared" si="4"/>
        <v>0</v>
      </c>
      <c r="W58" s="83">
        <v>0</v>
      </c>
      <c r="X58" s="83">
        <f t="shared" si="5"/>
        <v>0</v>
      </c>
      <c r="Y58" s="88">
        <f t="shared" si="6"/>
        <v>0</v>
      </c>
      <c r="AA58" s="121">
        <v>53</v>
      </c>
      <c r="AB58" s="83">
        <f t="shared" si="7"/>
        <v>0</v>
      </c>
      <c r="AC58" s="154">
        <f t="shared" si="8"/>
        <v>0</v>
      </c>
      <c r="AD58" s="154">
        <f t="shared" si="9"/>
        <v>0</v>
      </c>
      <c r="AE58" s="154">
        <f t="shared" si="10"/>
        <v>0</v>
      </c>
      <c r="AF58" s="227">
        <f t="shared" si="37"/>
        <v>0</v>
      </c>
      <c r="AG58" s="227">
        <f t="shared" si="38"/>
        <v>0</v>
      </c>
      <c r="AH58" s="227">
        <f t="shared" si="39"/>
        <v>0</v>
      </c>
      <c r="AI58" s="235">
        <f t="shared" si="40"/>
        <v>0</v>
      </c>
      <c r="AK58" s="121">
        <v>53</v>
      </c>
      <c r="AL58" s="83">
        <f t="shared" si="11"/>
        <v>0</v>
      </c>
      <c r="AM58" s="83">
        <f t="shared" si="12"/>
        <v>0</v>
      </c>
      <c r="AN58" s="83">
        <f t="shared" si="13"/>
        <v>0</v>
      </c>
      <c r="AO58" s="83">
        <f t="shared" si="14"/>
        <v>0</v>
      </c>
      <c r="AP58" s="83">
        <f t="shared" si="15"/>
        <v>0</v>
      </c>
      <c r="AQ58" s="227">
        <f t="shared" si="48"/>
        <v>0</v>
      </c>
      <c r="AR58" s="227">
        <f t="shared" si="48"/>
        <v>0</v>
      </c>
      <c r="AS58" s="227">
        <f t="shared" si="48"/>
        <v>0</v>
      </c>
      <c r="AT58" s="227">
        <f t="shared" si="48"/>
        <v>0</v>
      </c>
      <c r="AU58" s="83">
        <f t="shared" si="44"/>
        <v>0</v>
      </c>
      <c r="AV58" s="83">
        <f t="shared" si="45"/>
        <v>0</v>
      </c>
      <c r="AW58" s="83">
        <f t="shared" si="46"/>
        <v>0</v>
      </c>
      <c r="AX58" s="83">
        <f t="shared" si="47"/>
        <v>0</v>
      </c>
      <c r="AY58" s="235">
        <f t="shared" si="27"/>
        <v>0</v>
      </c>
    </row>
    <row r="59" spans="2:51" x14ac:dyDescent="0.25">
      <c r="B59" s="90"/>
      <c r="C59" s="217"/>
      <c r="D59" s="197"/>
      <c r="E59" s="202"/>
      <c r="F59" s="92"/>
      <c r="G59" s="101"/>
      <c r="I59" s="105">
        <v>54</v>
      </c>
      <c r="J59" s="83">
        <f t="shared" si="16"/>
        <v>0</v>
      </c>
      <c r="K59" s="83">
        <f t="shared" si="17"/>
        <v>0</v>
      </c>
      <c r="L59" s="83">
        <f t="shared" si="18"/>
        <v>0</v>
      </c>
      <c r="M59" s="83">
        <f t="shared" si="0"/>
        <v>0</v>
      </c>
      <c r="N59" s="83">
        <v>0</v>
      </c>
      <c r="O59" s="84">
        <f t="shared" si="1"/>
        <v>0</v>
      </c>
      <c r="P59" s="105">
        <v>54</v>
      </c>
      <c r="Q59" s="83">
        <f t="shared" si="19"/>
        <v>0</v>
      </c>
      <c r="R59" s="83">
        <f t="shared" si="20"/>
        <v>0</v>
      </c>
      <c r="S59" s="83">
        <f t="shared" si="2"/>
        <v>0</v>
      </c>
      <c r="T59" s="83">
        <f t="shared" si="3"/>
        <v>0</v>
      </c>
      <c r="U59" s="83">
        <f t="shared" si="21"/>
        <v>0</v>
      </c>
      <c r="V59" s="83">
        <f t="shared" si="4"/>
        <v>0</v>
      </c>
      <c r="W59" s="83">
        <v>0</v>
      </c>
      <c r="X59" s="83">
        <f t="shared" si="5"/>
        <v>0</v>
      </c>
      <c r="Y59" s="88">
        <f t="shared" si="6"/>
        <v>0</v>
      </c>
      <c r="AA59" s="121">
        <v>54</v>
      </c>
      <c r="AB59" s="83">
        <f t="shared" si="7"/>
        <v>0</v>
      </c>
      <c r="AC59" s="154">
        <f t="shared" si="8"/>
        <v>0</v>
      </c>
      <c r="AD59" s="154">
        <f t="shared" si="9"/>
        <v>0</v>
      </c>
      <c r="AE59" s="154">
        <f t="shared" si="10"/>
        <v>0</v>
      </c>
      <c r="AF59" s="227">
        <f t="shared" si="37"/>
        <v>0</v>
      </c>
      <c r="AG59" s="227">
        <f t="shared" si="38"/>
        <v>0</v>
      </c>
      <c r="AH59" s="227">
        <f t="shared" si="39"/>
        <v>0</v>
      </c>
      <c r="AI59" s="235">
        <f t="shared" si="40"/>
        <v>0</v>
      </c>
      <c r="AK59" s="121">
        <v>54</v>
      </c>
      <c r="AL59" s="83">
        <f t="shared" si="11"/>
        <v>0</v>
      </c>
      <c r="AM59" s="83">
        <f t="shared" si="12"/>
        <v>0</v>
      </c>
      <c r="AN59" s="83">
        <f t="shared" si="13"/>
        <v>0</v>
      </c>
      <c r="AO59" s="83">
        <f t="shared" si="14"/>
        <v>0</v>
      </c>
      <c r="AP59" s="83">
        <f t="shared" si="15"/>
        <v>0</v>
      </c>
      <c r="AQ59" s="227">
        <f t="shared" si="48"/>
        <v>0</v>
      </c>
      <c r="AR59" s="227">
        <f t="shared" si="48"/>
        <v>0</v>
      </c>
      <c r="AS59" s="227">
        <f t="shared" si="48"/>
        <v>0</v>
      </c>
      <c r="AT59" s="227">
        <f t="shared" si="48"/>
        <v>0</v>
      </c>
      <c r="AU59" s="83">
        <f t="shared" si="44"/>
        <v>0</v>
      </c>
      <c r="AV59" s="83">
        <f t="shared" si="45"/>
        <v>0</v>
      </c>
      <c r="AW59" s="83">
        <f t="shared" si="46"/>
        <v>0</v>
      </c>
      <c r="AX59" s="83">
        <f t="shared" si="47"/>
        <v>0</v>
      </c>
      <c r="AY59" s="235">
        <f t="shared" si="27"/>
        <v>0</v>
      </c>
    </row>
    <row r="60" spans="2:51" x14ac:dyDescent="0.25">
      <c r="B60" s="90"/>
      <c r="C60" s="217"/>
      <c r="D60" s="197"/>
      <c r="E60" s="202"/>
      <c r="F60" s="92"/>
      <c r="G60" s="101"/>
      <c r="I60" s="105">
        <v>55</v>
      </c>
      <c r="J60" s="83">
        <f t="shared" si="16"/>
        <v>0</v>
      </c>
      <c r="K60" s="83">
        <f t="shared" si="17"/>
        <v>0</v>
      </c>
      <c r="L60" s="83">
        <f t="shared" si="18"/>
        <v>0</v>
      </c>
      <c r="M60" s="83">
        <f t="shared" si="0"/>
        <v>0</v>
      </c>
      <c r="N60" s="83">
        <v>0</v>
      </c>
      <c r="O60" s="84">
        <f t="shared" si="1"/>
        <v>0</v>
      </c>
      <c r="P60" s="105">
        <v>55</v>
      </c>
      <c r="Q60" s="83">
        <f t="shared" si="19"/>
        <v>0</v>
      </c>
      <c r="R60" s="83">
        <f t="shared" si="20"/>
        <v>0</v>
      </c>
      <c r="S60" s="83">
        <f t="shared" si="2"/>
        <v>0</v>
      </c>
      <c r="T60" s="83">
        <f t="shared" si="3"/>
        <v>0</v>
      </c>
      <c r="U60" s="83">
        <f t="shared" si="21"/>
        <v>0</v>
      </c>
      <c r="V60" s="83">
        <f t="shared" si="4"/>
        <v>0</v>
      </c>
      <c r="W60" s="83">
        <v>0</v>
      </c>
      <c r="X60" s="83">
        <f t="shared" si="5"/>
        <v>0</v>
      </c>
      <c r="Y60" s="88">
        <f t="shared" si="6"/>
        <v>0</v>
      </c>
      <c r="AA60" s="121">
        <v>55</v>
      </c>
      <c r="AB60" s="83">
        <f t="shared" si="7"/>
        <v>0</v>
      </c>
      <c r="AC60" s="154">
        <f t="shared" si="8"/>
        <v>0</v>
      </c>
      <c r="AD60" s="154">
        <f t="shared" si="9"/>
        <v>0</v>
      </c>
      <c r="AE60" s="154">
        <f t="shared" si="10"/>
        <v>0</v>
      </c>
      <c r="AF60" s="227">
        <f t="shared" si="37"/>
        <v>0</v>
      </c>
      <c r="AG60" s="227">
        <f t="shared" si="38"/>
        <v>0</v>
      </c>
      <c r="AH60" s="227">
        <f t="shared" si="39"/>
        <v>0</v>
      </c>
      <c r="AI60" s="235">
        <f t="shared" si="40"/>
        <v>0</v>
      </c>
      <c r="AK60" s="121">
        <v>55</v>
      </c>
      <c r="AL60" s="83">
        <f t="shared" si="11"/>
        <v>0</v>
      </c>
      <c r="AM60" s="83">
        <f t="shared" si="12"/>
        <v>0</v>
      </c>
      <c r="AN60" s="83">
        <f t="shared" si="13"/>
        <v>0</v>
      </c>
      <c r="AO60" s="83">
        <f t="shared" si="14"/>
        <v>0</v>
      </c>
      <c r="AP60" s="83">
        <f t="shared" si="15"/>
        <v>0</v>
      </c>
      <c r="AQ60" s="227">
        <f t="shared" si="48"/>
        <v>0</v>
      </c>
      <c r="AR60" s="227">
        <f t="shared" si="48"/>
        <v>0</v>
      </c>
      <c r="AS60" s="227">
        <f t="shared" si="48"/>
        <v>0</v>
      </c>
      <c r="AT60" s="227">
        <f t="shared" si="48"/>
        <v>0</v>
      </c>
      <c r="AU60" s="83">
        <f t="shared" si="44"/>
        <v>0</v>
      </c>
      <c r="AV60" s="83">
        <f t="shared" si="45"/>
        <v>0</v>
      </c>
      <c r="AW60" s="83">
        <f t="shared" si="46"/>
        <v>0</v>
      </c>
      <c r="AX60" s="83">
        <f t="shared" si="47"/>
        <v>0</v>
      </c>
      <c r="AY60" s="235">
        <f t="shared" si="27"/>
        <v>0</v>
      </c>
    </row>
    <row r="61" spans="2:51" x14ac:dyDescent="0.25">
      <c r="B61" s="90"/>
      <c r="C61" s="217"/>
      <c r="D61" s="197"/>
      <c r="E61" s="202"/>
      <c r="F61" s="92"/>
      <c r="G61" s="101"/>
      <c r="I61" s="105">
        <v>56</v>
      </c>
      <c r="J61" s="83">
        <f t="shared" si="16"/>
        <v>0</v>
      </c>
      <c r="K61" s="83">
        <f t="shared" si="17"/>
        <v>0</v>
      </c>
      <c r="L61" s="83">
        <f t="shared" si="18"/>
        <v>0</v>
      </c>
      <c r="M61" s="83">
        <f t="shared" si="0"/>
        <v>0</v>
      </c>
      <c r="N61" s="83">
        <v>0</v>
      </c>
      <c r="O61" s="84">
        <f t="shared" si="1"/>
        <v>0</v>
      </c>
      <c r="P61" s="105">
        <v>56</v>
      </c>
      <c r="Q61" s="83">
        <f t="shared" si="19"/>
        <v>0</v>
      </c>
      <c r="R61" s="83">
        <f t="shared" si="20"/>
        <v>0</v>
      </c>
      <c r="S61" s="83">
        <f t="shared" si="2"/>
        <v>0</v>
      </c>
      <c r="T61" s="83">
        <f t="shared" si="3"/>
        <v>0</v>
      </c>
      <c r="U61" s="83">
        <f t="shared" si="21"/>
        <v>0</v>
      </c>
      <c r="V61" s="83">
        <f t="shared" si="4"/>
        <v>0</v>
      </c>
      <c r="W61" s="83">
        <v>0</v>
      </c>
      <c r="X61" s="83">
        <f t="shared" si="5"/>
        <v>0</v>
      </c>
      <c r="Y61" s="88">
        <f t="shared" si="6"/>
        <v>0</v>
      </c>
      <c r="AA61" s="121">
        <v>56</v>
      </c>
      <c r="AB61" s="83">
        <f t="shared" si="7"/>
        <v>0</v>
      </c>
      <c r="AC61" s="154">
        <f t="shared" si="8"/>
        <v>0</v>
      </c>
      <c r="AD61" s="154">
        <f t="shared" si="9"/>
        <v>0</v>
      </c>
      <c r="AE61" s="154">
        <f t="shared" si="10"/>
        <v>0</v>
      </c>
      <c r="AF61" s="227">
        <f t="shared" si="37"/>
        <v>0</v>
      </c>
      <c r="AG61" s="227">
        <f t="shared" si="38"/>
        <v>0</v>
      </c>
      <c r="AH61" s="227">
        <f t="shared" si="39"/>
        <v>0</v>
      </c>
      <c r="AI61" s="235">
        <f t="shared" si="40"/>
        <v>0</v>
      </c>
      <c r="AK61" s="121">
        <v>56</v>
      </c>
      <c r="AL61" s="83">
        <f t="shared" si="11"/>
        <v>0</v>
      </c>
      <c r="AM61" s="83">
        <f t="shared" si="12"/>
        <v>0</v>
      </c>
      <c r="AN61" s="83">
        <f t="shared" si="13"/>
        <v>0</v>
      </c>
      <c r="AO61" s="83">
        <f t="shared" si="14"/>
        <v>0</v>
      </c>
      <c r="AP61" s="83">
        <f t="shared" si="15"/>
        <v>0</v>
      </c>
      <c r="AQ61" s="227">
        <f t="shared" si="48"/>
        <v>0</v>
      </c>
      <c r="AR61" s="227">
        <f t="shared" si="48"/>
        <v>0</v>
      </c>
      <c r="AS61" s="227">
        <f t="shared" si="48"/>
        <v>0</v>
      </c>
      <c r="AT61" s="227">
        <f t="shared" si="48"/>
        <v>0</v>
      </c>
      <c r="AU61" s="83">
        <f t="shared" si="44"/>
        <v>0</v>
      </c>
      <c r="AV61" s="83">
        <f t="shared" si="45"/>
        <v>0</v>
      </c>
      <c r="AW61" s="83">
        <f t="shared" si="46"/>
        <v>0</v>
      </c>
      <c r="AX61" s="83">
        <f t="shared" si="47"/>
        <v>0</v>
      </c>
      <c r="AY61" s="235">
        <f t="shared" si="27"/>
        <v>0</v>
      </c>
    </row>
    <row r="62" spans="2:51" x14ac:dyDescent="0.25">
      <c r="B62" s="90"/>
      <c r="C62" s="217"/>
      <c r="D62" s="197"/>
      <c r="E62" s="202"/>
      <c r="F62" s="92"/>
      <c r="G62" s="101"/>
      <c r="I62" s="105">
        <v>57</v>
      </c>
      <c r="J62" s="83">
        <f t="shared" si="16"/>
        <v>0</v>
      </c>
      <c r="K62" s="83">
        <f t="shared" si="17"/>
        <v>0</v>
      </c>
      <c r="L62" s="83">
        <f t="shared" si="18"/>
        <v>0</v>
      </c>
      <c r="M62" s="83">
        <f t="shared" si="0"/>
        <v>0</v>
      </c>
      <c r="N62" s="83">
        <v>0</v>
      </c>
      <c r="O62" s="84">
        <f t="shared" si="1"/>
        <v>0</v>
      </c>
      <c r="P62" s="105">
        <v>57</v>
      </c>
      <c r="Q62" s="83">
        <f t="shared" si="19"/>
        <v>0</v>
      </c>
      <c r="R62" s="83">
        <f t="shared" si="20"/>
        <v>0</v>
      </c>
      <c r="S62" s="83">
        <f t="shared" si="2"/>
        <v>0</v>
      </c>
      <c r="T62" s="83">
        <f t="shared" si="3"/>
        <v>0</v>
      </c>
      <c r="U62" s="83">
        <f t="shared" si="21"/>
        <v>0</v>
      </c>
      <c r="V62" s="83">
        <f t="shared" si="4"/>
        <v>0</v>
      </c>
      <c r="W62" s="83">
        <v>0</v>
      </c>
      <c r="X62" s="83">
        <f t="shared" si="5"/>
        <v>0</v>
      </c>
      <c r="Y62" s="88">
        <f t="shared" si="6"/>
        <v>0</v>
      </c>
      <c r="AA62" s="121">
        <v>57</v>
      </c>
      <c r="AB62" s="83">
        <f t="shared" si="7"/>
        <v>0</v>
      </c>
      <c r="AC62" s="154">
        <f t="shared" si="8"/>
        <v>0</v>
      </c>
      <c r="AD62" s="154">
        <f t="shared" si="9"/>
        <v>0</v>
      </c>
      <c r="AE62" s="154">
        <f t="shared" si="10"/>
        <v>0</v>
      </c>
      <c r="AF62" s="227">
        <f t="shared" si="37"/>
        <v>0</v>
      </c>
      <c r="AG62" s="227">
        <f t="shared" si="38"/>
        <v>0</v>
      </c>
      <c r="AH62" s="227">
        <f t="shared" si="39"/>
        <v>0</v>
      </c>
      <c r="AI62" s="235">
        <f t="shared" si="40"/>
        <v>0</v>
      </c>
      <c r="AK62" s="121">
        <v>57</v>
      </c>
      <c r="AL62" s="83">
        <f t="shared" si="11"/>
        <v>0</v>
      </c>
      <c r="AM62" s="83">
        <f t="shared" si="12"/>
        <v>0</v>
      </c>
      <c r="AN62" s="83">
        <f t="shared" si="13"/>
        <v>0</v>
      </c>
      <c r="AO62" s="83">
        <f t="shared" si="14"/>
        <v>0</v>
      </c>
      <c r="AP62" s="83">
        <f t="shared" si="15"/>
        <v>0</v>
      </c>
      <c r="AQ62" s="227">
        <f t="shared" si="48"/>
        <v>0</v>
      </c>
      <c r="AR62" s="227">
        <f t="shared" si="48"/>
        <v>0</v>
      </c>
      <c r="AS62" s="227">
        <f t="shared" si="48"/>
        <v>0</v>
      </c>
      <c r="AT62" s="227">
        <f t="shared" si="48"/>
        <v>0</v>
      </c>
      <c r="AU62" s="83">
        <f t="shared" si="44"/>
        <v>0</v>
      </c>
      <c r="AV62" s="83">
        <f t="shared" si="45"/>
        <v>0</v>
      </c>
      <c r="AW62" s="83">
        <f t="shared" si="46"/>
        <v>0</v>
      </c>
      <c r="AX62" s="83">
        <f t="shared" si="47"/>
        <v>0</v>
      </c>
      <c r="AY62" s="235">
        <f t="shared" si="27"/>
        <v>0</v>
      </c>
    </row>
    <row r="63" spans="2:51" x14ac:dyDescent="0.25">
      <c r="B63" s="90"/>
      <c r="C63" s="217"/>
      <c r="D63" s="197"/>
      <c r="E63" s="202"/>
      <c r="F63" s="92"/>
      <c r="G63" s="101"/>
      <c r="I63" s="105">
        <v>58</v>
      </c>
      <c r="J63" s="83">
        <f t="shared" si="16"/>
        <v>0</v>
      </c>
      <c r="K63" s="83">
        <f t="shared" si="17"/>
        <v>0</v>
      </c>
      <c r="L63" s="83">
        <f t="shared" si="18"/>
        <v>0</v>
      </c>
      <c r="M63" s="83">
        <f t="shared" si="0"/>
        <v>0</v>
      </c>
      <c r="N63" s="83">
        <v>0</v>
      </c>
      <c r="O63" s="84">
        <f t="shared" si="1"/>
        <v>0</v>
      </c>
      <c r="P63" s="105">
        <v>58</v>
      </c>
      <c r="Q63" s="83">
        <f t="shared" si="19"/>
        <v>0</v>
      </c>
      <c r="R63" s="83">
        <f t="shared" si="20"/>
        <v>0</v>
      </c>
      <c r="S63" s="83">
        <f t="shared" si="2"/>
        <v>0</v>
      </c>
      <c r="T63" s="83">
        <f t="shared" si="3"/>
        <v>0</v>
      </c>
      <c r="U63" s="83">
        <f t="shared" si="21"/>
        <v>0</v>
      </c>
      <c r="V63" s="83">
        <f t="shared" si="4"/>
        <v>0</v>
      </c>
      <c r="W63" s="83">
        <v>0</v>
      </c>
      <c r="X63" s="83">
        <f t="shared" si="5"/>
        <v>0</v>
      </c>
      <c r="Y63" s="88">
        <f t="shared" si="6"/>
        <v>0</v>
      </c>
      <c r="AA63" s="121">
        <v>58</v>
      </c>
      <c r="AB63" s="83">
        <f t="shared" si="7"/>
        <v>0</v>
      </c>
      <c r="AC63" s="154">
        <f t="shared" si="8"/>
        <v>0</v>
      </c>
      <c r="AD63" s="154">
        <f t="shared" si="9"/>
        <v>0</v>
      </c>
      <c r="AE63" s="154">
        <f t="shared" si="10"/>
        <v>0</v>
      </c>
      <c r="AF63" s="227">
        <f t="shared" si="37"/>
        <v>0</v>
      </c>
      <c r="AG63" s="227">
        <f t="shared" si="38"/>
        <v>0</v>
      </c>
      <c r="AH63" s="227">
        <f t="shared" si="39"/>
        <v>0</v>
      </c>
      <c r="AI63" s="235">
        <f t="shared" si="40"/>
        <v>0</v>
      </c>
      <c r="AK63" s="121">
        <v>58</v>
      </c>
      <c r="AL63" s="83">
        <f t="shared" si="11"/>
        <v>0</v>
      </c>
      <c r="AM63" s="83">
        <f t="shared" si="12"/>
        <v>0</v>
      </c>
      <c r="AN63" s="83">
        <f t="shared" si="13"/>
        <v>0</v>
      </c>
      <c r="AO63" s="83">
        <f t="shared" si="14"/>
        <v>0</v>
      </c>
      <c r="AP63" s="83">
        <f t="shared" si="15"/>
        <v>0</v>
      </c>
      <c r="AQ63" s="227">
        <f t="shared" si="48"/>
        <v>0</v>
      </c>
      <c r="AR63" s="227">
        <f t="shared" si="48"/>
        <v>0</v>
      </c>
      <c r="AS63" s="227">
        <f t="shared" si="48"/>
        <v>0</v>
      </c>
      <c r="AT63" s="227">
        <f t="shared" si="48"/>
        <v>0</v>
      </c>
      <c r="AU63" s="83">
        <f t="shared" si="44"/>
        <v>0</v>
      </c>
      <c r="AV63" s="83">
        <f t="shared" si="45"/>
        <v>0</v>
      </c>
      <c r="AW63" s="83">
        <f t="shared" si="46"/>
        <v>0</v>
      </c>
      <c r="AX63" s="83">
        <f t="shared" si="47"/>
        <v>0</v>
      </c>
      <c r="AY63" s="235">
        <f t="shared" si="27"/>
        <v>0</v>
      </c>
    </row>
    <row r="64" spans="2:51" x14ac:dyDescent="0.25">
      <c r="B64" s="90"/>
      <c r="C64" s="217"/>
      <c r="D64" s="197"/>
      <c r="E64" s="202"/>
      <c r="F64" s="92"/>
      <c r="G64" s="101"/>
      <c r="I64" s="105">
        <v>59</v>
      </c>
      <c r="J64" s="83">
        <f t="shared" si="16"/>
        <v>0</v>
      </c>
      <c r="K64" s="83">
        <f t="shared" si="17"/>
        <v>0</v>
      </c>
      <c r="L64" s="83">
        <f t="shared" si="18"/>
        <v>0</v>
      </c>
      <c r="M64" s="83">
        <f t="shared" si="0"/>
        <v>0</v>
      </c>
      <c r="N64" s="83">
        <v>0</v>
      </c>
      <c r="O64" s="84">
        <f t="shared" si="1"/>
        <v>0</v>
      </c>
      <c r="P64" s="105">
        <v>59</v>
      </c>
      <c r="Q64" s="83">
        <f t="shared" si="19"/>
        <v>0</v>
      </c>
      <c r="R64" s="83">
        <f t="shared" si="20"/>
        <v>0</v>
      </c>
      <c r="S64" s="83">
        <f t="shared" si="2"/>
        <v>0</v>
      </c>
      <c r="T64" s="83">
        <f t="shared" si="3"/>
        <v>0</v>
      </c>
      <c r="U64" s="83">
        <f t="shared" si="21"/>
        <v>0</v>
      </c>
      <c r="V64" s="83">
        <f t="shared" si="4"/>
        <v>0</v>
      </c>
      <c r="W64" s="83">
        <v>0</v>
      </c>
      <c r="X64" s="83">
        <f t="shared" si="5"/>
        <v>0</v>
      </c>
      <c r="Y64" s="88">
        <f t="shared" si="6"/>
        <v>0</v>
      </c>
      <c r="AA64" s="121">
        <v>59</v>
      </c>
      <c r="AB64" s="83">
        <f t="shared" si="7"/>
        <v>0</v>
      </c>
      <c r="AC64" s="154">
        <f t="shared" si="8"/>
        <v>0</v>
      </c>
      <c r="AD64" s="154">
        <f t="shared" si="9"/>
        <v>0</v>
      </c>
      <c r="AE64" s="154">
        <f t="shared" si="10"/>
        <v>0</v>
      </c>
      <c r="AF64" s="227">
        <f t="shared" si="37"/>
        <v>0</v>
      </c>
      <c r="AG64" s="227">
        <f t="shared" si="38"/>
        <v>0</v>
      </c>
      <c r="AH64" s="227">
        <f t="shared" si="39"/>
        <v>0</v>
      </c>
      <c r="AI64" s="235">
        <f t="shared" si="40"/>
        <v>0</v>
      </c>
      <c r="AK64" s="121">
        <v>59</v>
      </c>
      <c r="AL64" s="83">
        <f t="shared" si="11"/>
        <v>0</v>
      </c>
      <c r="AM64" s="83">
        <f t="shared" si="12"/>
        <v>0</v>
      </c>
      <c r="AN64" s="83">
        <f t="shared" si="13"/>
        <v>0</v>
      </c>
      <c r="AO64" s="83">
        <f t="shared" si="14"/>
        <v>0</v>
      </c>
      <c r="AP64" s="83">
        <f t="shared" si="15"/>
        <v>0</v>
      </c>
      <c r="AQ64" s="227">
        <f t="shared" si="48"/>
        <v>0</v>
      </c>
      <c r="AR64" s="227">
        <f t="shared" si="48"/>
        <v>0</v>
      </c>
      <c r="AS64" s="227">
        <f t="shared" si="48"/>
        <v>0</v>
      </c>
      <c r="AT64" s="227">
        <f t="shared" si="48"/>
        <v>0</v>
      </c>
      <c r="AU64" s="83">
        <f t="shared" si="44"/>
        <v>0</v>
      </c>
      <c r="AV64" s="83">
        <f t="shared" si="45"/>
        <v>0</v>
      </c>
      <c r="AW64" s="83">
        <f t="shared" si="46"/>
        <v>0</v>
      </c>
      <c r="AX64" s="83">
        <f t="shared" si="47"/>
        <v>0</v>
      </c>
      <c r="AY64" s="235">
        <f t="shared" si="27"/>
        <v>0</v>
      </c>
    </row>
    <row r="65" spans="2:51" x14ac:dyDescent="0.25">
      <c r="B65" s="90"/>
      <c r="C65" s="217"/>
      <c r="D65" s="197"/>
      <c r="E65" s="202"/>
      <c r="F65" s="92"/>
      <c r="G65" s="101"/>
      <c r="I65" s="105">
        <v>60</v>
      </c>
      <c r="J65" s="83">
        <f t="shared" si="16"/>
        <v>0</v>
      </c>
      <c r="K65" s="83">
        <f t="shared" si="17"/>
        <v>0</v>
      </c>
      <c r="L65" s="83">
        <f t="shared" si="18"/>
        <v>0</v>
      </c>
      <c r="M65" s="83">
        <f t="shared" si="0"/>
        <v>0</v>
      </c>
      <c r="N65" s="83">
        <v>0</v>
      </c>
      <c r="O65" s="84">
        <f t="shared" si="1"/>
        <v>0</v>
      </c>
      <c r="P65" s="105">
        <v>60</v>
      </c>
      <c r="Q65" s="83">
        <f t="shared" si="19"/>
        <v>0</v>
      </c>
      <c r="R65" s="83">
        <f t="shared" si="20"/>
        <v>0</v>
      </c>
      <c r="S65" s="83">
        <f t="shared" si="2"/>
        <v>0</v>
      </c>
      <c r="T65" s="83">
        <f t="shared" si="3"/>
        <v>0</v>
      </c>
      <c r="U65" s="83">
        <f t="shared" si="21"/>
        <v>0</v>
      </c>
      <c r="V65" s="83">
        <f t="shared" si="4"/>
        <v>0</v>
      </c>
      <c r="W65" s="83">
        <v>0</v>
      </c>
      <c r="X65" s="83">
        <f t="shared" si="5"/>
        <v>0</v>
      </c>
      <c r="Y65" s="88">
        <f t="shared" si="6"/>
        <v>0</v>
      </c>
      <c r="AA65" s="121">
        <v>60</v>
      </c>
      <c r="AB65" s="83">
        <f t="shared" si="7"/>
        <v>0</v>
      </c>
      <c r="AC65" s="154">
        <f t="shared" si="8"/>
        <v>0</v>
      </c>
      <c r="AD65" s="154">
        <f t="shared" si="9"/>
        <v>0</v>
      </c>
      <c r="AE65" s="154">
        <f t="shared" si="10"/>
        <v>0</v>
      </c>
      <c r="AF65" s="227">
        <f t="shared" si="37"/>
        <v>0</v>
      </c>
      <c r="AG65" s="227">
        <f t="shared" si="38"/>
        <v>0</v>
      </c>
      <c r="AH65" s="227">
        <f t="shared" si="39"/>
        <v>0</v>
      </c>
      <c r="AI65" s="235">
        <f t="shared" si="40"/>
        <v>0</v>
      </c>
      <c r="AK65" s="121">
        <v>60</v>
      </c>
      <c r="AL65" s="83">
        <f t="shared" si="11"/>
        <v>0</v>
      </c>
      <c r="AM65" s="83">
        <f t="shared" si="12"/>
        <v>0</v>
      </c>
      <c r="AN65" s="83">
        <f t="shared" si="13"/>
        <v>0</v>
      </c>
      <c r="AO65" s="83">
        <f t="shared" si="14"/>
        <v>0</v>
      </c>
      <c r="AP65" s="83">
        <f t="shared" si="15"/>
        <v>0</v>
      </c>
      <c r="AQ65" s="227">
        <f t="shared" si="48"/>
        <v>0</v>
      </c>
      <c r="AR65" s="227">
        <f t="shared" si="48"/>
        <v>0</v>
      </c>
      <c r="AS65" s="227">
        <f t="shared" si="48"/>
        <v>0</v>
      </c>
      <c r="AT65" s="227">
        <f t="shared" si="48"/>
        <v>0</v>
      </c>
      <c r="AU65" s="83">
        <f t="shared" si="44"/>
        <v>0</v>
      </c>
      <c r="AV65" s="83">
        <f t="shared" si="45"/>
        <v>0</v>
      </c>
      <c r="AW65" s="83">
        <f t="shared" si="46"/>
        <v>0</v>
      </c>
      <c r="AX65" s="83">
        <f t="shared" si="47"/>
        <v>0</v>
      </c>
      <c r="AY65" s="235">
        <f t="shared" si="27"/>
        <v>0</v>
      </c>
    </row>
    <row r="66" spans="2:51" x14ac:dyDescent="0.25">
      <c r="B66" s="90"/>
      <c r="C66" s="217"/>
      <c r="D66" s="197"/>
      <c r="E66" s="202"/>
      <c r="F66" s="92"/>
      <c r="G66" s="101"/>
      <c r="I66" s="105">
        <v>61</v>
      </c>
      <c r="J66" s="83">
        <f t="shared" si="16"/>
        <v>0</v>
      </c>
      <c r="K66" s="83">
        <f t="shared" si="17"/>
        <v>0</v>
      </c>
      <c r="L66" s="83">
        <f t="shared" si="18"/>
        <v>0</v>
      </c>
      <c r="M66" s="83">
        <f t="shared" si="0"/>
        <v>0</v>
      </c>
      <c r="N66" s="83">
        <v>0</v>
      </c>
      <c r="O66" s="84">
        <f t="shared" si="1"/>
        <v>0</v>
      </c>
      <c r="P66" s="105">
        <v>61</v>
      </c>
      <c r="Q66" s="83">
        <f t="shared" si="19"/>
        <v>0</v>
      </c>
      <c r="R66" s="83">
        <f t="shared" si="20"/>
        <v>0</v>
      </c>
      <c r="S66" s="83">
        <f t="shared" si="2"/>
        <v>0</v>
      </c>
      <c r="T66" s="83">
        <f t="shared" si="3"/>
        <v>0</v>
      </c>
      <c r="U66" s="83">
        <f t="shared" si="21"/>
        <v>0</v>
      </c>
      <c r="V66" s="83">
        <f t="shared" si="4"/>
        <v>0</v>
      </c>
      <c r="W66" s="83">
        <v>0</v>
      </c>
      <c r="X66" s="83">
        <f t="shared" si="5"/>
        <v>0</v>
      </c>
      <c r="Y66" s="88">
        <f t="shared" si="6"/>
        <v>0</v>
      </c>
      <c r="AA66" s="121">
        <v>61</v>
      </c>
      <c r="AB66" s="83">
        <f t="shared" si="7"/>
        <v>0</v>
      </c>
      <c r="AC66" s="154">
        <f t="shared" si="8"/>
        <v>0</v>
      </c>
      <c r="AD66" s="154">
        <f t="shared" si="9"/>
        <v>0</v>
      </c>
      <c r="AE66" s="154">
        <f t="shared" si="10"/>
        <v>0</v>
      </c>
      <c r="AF66" s="227">
        <f t="shared" si="37"/>
        <v>0</v>
      </c>
      <c r="AG66" s="227">
        <f t="shared" si="38"/>
        <v>0</v>
      </c>
      <c r="AH66" s="227">
        <f t="shared" si="39"/>
        <v>0</v>
      </c>
      <c r="AI66" s="235">
        <f t="shared" si="40"/>
        <v>0</v>
      </c>
      <c r="AK66" s="121">
        <v>61</v>
      </c>
      <c r="AL66" s="83">
        <f t="shared" si="11"/>
        <v>0</v>
      </c>
      <c r="AM66" s="83">
        <f t="shared" si="12"/>
        <v>0</v>
      </c>
      <c r="AN66" s="83">
        <f t="shared" si="13"/>
        <v>0</v>
      </c>
      <c r="AO66" s="83">
        <f t="shared" si="14"/>
        <v>0</v>
      </c>
      <c r="AP66" s="83">
        <f t="shared" si="15"/>
        <v>0</v>
      </c>
      <c r="AQ66" s="227">
        <f t="shared" si="48"/>
        <v>0</v>
      </c>
      <c r="AR66" s="227">
        <f t="shared" si="48"/>
        <v>0</v>
      </c>
      <c r="AS66" s="227">
        <f t="shared" si="48"/>
        <v>0</v>
      </c>
      <c r="AT66" s="227">
        <f t="shared" si="48"/>
        <v>0</v>
      </c>
      <c r="AU66" s="83">
        <f t="shared" si="44"/>
        <v>0</v>
      </c>
      <c r="AV66" s="83">
        <f t="shared" si="45"/>
        <v>0</v>
      </c>
      <c r="AW66" s="83">
        <f t="shared" si="46"/>
        <v>0</v>
      </c>
      <c r="AX66" s="83">
        <f t="shared" si="47"/>
        <v>0</v>
      </c>
      <c r="AY66" s="235">
        <f t="shared" si="27"/>
        <v>0</v>
      </c>
    </row>
    <row r="67" spans="2:51" x14ac:dyDescent="0.25">
      <c r="B67" s="90"/>
      <c r="C67" s="217"/>
      <c r="D67" s="197"/>
      <c r="E67" s="202"/>
      <c r="F67" s="92"/>
      <c r="G67" s="101"/>
      <c r="I67" s="105">
        <v>62</v>
      </c>
      <c r="J67" s="83">
        <f t="shared" si="16"/>
        <v>0</v>
      </c>
      <c r="K67" s="83">
        <f t="shared" si="17"/>
        <v>0</v>
      </c>
      <c r="L67" s="83">
        <f t="shared" si="18"/>
        <v>0</v>
      </c>
      <c r="M67" s="83">
        <f t="shared" si="0"/>
        <v>0</v>
      </c>
      <c r="N67" s="83">
        <v>0</v>
      </c>
      <c r="O67" s="84">
        <f t="shared" si="1"/>
        <v>0</v>
      </c>
      <c r="P67" s="105">
        <v>62</v>
      </c>
      <c r="Q67" s="83">
        <f t="shared" si="19"/>
        <v>0</v>
      </c>
      <c r="R67" s="83">
        <f t="shared" si="20"/>
        <v>0</v>
      </c>
      <c r="S67" s="83">
        <f t="shared" si="2"/>
        <v>0</v>
      </c>
      <c r="T67" s="83">
        <f t="shared" si="3"/>
        <v>0</v>
      </c>
      <c r="U67" s="83">
        <f t="shared" si="21"/>
        <v>0</v>
      </c>
      <c r="V67" s="83">
        <f t="shared" si="4"/>
        <v>0</v>
      </c>
      <c r="W67" s="83">
        <v>0</v>
      </c>
      <c r="X67" s="83">
        <f t="shared" si="5"/>
        <v>0</v>
      </c>
      <c r="Y67" s="88">
        <f t="shared" si="6"/>
        <v>0</v>
      </c>
      <c r="AA67" s="121">
        <v>62</v>
      </c>
      <c r="AB67" s="83">
        <f t="shared" si="7"/>
        <v>0</v>
      </c>
      <c r="AC67" s="154">
        <f t="shared" si="8"/>
        <v>0</v>
      </c>
      <c r="AD67" s="154">
        <f t="shared" si="9"/>
        <v>0</v>
      </c>
      <c r="AE67" s="154">
        <f t="shared" si="10"/>
        <v>0</v>
      </c>
      <c r="AF67" s="227">
        <f t="shared" si="37"/>
        <v>0</v>
      </c>
      <c r="AG67" s="227">
        <f t="shared" si="38"/>
        <v>0</v>
      </c>
      <c r="AH67" s="227">
        <f t="shared" si="39"/>
        <v>0</v>
      </c>
      <c r="AI67" s="235">
        <f t="shared" si="40"/>
        <v>0</v>
      </c>
      <c r="AK67" s="121">
        <v>62</v>
      </c>
      <c r="AL67" s="83">
        <f t="shared" si="11"/>
        <v>0</v>
      </c>
      <c r="AM67" s="83">
        <f t="shared" si="12"/>
        <v>0</v>
      </c>
      <c r="AN67" s="83">
        <f t="shared" si="13"/>
        <v>0</v>
      </c>
      <c r="AO67" s="83">
        <f t="shared" si="14"/>
        <v>0</v>
      </c>
      <c r="AP67" s="83">
        <f t="shared" si="15"/>
        <v>0</v>
      </c>
      <c r="AQ67" s="227">
        <f t="shared" si="48"/>
        <v>0</v>
      </c>
      <c r="AR67" s="227">
        <f t="shared" si="48"/>
        <v>0</v>
      </c>
      <c r="AS67" s="227">
        <f t="shared" si="48"/>
        <v>0</v>
      </c>
      <c r="AT67" s="227">
        <f t="shared" si="48"/>
        <v>0</v>
      </c>
      <c r="AU67" s="83">
        <f t="shared" si="44"/>
        <v>0</v>
      </c>
      <c r="AV67" s="83">
        <f t="shared" si="45"/>
        <v>0</v>
      </c>
      <c r="AW67" s="83">
        <f t="shared" si="46"/>
        <v>0</v>
      </c>
      <c r="AX67" s="83">
        <f t="shared" si="47"/>
        <v>0</v>
      </c>
      <c r="AY67" s="235">
        <f t="shared" si="27"/>
        <v>0</v>
      </c>
    </row>
    <row r="68" spans="2:51" x14ac:dyDescent="0.25">
      <c r="B68" s="90"/>
      <c r="C68" s="217"/>
      <c r="D68" s="197"/>
      <c r="E68" s="202"/>
      <c r="F68" s="92"/>
      <c r="G68" s="101"/>
      <c r="I68" s="105">
        <v>63</v>
      </c>
      <c r="J68" s="83">
        <f t="shared" si="16"/>
        <v>0</v>
      </c>
      <c r="K68" s="83">
        <f t="shared" si="17"/>
        <v>0</v>
      </c>
      <c r="L68" s="83">
        <f t="shared" si="18"/>
        <v>0</v>
      </c>
      <c r="M68" s="83">
        <f t="shared" si="0"/>
        <v>0</v>
      </c>
      <c r="N68" s="83">
        <v>0</v>
      </c>
      <c r="O68" s="84">
        <f t="shared" si="1"/>
        <v>0</v>
      </c>
      <c r="P68" s="105">
        <v>63</v>
      </c>
      <c r="Q68" s="83">
        <f t="shared" si="19"/>
        <v>0</v>
      </c>
      <c r="R68" s="83">
        <f t="shared" si="20"/>
        <v>0</v>
      </c>
      <c r="S68" s="83">
        <f t="shared" si="2"/>
        <v>0</v>
      </c>
      <c r="T68" s="83">
        <f t="shared" si="3"/>
        <v>0</v>
      </c>
      <c r="U68" s="83">
        <f t="shared" si="21"/>
        <v>0</v>
      </c>
      <c r="V68" s="83">
        <f t="shared" si="4"/>
        <v>0</v>
      </c>
      <c r="W68" s="83">
        <v>0</v>
      </c>
      <c r="X68" s="83">
        <f t="shared" si="5"/>
        <v>0</v>
      </c>
      <c r="Y68" s="88">
        <f t="shared" si="6"/>
        <v>0</v>
      </c>
      <c r="AA68" s="121">
        <v>63</v>
      </c>
      <c r="AB68" s="83">
        <f t="shared" si="7"/>
        <v>0</v>
      </c>
      <c r="AC68" s="154">
        <f t="shared" si="8"/>
        <v>0</v>
      </c>
      <c r="AD68" s="154">
        <f t="shared" si="9"/>
        <v>0</v>
      </c>
      <c r="AE68" s="154">
        <f t="shared" si="10"/>
        <v>0</v>
      </c>
      <c r="AF68" s="227">
        <f t="shared" si="37"/>
        <v>0</v>
      </c>
      <c r="AG68" s="227">
        <f t="shared" si="38"/>
        <v>0</v>
      </c>
      <c r="AH68" s="227">
        <f t="shared" si="39"/>
        <v>0</v>
      </c>
      <c r="AI68" s="235">
        <f t="shared" si="40"/>
        <v>0</v>
      </c>
      <c r="AK68" s="121">
        <v>63</v>
      </c>
      <c r="AL68" s="83">
        <f t="shared" si="11"/>
        <v>0</v>
      </c>
      <c r="AM68" s="83">
        <f t="shared" si="12"/>
        <v>0</v>
      </c>
      <c r="AN68" s="83">
        <f t="shared" si="13"/>
        <v>0</v>
      </c>
      <c r="AO68" s="83">
        <f t="shared" si="14"/>
        <v>0</v>
      </c>
      <c r="AP68" s="83">
        <f t="shared" si="15"/>
        <v>0</v>
      </c>
      <c r="AQ68" s="227">
        <f t="shared" si="48"/>
        <v>0</v>
      </c>
      <c r="AR68" s="227">
        <f t="shared" si="48"/>
        <v>0</v>
      </c>
      <c r="AS68" s="227">
        <f t="shared" si="48"/>
        <v>0</v>
      </c>
      <c r="AT68" s="227">
        <f t="shared" si="48"/>
        <v>0</v>
      </c>
      <c r="AU68" s="83">
        <f t="shared" si="44"/>
        <v>0</v>
      </c>
      <c r="AV68" s="83">
        <f t="shared" si="45"/>
        <v>0</v>
      </c>
      <c r="AW68" s="83">
        <f t="shared" si="46"/>
        <v>0</v>
      </c>
      <c r="AX68" s="83">
        <f t="shared" si="47"/>
        <v>0</v>
      </c>
      <c r="AY68" s="235">
        <f t="shared" si="27"/>
        <v>0</v>
      </c>
    </row>
    <row r="69" spans="2:51" x14ac:dyDescent="0.25">
      <c r="B69" s="90"/>
      <c r="C69" s="217"/>
      <c r="D69" s="197"/>
      <c r="E69" s="202"/>
      <c r="F69" s="92"/>
      <c r="G69" s="101"/>
      <c r="I69" s="105">
        <v>64</v>
      </c>
      <c r="J69" s="83">
        <f t="shared" si="16"/>
        <v>0</v>
      </c>
      <c r="K69" s="83">
        <f t="shared" si="17"/>
        <v>0</v>
      </c>
      <c r="L69" s="83">
        <f t="shared" si="18"/>
        <v>0</v>
      </c>
      <c r="M69" s="83">
        <f t="shared" ref="M69:M132" si="49">IF(I69&lt;=$F$10,IF(I69&lt;=30,I69*($F$9-$F$6)/30,$F$9-$F$6),)</f>
        <v>0</v>
      </c>
      <c r="N69" s="83">
        <v>0</v>
      </c>
      <c r="O69" s="84">
        <f t="shared" ref="O69:O132" si="50">((J69+K69)*0.475+L69+M69+N69)*44/12</f>
        <v>0</v>
      </c>
      <c r="P69" s="105">
        <v>64</v>
      </c>
      <c r="Q69" s="83">
        <f t="shared" si="19"/>
        <v>0</v>
      </c>
      <c r="R69" s="83">
        <f t="shared" si="20"/>
        <v>0</v>
      </c>
      <c r="S69" s="83">
        <f t="shared" ref="S69:S132" si="51">$F$19*R69</f>
        <v>0</v>
      </c>
      <c r="T69" s="83">
        <f t="shared" ref="T69:T132" si="52">IF(S69=0,0,EXP(-1.0587+0.8836*LN(S69)+0.284))</f>
        <v>0</v>
      </c>
      <c r="U69" s="83">
        <f t="shared" si="21"/>
        <v>0</v>
      </c>
      <c r="V69" s="83">
        <f t="shared" ref="V69:V132" si="53">IF(P69&lt;=$F$18,IF(P69&lt;=30,P69*($F$16-$F$6)/30,$F$16-$F$6),)</f>
        <v>0</v>
      </c>
      <c r="W69" s="83">
        <v>0</v>
      </c>
      <c r="X69" s="83">
        <f t="shared" ref="X69:X132" si="54">((S69+T69)*0.475+U69+V69+W69)*44/12</f>
        <v>0</v>
      </c>
      <c r="Y69" s="88">
        <f t="shared" ref="Y69:Y132" si="55">IF(P69&lt;=$F$18,X69-O69,)</f>
        <v>0</v>
      </c>
      <c r="AA69" s="121">
        <v>64</v>
      </c>
      <c r="AB69" s="83">
        <f t="shared" ref="AB69:AB132" si="56">IF(AA69&lt;=$F$18,IFERROR(VLOOKUP($AA69,$B$82:$G$94,2,FALSE),0),)</f>
        <v>0</v>
      </c>
      <c r="AC69" s="154">
        <f t="shared" ref="AC69:AC132" si="57">IF(AA69&lt;=$F$18,IFERROR(VLOOKUP($AA69,$B$82:$G$94,3,FALSE),0),)</f>
        <v>0</v>
      </c>
      <c r="AD69" s="154">
        <f t="shared" ref="AD69:AD132" si="58">IF(AA69&lt;=$F$18,IFERROR(VLOOKUP($AA69,$B$82:$G$94,4,FALSE),0),)</f>
        <v>0</v>
      </c>
      <c r="AE69" s="154">
        <f t="shared" ref="AE69:AE132" si="59">IF(AA69&lt;=$F$18,IFERROR(VLOOKUP($AA69,$B$82:$G$94,5,FALSE),0),)</f>
        <v>0</v>
      </c>
      <c r="AF69" s="227">
        <f t="shared" si="37"/>
        <v>0</v>
      </c>
      <c r="AG69" s="227">
        <f t="shared" si="38"/>
        <v>0</v>
      </c>
      <c r="AH69" s="227">
        <f t="shared" si="39"/>
        <v>0</v>
      </c>
      <c r="AI69" s="235">
        <f t="shared" si="40"/>
        <v>0</v>
      </c>
      <c r="AK69" s="121">
        <v>64</v>
      </c>
      <c r="AL69" s="83">
        <f t="shared" ref="AL69:AL132" si="60">IF(AK69&lt;=$F$18,IFERROR(VLOOKUP($AA69,$B$82:$G$94,2,FALSE),0),)</f>
        <v>0</v>
      </c>
      <c r="AM69" s="83">
        <f t="shared" ref="AM69:AM132" si="61">IF(AK69&lt;=$F$18,IFERROR(VLOOKUP($AA69,$B$82:$G$94,3,FALSE),0),)</f>
        <v>0</v>
      </c>
      <c r="AN69" s="83">
        <f t="shared" ref="AN69:AN132" si="62">IF(AK69&lt;=$F$18,IFERROR(VLOOKUP($AA69,$B$82:$G$94,4,FALSE),0),)</f>
        <v>0</v>
      </c>
      <c r="AO69" s="83">
        <f t="shared" ref="AO69:AO132" si="63">IF(AK69&lt;=$F$18,IFERROR(VLOOKUP($AA69,$B$82:$G$94,5,FALSE),0),)</f>
        <v>0</v>
      </c>
      <c r="AP69" s="83">
        <f t="shared" ref="AP69:AP132" si="64">IF(AK69&lt;=$F$18,IFERROR(VLOOKUP($AA69,$B$82:$G$94,6,FALSE),0),)</f>
        <v>0</v>
      </c>
      <c r="AQ69" s="227">
        <f t="shared" si="48"/>
        <v>0</v>
      </c>
      <c r="AR69" s="227">
        <f t="shared" si="48"/>
        <v>0</v>
      </c>
      <c r="AS69" s="227">
        <f t="shared" si="48"/>
        <v>0</v>
      </c>
      <c r="AT69" s="227">
        <f t="shared" si="48"/>
        <v>0</v>
      </c>
      <c r="AU69" s="83">
        <f t="shared" si="44"/>
        <v>0</v>
      </c>
      <c r="AV69" s="83">
        <f t="shared" si="45"/>
        <v>0</v>
      </c>
      <c r="AW69" s="83">
        <f t="shared" si="46"/>
        <v>0</v>
      </c>
      <c r="AX69" s="83">
        <f t="shared" si="47"/>
        <v>0</v>
      </c>
      <c r="AY69" s="235">
        <f t="shared" si="27"/>
        <v>0</v>
      </c>
    </row>
    <row r="70" spans="2:51" x14ac:dyDescent="0.25">
      <c r="B70" s="90"/>
      <c r="C70" s="217"/>
      <c r="D70" s="197"/>
      <c r="E70" s="202"/>
      <c r="F70" s="92"/>
      <c r="G70" s="101"/>
      <c r="I70" s="105">
        <v>65</v>
      </c>
      <c r="J70" s="83">
        <f t="shared" ref="J70:J133" si="65">IF($I70&lt;=$F$10,$F$11*$F$13+J69,)</f>
        <v>0</v>
      </c>
      <c r="K70" s="83">
        <f t="shared" ref="K70:K133" si="66">IF(J70=0,0,EXP(-1.0587+0.8836*LN(J70)+0.284))</f>
        <v>0</v>
      </c>
      <c r="L70" s="83">
        <f t="shared" ref="L70:L133" si="67">IF(I70&lt;=$F$10,$F$5+($F$8-$F$5)*(1-EXP(-0.0175*I70)),)</f>
        <v>0</v>
      </c>
      <c r="M70" s="83">
        <f t="shared" si="49"/>
        <v>0</v>
      </c>
      <c r="N70" s="83">
        <v>0</v>
      </c>
      <c r="O70" s="84">
        <f t="shared" si="50"/>
        <v>0</v>
      </c>
      <c r="P70" s="105">
        <v>65</v>
      </c>
      <c r="Q70" s="83">
        <f t="shared" ref="Q70:Q133" si="68">IF(P70&lt;=$F$18,LOOKUP(P70-1,$B$25:$B$78,$G$25:$G$78),)</f>
        <v>0</v>
      </c>
      <c r="R70" s="83">
        <f t="shared" ref="R70:R133" si="69">IF(P70&lt;=$F$18,Q70+R69,)</f>
        <v>0</v>
      </c>
      <c r="S70" s="83">
        <f t="shared" si="51"/>
        <v>0</v>
      </c>
      <c r="T70" s="83">
        <f t="shared" si="52"/>
        <v>0</v>
      </c>
      <c r="U70" s="83">
        <f t="shared" ref="U70:U133" si="70">IF(P70&lt;=$F$18,$F$5+($F$15-$F$5)*(1-EXP(-0.0175*P70)),)</f>
        <v>0</v>
      </c>
      <c r="V70" s="83">
        <f t="shared" si="53"/>
        <v>0</v>
      </c>
      <c r="W70" s="83">
        <v>0</v>
      </c>
      <c r="X70" s="83">
        <f t="shared" si="54"/>
        <v>0</v>
      </c>
      <c r="Y70" s="88">
        <f t="shared" si="55"/>
        <v>0</v>
      </c>
      <c r="AA70" s="121">
        <v>65</v>
      </c>
      <c r="AB70" s="83">
        <f t="shared" si="56"/>
        <v>0</v>
      </c>
      <c r="AC70" s="154">
        <f t="shared" si="57"/>
        <v>0</v>
      </c>
      <c r="AD70" s="154">
        <f t="shared" si="58"/>
        <v>0</v>
      </c>
      <c r="AE70" s="154">
        <f t="shared" si="59"/>
        <v>0</v>
      </c>
      <c r="AF70" s="227">
        <f t="shared" si="37"/>
        <v>0</v>
      </c>
      <c r="AG70" s="227">
        <f t="shared" si="38"/>
        <v>0</v>
      </c>
      <c r="AH70" s="227">
        <f t="shared" si="39"/>
        <v>0</v>
      </c>
      <c r="AI70" s="235">
        <f t="shared" si="40"/>
        <v>0</v>
      </c>
      <c r="AK70" s="121">
        <v>65</v>
      </c>
      <c r="AL70" s="83">
        <f t="shared" si="60"/>
        <v>0</v>
      </c>
      <c r="AM70" s="83">
        <f t="shared" si="61"/>
        <v>0</v>
      </c>
      <c r="AN70" s="83">
        <f t="shared" si="62"/>
        <v>0</v>
      </c>
      <c r="AO70" s="83">
        <f t="shared" si="63"/>
        <v>0</v>
      </c>
      <c r="AP70" s="83">
        <f t="shared" si="64"/>
        <v>0</v>
      </c>
      <c r="AQ70" s="227">
        <f t="shared" si="48"/>
        <v>0</v>
      </c>
      <c r="AR70" s="227">
        <f t="shared" si="48"/>
        <v>0</v>
      </c>
      <c r="AS70" s="227">
        <f t="shared" si="48"/>
        <v>0</v>
      </c>
      <c r="AT70" s="227">
        <f t="shared" si="48"/>
        <v>0</v>
      </c>
      <c r="AU70" s="83">
        <f t="shared" ref="AU70:AU133" si="71">IF($AK70&lt;=$F$18,$C$104*$AL70*AM70,)</f>
        <v>0</v>
      </c>
      <c r="AV70" s="83">
        <f t="shared" ref="AV70:AV133" si="72">IF($AK70&lt;=$F$18,$C$106*$AL70*AN70,)</f>
        <v>0</v>
      </c>
      <c r="AW70" s="83">
        <f t="shared" ref="AW70:AW133" si="73">IF($AK70&lt;=$F$18,$C$105*$AL70*AO70,)</f>
        <v>0</v>
      </c>
      <c r="AX70" s="83">
        <f t="shared" ref="AX70:AX133" si="74">IF($AK70&lt;=$F$18,$C$108*$AL70*AP70,)</f>
        <v>0</v>
      </c>
      <c r="AY70" s="235">
        <f t="shared" ref="AY70:AY133" si="75">IF(OR($AK70&lt;=$F$18,$AK70&lt;=30),0.96*AL70+AY69,)</f>
        <v>0</v>
      </c>
    </row>
    <row r="71" spans="2:51" x14ac:dyDescent="0.25">
      <c r="B71" s="90"/>
      <c r="C71" s="217"/>
      <c r="D71" s="197"/>
      <c r="E71" s="202"/>
      <c r="F71" s="92"/>
      <c r="G71" s="101"/>
      <c r="I71" s="105">
        <v>66</v>
      </c>
      <c r="J71" s="83">
        <f t="shared" si="65"/>
        <v>0</v>
      </c>
      <c r="K71" s="83">
        <f t="shared" si="66"/>
        <v>0</v>
      </c>
      <c r="L71" s="83">
        <f t="shared" si="67"/>
        <v>0</v>
      </c>
      <c r="M71" s="83">
        <f t="shared" si="49"/>
        <v>0</v>
      </c>
      <c r="N71" s="83">
        <v>0</v>
      </c>
      <c r="O71" s="84">
        <f t="shared" si="50"/>
        <v>0</v>
      </c>
      <c r="P71" s="105">
        <v>66</v>
      </c>
      <c r="Q71" s="83">
        <f t="shared" si="68"/>
        <v>0</v>
      </c>
      <c r="R71" s="83">
        <f t="shared" si="69"/>
        <v>0</v>
      </c>
      <c r="S71" s="83">
        <f t="shared" si="51"/>
        <v>0</v>
      </c>
      <c r="T71" s="83">
        <f t="shared" si="52"/>
        <v>0</v>
      </c>
      <c r="U71" s="83">
        <f t="shared" si="70"/>
        <v>0</v>
      </c>
      <c r="V71" s="83">
        <f t="shared" si="53"/>
        <v>0</v>
      </c>
      <c r="W71" s="83">
        <v>0</v>
      </c>
      <c r="X71" s="83">
        <f t="shared" si="54"/>
        <v>0</v>
      </c>
      <c r="Y71" s="88">
        <f t="shared" si="55"/>
        <v>0</v>
      </c>
      <c r="AA71" s="121">
        <v>66</v>
      </c>
      <c r="AB71" s="83">
        <f t="shared" si="56"/>
        <v>0</v>
      </c>
      <c r="AC71" s="154">
        <f t="shared" si="57"/>
        <v>0</v>
      </c>
      <c r="AD71" s="154">
        <f t="shared" si="58"/>
        <v>0</v>
      </c>
      <c r="AE71" s="154">
        <f t="shared" si="59"/>
        <v>0</v>
      </c>
      <c r="AF71" s="227">
        <f t="shared" si="37"/>
        <v>0</v>
      </c>
      <c r="AG71" s="227">
        <f t="shared" si="38"/>
        <v>0</v>
      </c>
      <c r="AH71" s="227">
        <f t="shared" si="39"/>
        <v>0</v>
      </c>
      <c r="AI71" s="235">
        <f t="shared" si="40"/>
        <v>0</v>
      </c>
      <c r="AK71" s="121">
        <v>66</v>
      </c>
      <c r="AL71" s="83">
        <f t="shared" si="60"/>
        <v>0</v>
      </c>
      <c r="AM71" s="83">
        <f t="shared" si="61"/>
        <v>0</v>
      </c>
      <c r="AN71" s="83">
        <f t="shared" si="62"/>
        <v>0</v>
      </c>
      <c r="AO71" s="83">
        <f t="shared" si="63"/>
        <v>0</v>
      </c>
      <c r="AP71" s="83">
        <f t="shared" si="64"/>
        <v>0</v>
      </c>
      <c r="AQ71" s="227">
        <f t="shared" si="48"/>
        <v>0</v>
      </c>
      <c r="AR71" s="227">
        <f t="shared" si="48"/>
        <v>0</v>
      </c>
      <c r="AS71" s="227">
        <f t="shared" si="48"/>
        <v>0</v>
      </c>
      <c r="AT71" s="227">
        <f t="shared" si="48"/>
        <v>0</v>
      </c>
      <c r="AU71" s="83">
        <f t="shared" si="71"/>
        <v>0</v>
      </c>
      <c r="AV71" s="83">
        <f t="shared" si="72"/>
        <v>0</v>
      </c>
      <c r="AW71" s="83">
        <f t="shared" si="73"/>
        <v>0</v>
      </c>
      <c r="AX71" s="83">
        <f t="shared" si="74"/>
        <v>0</v>
      </c>
      <c r="AY71" s="235">
        <f t="shared" si="75"/>
        <v>0</v>
      </c>
    </row>
    <row r="72" spans="2:51" x14ac:dyDescent="0.25">
      <c r="B72" s="90"/>
      <c r="C72" s="217"/>
      <c r="D72" s="197"/>
      <c r="E72" s="202"/>
      <c r="F72" s="92"/>
      <c r="G72" s="101"/>
      <c r="I72" s="105">
        <v>67</v>
      </c>
      <c r="J72" s="83">
        <f t="shared" si="65"/>
        <v>0</v>
      </c>
      <c r="K72" s="83">
        <f t="shared" si="66"/>
        <v>0</v>
      </c>
      <c r="L72" s="83">
        <f t="shared" si="67"/>
        <v>0</v>
      </c>
      <c r="M72" s="83">
        <f t="shared" si="49"/>
        <v>0</v>
      </c>
      <c r="N72" s="83">
        <v>0</v>
      </c>
      <c r="O72" s="84">
        <f t="shared" si="50"/>
        <v>0</v>
      </c>
      <c r="P72" s="105">
        <v>67</v>
      </c>
      <c r="Q72" s="83">
        <f t="shared" si="68"/>
        <v>0</v>
      </c>
      <c r="R72" s="83">
        <f t="shared" si="69"/>
        <v>0</v>
      </c>
      <c r="S72" s="83">
        <f t="shared" si="51"/>
        <v>0</v>
      </c>
      <c r="T72" s="83">
        <f t="shared" si="52"/>
        <v>0</v>
      </c>
      <c r="U72" s="83">
        <f t="shared" si="70"/>
        <v>0</v>
      </c>
      <c r="V72" s="83">
        <f t="shared" si="53"/>
        <v>0</v>
      </c>
      <c r="W72" s="83">
        <v>0</v>
      </c>
      <c r="X72" s="83">
        <f t="shared" si="54"/>
        <v>0</v>
      </c>
      <c r="Y72" s="88">
        <f t="shared" si="55"/>
        <v>0</v>
      </c>
      <c r="AA72" s="121">
        <v>67</v>
      </c>
      <c r="AB72" s="83">
        <f t="shared" si="56"/>
        <v>0</v>
      </c>
      <c r="AC72" s="154">
        <f t="shared" si="57"/>
        <v>0</v>
      </c>
      <c r="AD72" s="154">
        <f t="shared" si="58"/>
        <v>0</v>
      </c>
      <c r="AE72" s="154">
        <f t="shared" si="59"/>
        <v>0</v>
      </c>
      <c r="AF72" s="227">
        <f t="shared" si="37"/>
        <v>0</v>
      </c>
      <c r="AG72" s="227">
        <f t="shared" si="38"/>
        <v>0</v>
      </c>
      <c r="AH72" s="227">
        <f t="shared" si="39"/>
        <v>0</v>
      </c>
      <c r="AI72" s="235">
        <f t="shared" si="40"/>
        <v>0</v>
      </c>
      <c r="AK72" s="121">
        <v>67</v>
      </c>
      <c r="AL72" s="83">
        <f t="shared" si="60"/>
        <v>0</v>
      </c>
      <c r="AM72" s="83">
        <f t="shared" si="61"/>
        <v>0</v>
      </c>
      <c r="AN72" s="83">
        <f t="shared" si="62"/>
        <v>0</v>
      </c>
      <c r="AO72" s="83">
        <f t="shared" si="63"/>
        <v>0</v>
      </c>
      <c r="AP72" s="83">
        <f t="shared" si="64"/>
        <v>0</v>
      </c>
      <c r="AQ72" s="227">
        <f t="shared" si="48"/>
        <v>0</v>
      </c>
      <c r="AR72" s="227">
        <f t="shared" si="48"/>
        <v>0</v>
      </c>
      <c r="AS72" s="227">
        <f t="shared" si="48"/>
        <v>0</v>
      </c>
      <c r="AT72" s="227">
        <f t="shared" si="48"/>
        <v>0</v>
      </c>
      <c r="AU72" s="83">
        <f t="shared" si="71"/>
        <v>0</v>
      </c>
      <c r="AV72" s="83">
        <f t="shared" si="72"/>
        <v>0</v>
      </c>
      <c r="AW72" s="83">
        <f t="shared" si="73"/>
        <v>0</v>
      </c>
      <c r="AX72" s="83">
        <f t="shared" si="74"/>
        <v>0</v>
      </c>
      <c r="AY72" s="235">
        <f t="shared" si="75"/>
        <v>0</v>
      </c>
    </row>
    <row r="73" spans="2:51" x14ac:dyDescent="0.25">
      <c r="B73" s="90"/>
      <c r="C73" s="217"/>
      <c r="D73" s="197"/>
      <c r="E73" s="202"/>
      <c r="F73" s="92"/>
      <c r="G73" s="101"/>
      <c r="I73" s="105">
        <v>68</v>
      </c>
      <c r="J73" s="83">
        <f t="shared" si="65"/>
        <v>0</v>
      </c>
      <c r="K73" s="83">
        <f t="shared" si="66"/>
        <v>0</v>
      </c>
      <c r="L73" s="83">
        <f t="shared" si="67"/>
        <v>0</v>
      </c>
      <c r="M73" s="83">
        <f t="shared" si="49"/>
        <v>0</v>
      </c>
      <c r="N73" s="83">
        <v>0</v>
      </c>
      <c r="O73" s="84">
        <f t="shared" si="50"/>
        <v>0</v>
      </c>
      <c r="P73" s="105">
        <v>68</v>
      </c>
      <c r="Q73" s="83">
        <f t="shared" si="68"/>
        <v>0</v>
      </c>
      <c r="R73" s="83">
        <f t="shared" si="69"/>
        <v>0</v>
      </c>
      <c r="S73" s="83">
        <f t="shared" si="51"/>
        <v>0</v>
      </c>
      <c r="T73" s="83">
        <f t="shared" si="52"/>
        <v>0</v>
      </c>
      <c r="U73" s="83">
        <f t="shared" si="70"/>
        <v>0</v>
      </c>
      <c r="V73" s="83">
        <f t="shared" si="53"/>
        <v>0</v>
      </c>
      <c r="W73" s="83">
        <v>0</v>
      </c>
      <c r="X73" s="83">
        <f t="shared" si="54"/>
        <v>0</v>
      </c>
      <c r="Y73" s="88">
        <f t="shared" si="55"/>
        <v>0</v>
      </c>
      <c r="AA73" s="121">
        <v>68</v>
      </c>
      <c r="AB73" s="83">
        <f t="shared" si="56"/>
        <v>0</v>
      </c>
      <c r="AC73" s="154">
        <f t="shared" si="57"/>
        <v>0</v>
      </c>
      <c r="AD73" s="154">
        <f t="shared" si="58"/>
        <v>0</v>
      </c>
      <c r="AE73" s="154">
        <f t="shared" si="59"/>
        <v>0</v>
      </c>
      <c r="AF73" s="227">
        <f t="shared" si="37"/>
        <v>0</v>
      </c>
      <c r="AG73" s="227">
        <f t="shared" si="38"/>
        <v>0</v>
      </c>
      <c r="AH73" s="227">
        <f t="shared" si="39"/>
        <v>0</v>
      </c>
      <c r="AI73" s="235">
        <f t="shared" si="40"/>
        <v>0</v>
      </c>
      <c r="AK73" s="121">
        <v>68</v>
      </c>
      <c r="AL73" s="83">
        <f t="shared" si="60"/>
        <v>0</v>
      </c>
      <c r="AM73" s="83">
        <f t="shared" si="61"/>
        <v>0</v>
      </c>
      <c r="AN73" s="83">
        <f t="shared" si="62"/>
        <v>0</v>
      </c>
      <c r="AO73" s="83">
        <f t="shared" si="63"/>
        <v>0</v>
      </c>
      <c r="AP73" s="83">
        <f t="shared" si="64"/>
        <v>0</v>
      </c>
      <c r="AQ73" s="227">
        <f t="shared" si="48"/>
        <v>0</v>
      </c>
      <c r="AR73" s="227">
        <f t="shared" si="48"/>
        <v>0</v>
      </c>
      <c r="AS73" s="227">
        <f t="shared" si="48"/>
        <v>0</v>
      </c>
      <c r="AT73" s="227">
        <f t="shared" si="48"/>
        <v>0</v>
      </c>
      <c r="AU73" s="83">
        <f t="shared" si="71"/>
        <v>0</v>
      </c>
      <c r="AV73" s="83">
        <f t="shared" si="72"/>
        <v>0</v>
      </c>
      <c r="AW73" s="83">
        <f t="shared" si="73"/>
        <v>0</v>
      </c>
      <c r="AX73" s="83">
        <f t="shared" si="74"/>
        <v>0</v>
      </c>
      <c r="AY73" s="235">
        <f t="shared" si="75"/>
        <v>0</v>
      </c>
    </row>
    <row r="74" spans="2:51" x14ac:dyDescent="0.25">
      <c r="B74" s="90"/>
      <c r="C74" s="217"/>
      <c r="D74" s="197"/>
      <c r="E74" s="202"/>
      <c r="F74" s="92"/>
      <c r="G74" s="101"/>
      <c r="I74" s="105">
        <v>69</v>
      </c>
      <c r="J74" s="83">
        <f t="shared" si="65"/>
        <v>0</v>
      </c>
      <c r="K74" s="83">
        <f t="shared" si="66"/>
        <v>0</v>
      </c>
      <c r="L74" s="83">
        <f t="shared" si="67"/>
        <v>0</v>
      </c>
      <c r="M74" s="83">
        <f t="shared" si="49"/>
        <v>0</v>
      </c>
      <c r="N74" s="83">
        <v>0</v>
      </c>
      <c r="O74" s="84">
        <f t="shared" si="50"/>
        <v>0</v>
      </c>
      <c r="P74" s="105">
        <v>69</v>
      </c>
      <c r="Q74" s="83">
        <f t="shared" si="68"/>
        <v>0</v>
      </c>
      <c r="R74" s="83">
        <f t="shared" si="69"/>
        <v>0</v>
      </c>
      <c r="S74" s="83">
        <f t="shared" si="51"/>
        <v>0</v>
      </c>
      <c r="T74" s="83">
        <f t="shared" si="52"/>
        <v>0</v>
      </c>
      <c r="U74" s="83">
        <f t="shared" si="70"/>
        <v>0</v>
      </c>
      <c r="V74" s="83">
        <f t="shared" si="53"/>
        <v>0</v>
      </c>
      <c r="W74" s="83">
        <v>0</v>
      </c>
      <c r="X74" s="83">
        <f t="shared" si="54"/>
        <v>0</v>
      </c>
      <c r="Y74" s="88">
        <f t="shared" si="55"/>
        <v>0</v>
      </c>
      <c r="AA74" s="121">
        <v>69</v>
      </c>
      <c r="AB74" s="83">
        <f t="shared" si="56"/>
        <v>0</v>
      </c>
      <c r="AC74" s="154">
        <f t="shared" si="57"/>
        <v>0</v>
      </c>
      <c r="AD74" s="154">
        <f t="shared" si="58"/>
        <v>0</v>
      </c>
      <c r="AE74" s="154">
        <f t="shared" si="59"/>
        <v>0</v>
      </c>
      <c r="AF74" s="227">
        <f t="shared" si="37"/>
        <v>0</v>
      </c>
      <c r="AG74" s="227">
        <f t="shared" si="38"/>
        <v>0</v>
      </c>
      <c r="AH74" s="227">
        <f t="shared" si="39"/>
        <v>0</v>
      </c>
      <c r="AI74" s="235">
        <f t="shared" si="40"/>
        <v>0</v>
      </c>
      <c r="AK74" s="121">
        <v>69</v>
      </c>
      <c r="AL74" s="83">
        <f t="shared" si="60"/>
        <v>0</v>
      </c>
      <c r="AM74" s="83">
        <f t="shared" si="61"/>
        <v>0</v>
      </c>
      <c r="AN74" s="83">
        <f t="shared" si="62"/>
        <v>0</v>
      </c>
      <c r="AO74" s="83">
        <f t="shared" si="63"/>
        <v>0</v>
      </c>
      <c r="AP74" s="83">
        <f t="shared" si="64"/>
        <v>0</v>
      </c>
      <c r="AQ74" s="227">
        <f t="shared" si="48"/>
        <v>0</v>
      </c>
      <c r="AR74" s="227">
        <f t="shared" si="48"/>
        <v>0</v>
      </c>
      <c r="AS74" s="227">
        <f t="shared" si="48"/>
        <v>0</v>
      </c>
      <c r="AT74" s="227">
        <f t="shared" si="48"/>
        <v>0</v>
      </c>
      <c r="AU74" s="83">
        <f t="shared" si="71"/>
        <v>0</v>
      </c>
      <c r="AV74" s="83">
        <f t="shared" si="72"/>
        <v>0</v>
      </c>
      <c r="AW74" s="83">
        <f t="shared" si="73"/>
        <v>0</v>
      </c>
      <c r="AX74" s="83">
        <f t="shared" si="74"/>
        <v>0</v>
      </c>
      <c r="AY74" s="235">
        <f t="shared" si="75"/>
        <v>0</v>
      </c>
    </row>
    <row r="75" spans="2:51" x14ac:dyDescent="0.25">
      <c r="B75" s="90"/>
      <c r="C75" s="217"/>
      <c r="D75" s="197"/>
      <c r="E75" s="202"/>
      <c r="F75" s="92"/>
      <c r="G75" s="101"/>
      <c r="I75" s="105">
        <v>70</v>
      </c>
      <c r="J75" s="83">
        <f t="shared" si="65"/>
        <v>0</v>
      </c>
      <c r="K75" s="83">
        <f t="shared" si="66"/>
        <v>0</v>
      </c>
      <c r="L75" s="83">
        <f t="shared" si="67"/>
        <v>0</v>
      </c>
      <c r="M75" s="83">
        <f t="shared" si="49"/>
        <v>0</v>
      </c>
      <c r="N75" s="83">
        <v>0</v>
      </c>
      <c r="O75" s="84">
        <f t="shared" si="50"/>
        <v>0</v>
      </c>
      <c r="P75" s="105">
        <v>70</v>
      </c>
      <c r="Q75" s="83">
        <f t="shared" si="68"/>
        <v>0</v>
      </c>
      <c r="R75" s="83">
        <f t="shared" si="69"/>
        <v>0</v>
      </c>
      <c r="S75" s="83">
        <f t="shared" si="51"/>
        <v>0</v>
      </c>
      <c r="T75" s="83">
        <f t="shared" si="52"/>
        <v>0</v>
      </c>
      <c r="U75" s="83">
        <f t="shared" si="70"/>
        <v>0</v>
      </c>
      <c r="V75" s="83">
        <f t="shared" si="53"/>
        <v>0</v>
      </c>
      <c r="W75" s="83">
        <v>0</v>
      </c>
      <c r="X75" s="83">
        <f t="shared" si="54"/>
        <v>0</v>
      </c>
      <c r="Y75" s="88">
        <f t="shared" si="55"/>
        <v>0</v>
      </c>
      <c r="AA75" s="121">
        <v>70</v>
      </c>
      <c r="AB75" s="83">
        <f t="shared" si="56"/>
        <v>0</v>
      </c>
      <c r="AC75" s="154">
        <f t="shared" si="57"/>
        <v>0</v>
      </c>
      <c r="AD75" s="154">
        <f t="shared" si="58"/>
        <v>0</v>
      </c>
      <c r="AE75" s="154">
        <f t="shared" si="59"/>
        <v>0</v>
      </c>
      <c r="AF75" s="227">
        <f t="shared" si="37"/>
        <v>0</v>
      </c>
      <c r="AG75" s="227">
        <f t="shared" si="38"/>
        <v>0</v>
      </c>
      <c r="AH75" s="227">
        <f t="shared" si="39"/>
        <v>0</v>
      </c>
      <c r="AI75" s="235">
        <f t="shared" si="40"/>
        <v>0</v>
      </c>
      <c r="AK75" s="121">
        <v>70</v>
      </c>
      <c r="AL75" s="83">
        <f t="shared" si="60"/>
        <v>0</v>
      </c>
      <c r="AM75" s="83">
        <f t="shared" si="61"/>
        <v>0</v>
      </c>
      <c r="AN75" s="83">
        <f t="shared" si="62"/>
        <v>0</v>
      </c>
      <c r="AO75" s="83">
        <f t="shared" si="63"/>
        <v>0</v>
      </c>
      <c r="AP75" s="83">
        <f t="shared" si="64"/>
        <v>0</v>
      </c>
      <c r="AQ75" s="227">
        <f t="shared" si="48"/>
        <v>0</v>
      </c>
      <c r="AR75" s="227">
        <f t="shared" si="48"/>
        <v>0</v>
      </c>
      <c r="AS75" s="227">
        <f t="shared" si="48"/>
        <v>0</v>
      </c>
      <c r="AT75" s="227">
        <f t="shared" si="48"/>
        <v>0</v>
      </c>
      <c r="AU75" s="83">
        <f t="shared" si="71"/>
        <v>0</v>
      </c>
      <c r="AV75" s="83">
        <f t="shared" si="72"/>
        <v>0</v>
      </c>
      <c r="AW75" s="83">
        <f t="shared" si="73"/>
        <v>0</v>
      </c>
      <c r="AX75" s="83">
        <f t="shared" si="74"/>
        <v>0</v>
      </c>
      <c r="AY75" s="235">
        <f t="shared" si="75"/>
        <v>0</v>
      </c>
    </row>
    <row r="76" spans="2:51" x14ac:dyDescent="0.25">
      <c r="B76" s="90"/>
      <c r="C76" s="217"/>
      <c r="D76" s="197"/>
      <c r="E76" s="202"/>
      <c r="F76" s="92"/>
      <c r="G76" s="101"/>
      <c r="I76" s="105">
        <v>71</v>
      </c>
      <c r="J76" s="83">
        <f t="shared" si="65"/>
        <v>0</v>
      </c>
      <c r="K76" s="83">
        <f t="shared" si="66"/>
        <v>0</v>
      </c>
      <c r="L76" s="83">
        <f t="shared" si="67"/>
        <v>0</v>
      </c>
      <c r="M76" s="83">
        <f t="shared" si="49"/>
        <v>0</v>
      </c>
      <c r="N76" s="83">
        <v>0</v>
      </c>
      <c r="O76" s="84">
        <f t="shared" si="50"/>
        <v>0</v>
      </c>
      <c r="P76" s="105">
        <v>71</v>
      </c>
      <c r="Q76" s="83">
        <f t="shared" si="68"/>
        <v>0</v>
      </c>
      <c r="R76" s="83">
        <f t="shared" si="69"/>
        <v>0</v>
      </c>
      <c r="S76" s="83">
        <f t="shared" si="51"/>
        <v>0</v>
      </c>
      <c r="T76" s="83">
        <f t="shared" si="52"/>
        <v>0</v>
      </c>
      <c r="U76" s="83">
        <f t="shared" si="70"/>
        <v>0</v>
      </c>
      <c r="V76" s="83">
        <f t="shared" si="53"/>
        <v>0</v>
      </c>
      <c r="W76" s="83">
        <v>0</v>
      </c>
      <c r="X76" s="83">
        <f t="shared" si="54"/>
        <v>0</v>
      </c>
      <c r="Y76" s="88">
        <f t="shared" si="55"/>
        <v>0</v>
      </c>
      <c r="AA76" s="121">
        <v>71</v>
      </c>
      <c r="AB76" s="83">
        <f t="shared" si="56"/>
        <v>0</v>
      </c>
      <c r="AC76" s="154">
        <f t="shared" si="57"/>
        <v>0</v>
      </c>
      <c r="AD76" s="154">
        <f t="shared" si="58"/>
        <v>0</v>
      </c>
      <c r="AE76" s="154">
        <f t="shared" si="59"/>
        <v>0</v>
      </c>
      <c r="AF76" s="227">
        <f t="shared" si="37"/>
        <v>0</v>
      </c>
      <c r="AG76" s="227">
        <f t="shared" si="38"/>
        <v>0</v>
      </c>
      <c r="AH76" s="227">
        <f t="shared" si="39"/>
        <v>0</v>
      </c>
      <c r="AI76" s="235">
        <f t="shared" si="40"/>
        <v>0</v>
      </c>
      <c r="AK76" s="121">
        <v>71</v>
      </c>
      <c r="AL76" s="83">
        <f t="shared" si="60"/>
        <v>0</v>
      </c>
      <c r="AM76" s="83">
        <f t="shared" si="61"/>
        <v>0</v>
      </c>
      <c r="AN76" s="83">
        <f t="shared" si="62"/>
        <v>0</v>
      </c>
      <c r="AO76" s="83">
        <f t="shared" si="63"/>
        <v>0</v>
      </c>
      <c r="AP76" s="83">
        <f t="shared" si="64"/>
        <v>0</v>
      </c>
      <c r="AQ76" s="227">
        <f t="shared" si="48"/>
        <v>0</v>
      </c>
      <c r="AR76" s="227">
        <f t="shared" si="48"/>
        <v>0</v>
      </c>
      <c r="AS76" s="227">
        <f t="shared" si="48"/>
        <v>0</v>
      </c>
      <c r="AT76" s="227">
        <f t="shared" si="48"/>
        <v>0</v>
      </c>
      <c r="AU76" s="83">
        <f t="shared" si="71"/>
        <v>0</v>
      </c>
      <c r="AV76" s="83">
        <f t="shared" si="72"/>
        <v>0</v>
      </c>
      <c r="AW76" s="83">
        <f t="shared" si="73"/>
        <v>0</v>
      </c>
      <c r="AX76" s="83">
        <f t="shared" si="74"/>
        <v>0</v>
      </c>
      <c r="AY76" s="235">
        <f t="shared" si="75"/>
        <v>0</v>
      </c>
    </row>
    <row r="77" spans="2:51" x14ac:dyDescent="0.25">
      <c r="B77" s="90"/>
      <c r="C77" s="217"/>
      <c r="D77" s="197"/>
      <c r="E77" s="202"/>
      <c r="F77" s="92"/>
      <c r="G77" s="101"/>
      <c r="I77" s="105">
        <v>72</v>
      </c>
      <c r="J77" s="83">
        <f t="shared" si="65"/>
        <v>0</v>
      </c>
      <c r="K77" s="83">
        <f t="shared" si="66"/>
        <v>0</v>
      </c>
      <c r="L77" s="83">
        <f t="shared" si="67"/>
        <v>0</v>
      </c>
      <c r="M77" s="83">
        <f t="shared" si="49"/>
        <v>0</v>
      </c>
      <c r="N77" s="83">
        <v>0</v>
      </c>
      <c r="O77" s="84">
        <f t="shared" si="50"/>
        <v>0</v>
      </c>
      <c r="P77" s="105">
        <v>72</v>
      </c>
      <c r="Q77" s="83">
        <f t="shared" si="68"/>
        <v>0</v>
      </c>
      <c r="R77" s="83">
        <f t="shared" si="69"/>
        <v>0</v>
      </c>
      <c r="S77" s="83">
        <f t="shared" si="51"/>
        <v>0</v>
      </c>
      <c r="T77" s="83">
        <f t="shared" si="52"/>
        <v>0</v>
      </c>
      <c r="U77" s="83">
        <f t="shared" si="70"/>
        <v>0</v>
      </c>
      <c r="V77" s="83">
        <f t="shared" si="53"/>
        <v>0</v>
      </c>
      <c r="W77" s="83">
        <v>0</v>
      </c>
      <c r="X77" s="83">
        <f t="shared" si="54"/>
        <v>0</v>
      </c>
      <c r="Y77" s="88">
        <f t="shared" si="55"/>
        <v>0</v>
      </c>
      <c r="AA77" s="121">
        <v>72</v>
      </c>
      <c r="AB77" s="83">
        <f t="shared" si="56"/>
        <v>0</v>
      </c>
      <c r="AC77" s="154">
        <f t="shared" si="57"/>
        <v>0</v>
      </c>
      <c r="AD77" s="154">
        <f t="shared" si="58"/>
        <v>0</v>
      </c>
      <c r="AE77" s="154">
        <f t="shared" si="59"/>
        <v>0</v>
      </c>
      <c r="AF77" s="227">
        <f t="shared" si="37"/>
        <v>0</v>
      </c>
      <c r="AG77" s="227">
        <f t="shared" si="38"/>
        <v>0</v>
      </c>
      <c r="AH77" s="227">
        <f t="shared" si="39"/>
        <v>0</v>
      </c>
      <c r="AI77" s="235">
        <f t="shared" si="40"/>
        <v>0</v>
      </c>
      <c r="AK77" s="121">
        <v>72</v>
      </c>
      <c r="AL77" s="83">
        <f t="shared" si="60"/>
        <v>0</v>
      </c>
      <c r="AM77" s="83">
        <f t="shared" si="61"/>
        <v>0</v>
      </c>
      <c r="AN77" s="83">
        <f t="shared" si="62"/>
        <v>0</v>
      </c>
      <c r="AO77" s="83">
        <f t="shared" si="63"/>
        <v>0</v>
      </c>
      <c r="AP77" s="83">
        <f t="shared" si="64"/>
        <v>0</v>
      </c>
      <c r="AQ77" s="227">
        <f t="shared" si="48"/>
        <v>0</v>
      </c>
      <c r="AR77" s="227">
        <f t="shared" si="48"/>
        <v>0</v>
      </c>
      <c r="AS77" s="227">
        <f t="shared" si="48"/>
        <v>0</v>
      </c>
      <c r="AT77" s="227">
        <f t="shared" si="48"/>
        <v>0</v>
      </c>
      <c r="AU77" s="83">
        <f t="shared" si="71"/>
        <v>0</v>
      </c>
      <c r="AV77" s="83">
        <f t="shared" si="72"/>
        <v>0</v>
      </c>
      <c r="AW77" s="83">
        <f t="shared" si="73"/>
        <v>0</v>
      </c>
      <c r="AX77" s="83">
        <f t="shared" si="74"/>
        <v>0</v>
      </c>
      <c r="AY77" s="235">
        <f t="shared" si="75"/>
        <v>0</v>
      </c>
    </row>
    <row r="78" spans="2:51" x14ac:dyDescent="0.25">
      <c r="B78" s="93"/>
      <c r="C78" s="218"/>
      <c r="D78" s="219"/>
      <c r="E78" s="206"/>
      <c r="F78" s="94"/>
      <c r="G78" s="102"/>
      <c r="I78" s="105">
        <v>73</v>
      </c>
      <c r="J78" s="83">
        <f t="shared" si="65"/>
        <v>0</v>
      </c>
      <c r="K78" s="83">
        <f t="shared" si="66"/>
        <v>0</v>
      </c>
      <c r="L78" s="83">
        <f t="shared" si="67"/>
        <v>0</v>
      </c>
      <c r="M78" s="83">
        <f t="shared" si="49"/>
        <v>0</v>
      </c>
      <c r="N78" s="83">
        <v>0</v>
      </c>
      <c r="O78" s="84">
        <f t="shared" si="50"/>
        <v>0</v>
      </c>
      <c r="P78" s="105">
        <v>73</v>
      </c>
      <c r="Q78" s="83">
        <f t="shared" si="68"/>
        <v>0</v>
      </c>
      <c r="R78" s="83">
        <f t="shared" si="69"/>
        <v>0</v>
      </c>
      <c r="S78" s="83">
        <f t="shared" si="51"/>
        <v>0</v>
      </c>
      <c r="T78" s="83">
        <f t="shared" si="52"/>
        <v>0</v>
      </c>
      <c r="U78" s="83">
        <f t="shared" si="70"/>
        <v>0</v>
      </c>
      <c r="V78" s="83">
        <f t="shared" si="53"/>
        <v>0</v>
      </c>
      <c r="W78" s="83">
        <v>0</v>
      </c>
      <c r="X78" s="83">
        <f t="shared" si="54"/>
        <v>0</v>
      </c>
      <c r="Y78" s="88">
        <f t="shared" si="55"/>
        <v>0</v>
      </c>
      <c r="AA78" s="121">
        <v>73</v>
      </c>
      <c r="AB78" s="83">
        <f t="shared" si="56"/>
        <v>0</v>
      </c>
      <c r="AC78" s="154">
        <f t="shared" si="57"/>
        <v>0</v>
      </c>
      <c r="AD78" s="154">
        <f t="shared" si="58"/>
        <v>0</v>
      </c>
      <c r="AE78" s="154">
        <f t="shared" si="59"/>
        <v>0</v>
      </c>
      <c r="AF78" s="227">
        <f t="shared" si="37"/>
        <v>0</v>
      </c>
      <c r="AG78" s="227">
        <f t="shared" si="38"/>
        <v>0</v>
      </c>
      <c r="AH78" s="227">
        <f t="shared" si="39"/>
        <v>0</v>
      </c>
      <c r="AI78" s="235">
        <f t="shared" si="40"/>
        <v>0</v>
      </c>
      <c r="AK78" s="121">
        <v>73</v>
      </c>
      <c r="AL78" s="83">
        <f t="shared" si="60"/>
        <v>0</v>
      </c>
      <c r="AM78" s="83">
        <f t="shared" si="61"/>
        <v>0</v>
      </c>
      <c r="AN78" s="83">
        <f t="shared" si="62"/>
        <v>0</v>
      </c>
      <c r="AO78" s="83">
        <f t="shared" si="63"/>
        <v>0</v>
      </c>
      <c r="AP78" s="83">
        <f t="shared" si="64"/>
        <v>0</v>
      </c>
      <c r="AQ78" s="227">
        <f t="shared" si="48"/>
        <v>0</v>
      </c>
      <c r="AR78" s="227">
        <f t="shared" si="48"/>
        <v>0</v>
      </c>
      <c r="AS78" s="227">
        <f t="shared" si="48"/>
        <v>0</v>
      </c>
      <c r="AT78" s="227">
        <f t="shared" si="48"/>
        <v>0</v>
      </c>
      <c r="AU78" s="83">
        <f t="shared" si="71"/>
        <v>0</v>
      </c>
      <c r="AV78" s="83">
        <f t="shared" si="72"/>
        <v>0</v>
      </c>
      <c r="AW78" s="83">
        <f t="shared" si="73"/>
        <v>0</v>
      </c>
      <c r="AX78" s="83">
        <f t="shared" si="74"/>
        <v>0</v>
      </c>
      <c r="AY78" s="235">
        <f t="shared" si="75"/>
        <v>0</v>
      </c>
    </row>
    <row r="79" spans="2:51" x14ac:dyDescent="0.25">
      <c r="I79" s="105">
        <v>74</v>
      </c>
      <c r="J79" s="83">
        <f t="shared" si="65"/>
        <v>0</v>
      </c>
      <c r="K79" s="83">
        <f t="shared" si="66"/>
        <v>0</v>
      </c>
      <c r="L79" s="83">
        <f t="shared" si="67"/>
        <v>0</v>
      </c>
      <c r="M79" s="83">
        <f t="shared" si="49"/>
        <v>0</v>
      </c>
      <c r="N79" s="83">
        <v>0</v>
      </c>
      <c r="O79" s="84">
        <f t="shared" si="50"/>
        <v>0</v>
      </c>
      <c r="P79" s="105">
        <v>74</v>
      </c>
      <c r="Q79" s="83">
        <f t="shared" si="68"/>
        <v>0</v>
      </c>
      <c r="R79" s="83">
        <f t="shared" si="69"/>
        <v>0</v>
      </c>
      <c r="S79" s="83">
        <f t="shared" si="51"/>
        <v>0</v>
      </c>
      <c r="T79" s="83">
        <f t="shared" si="52"/>
        <v>0</v>
      </c>
      <c r="U79" s="83">
        <f t="shared" si="70"/>
        <v>0</v>
      </c>
      <c r="V79" s="83">
        <f t="shared" si="53"/>
        <v>0</v>
      </c>
      <c r="W79" s="83">
        <v>0</v>
      </c>
      <c r="X79" s="83">
        <f t="shared" si="54"/>
        <v>0</v>
      </c>
      <c r="Y79" s="88">
        <f t="shared" si="55"/>
        <v>0</v>
      </c>
      <c r="AA79" s="121">
        <v>74</v>
      </c>
      <c r="AB79" s="83">
        <f t="shared" si="56"/>
        <v>0</v>
      </c>
      <c r="AC79" s="154">
        <f t="shared" si="57"/>
        <v>0</v>
      </c>
      <c r="AD79" s="154">
        <f t="shared" si="58"/>
        <v>0</v>
      </c>
      <c r="AE79" s="154">
        <f t="shared" si="59"/>
        <v>0</v>
      </c>
      <c r="AF79" s="227">
        <f t="shared" si="37"/>
        <v>0</v>
      </c>
      <c r="AG79" s="227">
        <f t="shared" si="38"/>
        <v>0</v>
      </c>
      <c r="AH79" s="227">
        <f t="shared" si="39"/>
        <v>0</v>
      </c>
      <c r="AI79" s="235">
        <f t="shared" si="40"/>
        <v>0</v>
      </c>
      <c r="AK79" s="121">
        <v>74</v>
      </c>
      <c r="AL79" s="83">
        <f t="shared" si="60"/>
        <v>0</v>
      </c>
      <c r="AM79" s="83">
        <f t="shared" si="61"/>
        <v>0</v>
      </c>
      <c r="AN79" s="83">
        <f t="shared" si="62"/>
        <v>0</v>
      </c>
      <c r="AO79" s="83">
        <f t="shared" si="63"/>
        <v>0</v>
      </c>
      <c r="AP79" s="83">
        <f t="shared" si="64"/>
        <v>0</v>
      </c>
      <c r="AQ79" s="227">
        <f t="shared" si="48"/>
        <v>0</v>
      </c>
      <c r="AR79" s="227">
        <f t="shared" si="48"/>
        <v>0</v>
      </c>
      <c r="AS79" s="227">
        <f t="shared" si="48"/>
        <v>0</v>
      </c>
      <c r="AT79" s="227">
        <f t="shared" si="48"/>
        <v>0</v>
      </c>
      <c r="AU79" s="83">
        <f t="shared" si="71"/>
        <v>0</v>
      </c>
      <c r="AV79" s="83">
        <f t="shared" si="72"/>
        <v>0</v>
      </c>
      <c r="AW79" s="83">
        <f t="shared" si="73"/>
        <v>0</v>
      </c>
      <c r="AX79" s="83">
        <f t="shared" si="74"/>
        <v>0</v>
      </c>
      <c r="AY79" s="235">
        <f t="shared" si="75"/>
        <v>0</v>
      </c>
    </row>
    <row r="80" spans="2:51" x14ac:dyDescent="0.25">
      <c r="B80" s="298" t="s">
        <v>167</v>
      </c>
      <c r="C80" s="299"/>
      <c r="D80" s="299"/>
      <c r="E80" s="299"/>
      <c r="F80" s="299"/>
      <c r="G80" s="300"/>
      <c r="H80" s="68"/>
      <c r="I80" s="105">
        <v>75</v>
      </c>
      <c r="J80" s="83">
        <f t="shared" si="65"/>
        <v>0</v>
      </c>
      <c r="K80" s="83">
        <f t="shared" si="66"/>
        <v>0</v>
      </c>
      <c r="L80" s="83">
        <f t="shared" si="67"/>
        <v>0</v>
      </c>
      <c r="M80" s="83">
        <f t="shared" si="49"/>
        <v>0</v>
      </c>
      <c r="N80" s="83">
        <v>0</v>
      </c>
      <c r="O80" s="84">
        <f t="shared" si="50"/>
        <v>0</v>
      </c>
      <c r="P80" s="105">
        <v>75</v>
      </c>
      <c r="Q80" s="83">
        <f t="shared" si="68"/>
        <v>0</v>
      </c>
      <c r="R80" s="83">
        <f t="shared" si="69"/>
        <v>0</v>
      </c>
      <c r="S80" s="83">
        <f t="shared" si="51"/>
        <v>0</v>
      </c>
      <c r="T80" s="83">
        <f t="shared" si="52"/>
        <v>0</v>
      </c>
      <c r="U80" s="83">
        <f t="shared" si="70"/>
        <v>0</v>
      </c>
      <c r="V80" s="83">
        <f t="shared" si="53"/>
        <v>0</v>
      </c>
      <c r="W80" s="83">
        <v>0</v>
      </c>
      <c r="X80" s="83">
        <f t="shared" si="54"/>
        <v>0</v>
      </c>
      <c r="Y80" s="88">
        <f t="shared" si="55"/>
        <v>0</v>
      </c>
      <c r="AA80" s="121">
        <v>75</v>
      </c>
      <c r="AB80" s="83">
        <f t="shared" si="56"/>
        <v>0</v>
      </c>
      <c r="AC80" s="154">
        <f t="shared" si="57"/>
        <v>0</v>
      </c>
      <c r="AD80" s="154">
        <f t="shared" si="58"/>
        <v>0</v>
      </c>
      <c r="AE80" s="154">
        <f t="shared" si="59"/>
        <v>0</v>
      </c>
      <c r="AF80" s="227">
        <f t="shared" si="37"/>
        <v>0</v>
      </c>
      <c r="AG80" s="227">
        <f t="shared" si="38"/>
        <v>0</v>
      </c>
      <c r="AH80" s="227">
        <f t="shared" si="39"/>
        <v>0</v>
      </c>
      <c r="AI80" s="235">
        <f t="shared" si="40"/>
        <v>0</v>
      </c>
      <c r="AK80" s="121">
        <v>75</v>
      </c>
      <c r="AL80" s="83">
        <f t="shared" si="60"/>
        <v>0</v>
      </c>
      <c r="AM80" s="83">
        <f t="shared" si="61"/>
        <v>0</v>
      </c>
      <c r="AN80" s="83">
        <f t="shared" si="62"/>
        <v>0</v>
      </c>
      <c r="AO80" s="83">
        <f t="shared" si="63"/>
        <v>0</v>
      </c>
      <c r="AP80" s="83">
        <f t="shared" si="64"/>
        <v>0</v>
      </c>
      <c r="AQ80" s="227">
        <f t="shared" si="48"/>
        <v>0</v>
      </c>
      <c r="AR80" s="227">
        <f t="shared" si="48"/>
        <v>0</v>
      </c>
      <c r="AS80" s="227">
        <f t="shared" si="48"/>
        <v>0</v>
      </c>
      <c r="AT80" s="227">
        <f t="shared" si="48"/>
        <v>0</v>
      </c>
      <c r="AU80" s="83">
        <f t="shared" si="71"/>
        <v>0</v>
      </c>
      <c r="AV80" s="83">
        <f t="shared" si="72"/>
        <v>0</v>
      </c>
      <c r="AW80" s="83">
        <f t="shared" si="73"/>
        <v>0</v>
      </c>
      <c r="AX80" s="83">
        <f t="shared" si="74"/>
        <v>0</v>
      </c>
      <c r="AY80" s="235">
        <f t="shared" si="75"/>
        <v>0</v>
      </c>
    </row>
    <row r="81" spans="2:51" x14ac:dyDescent="0.25">
      <c r="B81" s="223" t="s">
        <v>76</v>
      </c>
      <c r="C81" s="188" t="s">
        <v>163</v>
      </c>
      <c r="D81" s="186" t="s">
        <v>78</v>
      </c>
      <c r="E81" s="186" t="s">
        <v>81</v>
      </c>
      <c r="F81" s="186" t="s">
        <v>80</v>
      </c>
      <c r="G81" s="187" t="s">
        <v>79</v>
      </c>
      <c r="H81" s="107"/>
      <c r="I81" s="105">
        <v>76</v>
      </c>
      <c r="J81" s="83">
        <f t="shared" si="65"/>
        <v>0</v>
      </c>
      <c r="K81" s="83">
        <f t="shared" si="66"/>
        <v>0</v>
      </c>
      <c r="L81" s="83">
        <f t="shared" si="67"/>
        <v>0</v>
      </c>
      <c r="M81" s="83">
        <f t="shared" si="49"/>
        <v>0</v>
      </c>
      <c r="N81" s="83">
        <v>0</v>
      </c>
      <c r="O81" s="84">
        <f t="shared" si="50"/>
        <v>0</v>
      </c>
      <c r="P81" s="105">
        <v>76</v>
      </c>
      <c r="Q81" s="83">
        <f t="shared" si="68"/>
        <v>0</v>
      </c>
      <c r="R81" s="83">
        <f t="shared" si="69"/>
        <v>0</v>
      </c>
      <c r="S81" s="83">
        <f t="shared" si="51"/>
        <v>0</v>
      </c>
      <c r="T81" s="83">
        <f t="shared" si="52"/>
        <v>0</v>
      </c>
      <c r="U81" s="83">
        <f t="shared" si="70"/>
        <v>0</v>
      </c>
      <c r="V81" s="83">
        <f t="shared" si="53"/>
        <v>0</v>
      </c>
      <c r="W81" s="83">
        <v>0</v>
      </c>
      <c r="X81" s="83">
        <f t="shared" si="54"/>
        <v>0</v>
      </c>
      <c r="Y81" s="88">
        <f t="shared" si="55"/>
        <v>0</v>
      </c>
      <c r="AA81" s="121">
        <v>76</v>
      </c>
      <c r="AB81" s="83">
        <f t="shared" si="56"/>
        <v>0</v>
      </c>
      <c r="AC81" s="154">
        <f t="shared" si="57"/>
        <v>0</v>
      </c>
      <c r="AD81" s="154">
        <f t="shared" si="58"/>
        <v>0</v>
      </c>
      <c r="AE81" s="154">
        <f t="shared" si="59"/>
        <v>0</v>
      </c>
      <c r="AF81" s="227">
        <f t="shared" si="37"/>
        <v>0</v>
      </c>
      <c r="AG81" s="227">
        <f t="shared" si="38"/>
        <v>0</v>
      </c>
      <c r="AH81" s="227">
        <f t="shared" si="39"/>
        <v>0</v>
      </c>
      <c r="AI81" s="235">
        <f t="shared" si="40"/>
        <v>0</v>
      </c>
      <c r="AK81" s="121">
        <v>76</v>
      </c>
      <c r="AL81" s="83">
        <f t="shared" si="60"/>
        <v>0</v>
      </c>
      <c r="AM81" s="83">
        <f t="shared" si="61"/>
        <v>0</v>
      </c>
      <c r="AN81" s="83">
        <f t="shared" si="62"/>
        <v>0</v>
      </c>
      <c r="AO81" s="83">
        <f t="shared" si="63"/>
        <v>0</v>
      </c>
      <c r="AP81" s="83">
        <f t="shared" si="64"/>
        <v>0</v>
      </c>
      <c r="AQ81" s="227">
        <f t="shared" si="48"/>
        <v>0</v>
      </c>
      <c r="AR81" s="227">
        <f t="shared" si="48"/>
        <v>0</v>
      </c>
      <c r="AS81" s="227">
        <f t="shared" si="48"/>
        <v>0</v>
      </c>
      <c r="AT81" s="227">
        <f t="shared" si="48"/>
        <v>0</v>
      </c>
      <c r="AU81" s="83">
        <f t="shared" si="71"/>
        <v>0</v>
      </c>
      <c r="AV81" s="83">
        <f t="shared" si="72"/>
        <v>0</v>
      </c>
      <c r="AW81" s="83">
        <f t="shared" si="73"/>
        <v>0</v>
      </c>
      <c r="AX81" s="83">
        <f t="shared" si="74"/>
        <v>0</v>
      </c>
      <c r="AY81" s="235">
        <f t="shared" si="75"/>
        <v>0</v>
      </c>
    </row>
    <row r="82" spans="2:51" x14ac:dyDescent="0.25">
      <c r="B82" s="207">
        <v>25</v>
      </c>
      <c r="C82" s="208">
        <v>300</v>
      </c>
      <c r="D82" s="241">
        <v>0.46200000000000002</v>
      </c>
      <c r="E82" s="251">
        <f>IF(G82+D82&lt;&gt;1,(1-(G82+D82))*56%,0)</f>
        <v>0.1288</v>
      </c>
      <c r="F82" s="251">
        <f>IF(G82+D82&lt;&gt;1,(1-(G82+D82))*44%,0)</f>
        <v>0.1012</v>
      </c>
      <c r="G82" s="242">
        <v>0.308</v>
      </c>
      <c r="H82" s="108">
        <f t="shared" ref="H82:H94" si="76">IF(C82=0,0,IF(SUM(D82:G82)&lt;&gt;1,"erreur",))</f>
        <v>0</v>
      </c>
      <c r="I82" s="105">
        <v>77</v>
      </c>
      <c r="J82" s="83">
        <f t="shared" si="65"/>
        <v>0</v>
      </c>
      <c r="K82" s="83">
        <f t="shared" si="66"/>
        <v>0</v>
      </c>
      <c r="L82" s="83">
        <f t="shared" si="67"/>
        <v>0</v>
      </c>
      <c r="M82" s="83">
        <f t="shared" si="49"/>
        <v>0</v>
      </c>
      <c r="N82" s="83">
        <v>0</v>
      </c>
      <c r="O82" s="84">
        <f t="shared" si="50"/>
        <v>0</v>
      </c>
      <c r="P82" s="105">
        <v>77</v>
      </c>
      <c r="Q82" s="83">
        <f t="shared" si="68"/>
        <v>0</v>
      </c>
      <c r="R82" s="83">
        <f t="shared" si="69"/>
        <v>0</v>
      </c>
      <c r="S82" s="83">
        <f t="shared" si="51"/>
        <v>0</v>
      </c>
      <c r="T82" s="83">
        <f t="shared" si="52"/>
        <v>0</v>
      </c>
      <c r="U82" s="83">
        <f t="shared" si="70"/>
        <v>0</v>
      </c>
      <c r="V82" s="83">
        <f t="shared" si="53"/>
        <v>0</v>
      </c>
      <c r="W82" s="83">
        <v>0</v>
      </c>
      <c r="X82" s="83">
        <f t="shared" si="54"/>
        <v>0</v>
      </c>
      <c r="Y82" s="88">
        <f t="shared" si="55"/>
        <v>0</v>
      </c>
      <c r="AA82" s="121">
        <v>77</v>
      </c>
      <c r="AB82" s="83">
        <f t="shared" si="56"/>
        <v>0</v>
      </c>
      <c r="AC82" s="154">
        <f t="shared" si="57"/>
        <v>0</v>
      </c>
      <c r="AD82" s="154">
        <f t="shared" si="58"/>
        <v>0</v>
      </c>
      <c r="AE82" s="154">
        <f t="shared" si="59"/>
        <v>0</v>
      </c>
      <c r="AF82" s="227">
        <f t="shared" si="37"/>
        <v>0</v>
      </c>
      <c r="AG82" s="227">
        <f t="shared" si="38"/>
        <v>0</v>
      </c>
      <c r="AH82" s="227">
        <f t="shared" si="39"/>
        <v>0</v>
      </c>
      <c r="AI82" s="235">
        <f t="shared" si="40"/>
        <v>0</v>
      </c>
      <c r="AK82" s="121">
        <v>77</v>
      </c>
      <c r="AL82" s="83">
        <f t="shared" si="60"/>
        <v>0</v>
      </c>
      <c r="AM82" s="83">
        <f t="shared" si="61"/>
        <v>0</v>
      </c>
      <c r="AN82" s="83">
        <f t="shared" si="62"/>
        <v>0</v>
      </c>
      <c r="AO82" s="83">
        <f t="shared" si="63"/>
        <v>0</v>
      </c>
      <c r="AP82" s="83">
        <f t="shared" si="64"/>
        <v>0</v>
      </c>
      <c r="AQ82" s="227">
        <f t="shared" si="48"/>
        <v>0</v>
      </c>
      <c r="AR82" s="227">
        <f t="shared" si="48"/>
        <v>0</v>
      </c>
      <c r="AS82" s="227">
        <f t="shared" si="48"/>
        <v>0</v>
      </c>
      <c r="AT82" s="227">
        <f t="shared" si="48"/>
        <v>0</v>
      </c>
      <c r="AU82" s="83">
        <f t="shared" si="71"/>
        <v>0</v>
      </c>
      <c r="AV82" s="83">
        <f t="shared" si="72"/>
        <v>0</v>
      </c>
      <c r="AW82" s="83">
        <f t="shared" si="73"/>
        <v>0</v>
      </c>
      <c r="AX82" s="83">
        <f t="shared" si="74"/>
        <v>0</v>
      </c>
      <c r="AY82" s="235">
        <f t="shared" si="75"/>
        <v>0</v>
      </c>
    </row>
    <row r="83" spans="2:51" x14ac:dyDescent="0.25">
      <c r="B83" s="189"/>
      <c r="C83" s="211"/>
      <c r="D83" s="212"/>
      <c r="E83" s="185">
        <f t="shared" ref="E83:E94" si="77">IF(G83+D83&lt;&gt;1,(1-(G83+D83))*56%,0)</f>
        <v>0.56000000000000005</v>
      </c>
      <c r="F83" s="185">
        <f t="shared" ref="F83:F94" si="78">IF(G83+D83&lt;&gt;1,(1-(G83+D83))*44%,0)</f>
        <v>0.44</v>
      </c>
      <c r="G83" s="213"/>
      <c r="H83" s="108">
        <f t="shared" si="76"/>
        <v>0</v>
      </c>
      <c r="I83" s="105">
        <v>78</v>
      </c>
      <c r="J83" s="83">
        <f t="shared" si="65"/>
        <v>0</v>
      </c>
      <c r="K83" s="83">
        <f t="shared" si="66"/>
        <v>0</v>
      </c>
      <c r="L83" s="83">
        <f t="shared" si="67"/>
        <v>0</v>
      </c>
      <c r="M83" s="83">
        <f t="shared" si="49"/>
        <v>0</v>
      </c>
      <c r="N83" s="83">
        <v>0</v>
      </c>
      <c r="O83" s="84">
        <f t="shared" si="50"/>
        <v>0</v>
      </c>
      <c r="P83" s="105">
        <v>78</v>
      </c>
      <c r="Q83" s="83">
        <f t="shared" si="68"/>
        <v>0</v>
      </c>
      <c r="R83" s="83">
        <f t="shared" si="69"/>
        <v>0</v>
      </c>
      <c r="S83" s="83">
        <f t="shared" si="51"/>
        <v>0</v>
      </c>
      <c r="T83" s="83">
        <f t="shared" si="52"/>
        <v>0</v>
      </c>
      <c r="U83" s="83">
        <f t="shared" si="70"/>
        <v>0</v>
      </c>
      <c r="V83" s="83">
        <f t="shared" si="53"/>
        <v>0</v>
      </c>
      <c r="W83" s="83">
        <v>0</v>
      </c>
      <c r="X83" s="83">
        <f t="shared" si="54"/>
        <v>0</v>
      </c>
      <c r="Y83" s="88">
        <f t="shared" si="55"/>
        <v>0</v>
      </c>
      <c r="AA83" s="121">
        <v>78</v>
      </c>
      <c r="AB83" s="83">
        <f t="shared" si="56"/>
        <v>0</v>
      </c>
      <c r="AC83" s="154">
        <f t="shared" si="57"/>
        <v>0</v>
      </c>
      <c r="AD83" s="154">
        <f t="shared" si="58"/>
        <v>0</v>
      </c>
      <c r="AE83" s="154">
        <f t="shared" si="59"/>
        <v>0</v>
      </c>
      <c r="AF83" s="227">
        <f t="shared" si="37"/>
        <v>0</v>
      </c>
      <c r="AG83" s="227">
        <f t="shared" si="38"/>
        <v>0</v>
      </c>
      <c r="AH83" s="227">
        <f t="shared" si="39"/>
        <v>0</v>
      </c>
      <c r="AI83" s="235">
        <f t="shared" si="40"/>
        <v>0</v>
      </c>
      <c r="AK83" s="121">
        <v>78</v>
      </c>
      <c r="AL83" s="83">
        <f t="shared" si="60"/>
        <v>0</v>
      </c>
      <c r="AM83" s="83">
        <f t="shared" si="61"/>
        <v>0</v>
      </c>
      <c r="AN83" s="83">
        <f t="shared" si="62"/>
        <v>0</v>
      </c>
      <c r="AO83" s="83">
        <f t="shared" si="63"/>
        <v>0</v>
      </c>
      <c r="AP83" s="83">
        <f t="shared" si="64"/>
        <v>0</v>
      </c>
      <c r="AQ83" s="227">
        <f t="shared" si="48"/>
        <v>0</v>
      </c>
      <c r="AR83" s="227">
        <f t="shared" si="48"/>
        <v>0</v>
      </c>
      <c r="AS83" s="227">
        <f t="shared" si="48"/>
        <v>0</v>
      </c>
      <c r="AT83" s="227">
        <f t="shared" si="48"/>
        <v>0</v>
      </c>
      <c r="AU83" s="83">
        <f t="shared" si="71"/>
        <v>0</v>
      </c>
      <c r="AV83" s="83">
        <f t="shared" si="72"/>
        <v>0</v>
      </c>
      <c r="AW83" s="83">
        <f t="shared" si="73"/>
        <v>0</v>
      </c>
      <c r="AX83" s="83">
        <f t="shared" si="74"/>
        <v>0</v>
      </c>
      <c r="AY83" s="235">
        <f t="shared" si="75"/>
        <v>0</v>
      </c>
    </row>
    <row r="84" spans="2:51" x14ac:dyDescent="0.25">
      <c r="B84" s="189"/>
      <c r="C84" s="211"/>
      <c r="D84" s="212"/>
      <c r="E84" s="185">
        <f t="shared" si="77"/>
        <v>0.56000000000000005</v>
      </c>
      <c r="F84" s="185">
        <f t="shared" si="78"/>
        <v>0.44</v>
      </c>
      <c r="G84" s="213"/>
      <c r="H84" s="108">
        <f t="shared" si="76"/>
        <v>0</v>
      </c>
      <c r="I84" s="105">
        <v>79</v>
      </c>
      <c r="J84" s="83">
        <f t="shared" si="65"/>
        <v>0</v>
      </c>
      <c r="K84" s="83">
        <f t="shared" si="66"/>
        <v>0</v>
      </c>
      <c r="L84" s="83">
        <f t="shared" si="67"/>
        <v>0</v>
      </c>
      <c r="M84" s="83">
        <f t="shared" si="49"/>
        <v>0</v>
      </c>
      <c r="N84" s="83">
        <v>0</v>
      </c>
      <c r="O84" s="84">
        <f t="shared" si="50"/>
        <v>0</v>
      </c>
      <c r="P84" s="105">
        <v>79</v>
      </c>
      <c r="Q84" s="83">
        <f t="shared" si="68"/>
        <v>0</v>
      </c>
      <c r="R84" s="83">
        <f t="shared" si="69"/>
        <v>0</v>
      </c>
      <c r="S84" s="83">
        <f t="shared" si="51"/>
        <v>0</v>
      </c>
      <c r="T84" s="83">
        <f t="shared" si="52"/>
        <v>0</v>
      </c>
      <c r="U84" s="83">
        <f t="shared" si="70"/>
        <v>0</v>
      </c>
      <c r="V84" s="83">
        <f t="shared" si="53"/>
        <v>0</v>
      </c>
      <c r="W84" s="83">
        <v>0</v>
      </c>
      <c r="X84" s="83">
        <f t="shared" si="54"/>
        <v>0</v>
      </c>
      <c r="Y84" s="88">
        <f t="shared" si="55"/>
        <v>0</v>
      </c>
      <c r="AA84" s="121">
        <v>79</v>
      </c>
      <c r="AB84" s="83">
        <f t="shared" si="56"/>
        <v>0</v>
      </c>
      <c r="AC84" s="154">
        <f t="shared" si="57"/>
        <v>0</v>
      </c>
      <c r="AD84" s="154">
        <f t="shared" si="58"/>
        <v>0</v>
      </c>
      <c r="AE84" s="154">
        <f t="shared" si="59"/>
        <v>0</v>
      </c>
      <c r="AF84" s="227">
        <f t="shared" si="37"/>
        <v>0</v>
      </c>
      <c r="AG84" s="227">
        <f t="shared" si="38"/>
        <v>0</v>
      </c>
      <c r="AH84" s="227">
        <f t="shared" si="39"/>
        <v>0</v>
      </c>
      <c r="AI84" s="235">
        <f t="shared" si="40"/>
        <v>0</v>
      </c>
      <c r="AK84" s="121">
        <v>79</v>
      </c>
      <c r="AL84" s="83">
        <f t="shared" si="60"/>
        <v>0</v>
      </c>
      <c r="AM84" s="83">
        <f t="shared" si="61"/>
        <v>0</v>
      </c>
      <c r="AN84" s="83">
        <f t="shared" si="62"/>
        <v>0</v>
      </c>
      <c r="AO84" s="83">
        <f t="shared" si="63"/>
        <v>0</v>
      </c>
      <c r="AP84" s="83">
        <f t="shared" si="64"/>
        <v>0</v>
      </c>
      <c r="AQ84" s="227">
        <f t="shared" si="48"/>
        <v>0</v>
      </c>
      <c r="AR84" s="227">
        <f t="shared" si="48"/>
        <v>0</v>
      </c>
      <c r="AS84" s="227">
        <f t="shared" si="48"/>
        <v>0</v>
      </c>
      <c r="AT84" s="227">
        <f t="shared" si="48"/>
        <v>0</v>
      </c>
      <c r="AU84" s="83">
        <f t="shared" si="71"/>
        <v>0</v>
      </c>
      <c r="AV84" s="83">
        <f t="shared" si="72"/>
        <v>0</v>
      </c>
      <c r="AW84" s="83">
        <f t="shared" si="73"/>
        <v>0</v>
      </c>
      <c r="AX84" s="83">
        <f t="shared" si="74"/>
        <v>0</v>
      </c>
      <c r="AY84" s="235">
        <f t="shared" si="75"/>
        <v>0</v>
      </c>
    </row>
    <row r="85" spans="2:51" x14ac:dyDescent="0.25">
      <c r="B85" s="189"/>
      <c r="C85" s="211"/>
      <c r="D85" s="212"/>
      <c r="E85" s="185">
        <f t="shared" si="77"/>
        <v>0.56000000000000005</v>
      </c>
      <c r="F85" s="185">
        <f t="shared" si="78"/>
        <v>0.44</v>
      </c>
      <c r="G85" s="213"/>
      <c r="H85" s="108">
        <f t="shared" si="76"/>
        <v>0</v>
      </c>
      <c r="I85" s="105">
        <v>80</v>
      </c>
      <c r="J85" s="83">
        <f t="shared" si="65"/>
        <v>0</v>
      </c>
      <c r="K85" s="83">
        <f t="shared" si="66"/>
        <v>0</v>
      </c>
      <c r="L85" s="83">
        <f t="shared" si="67"/>
        <v>0</v>
      </c>
      <c r="M85" s="83">
        <f t="shared" si="49"/>
        <v>0</v>
      </c>
      <c r="N85" s="83">
        <v>0</v>
      </c>
      <c r="O85" s="84">
        <f t="shared" si="50"/>
        <v>0</v>
      </c>
      <c r="P85" s="105">
        <v>80</v>
      </c>
      <c r="Q85" s="83">
        <f t="shared" si="68"/>
        <v>0</v>
      </c>
      <c r="R85" s="83">
        <f t="shared" si="69"/>
        <v>0</v>
      </c>
      <c r="S85" s="83">
        <f t="shared" si="51"/>
        <v>0</v>
      </c>
      <c r="T85" s="83">
        <f t="shared" si="52"/>
        <v>0</v>
      </c>
      <c r="U85" s="83">
        <f t="shared" si="70"/>
        <v>0</v>
      </c>
      <c r="V85" s="83">
        <f t="shared" si="53"/>
        <v>0</v>
      </c>
      <c r="W85" s="83">
        <v>0</v>
      </c>
      <c r="X85" s="83">
        <f t="shared" si="54"/>
        <v>0</v>
      </c>
      <c r="Y85" s="88">
        <f t="shared" si="55"/>
        <v>0</v>
      </c>
      <c r="AA85" s="121">
        <v>80</v>
      </c>
      <c r="AB85" s="83">
        <f t="shared" si="56"/>
        <v>0</v>
      </c>
      <c r="AC85" s="154">
        <f t="shared" si="57"/>
        <v>0</v>
      </c>
      <c r="AD85" s="154">
        <f t="shared" si="58"/>
        <v>0</v>
      </c>
      <c r="AE85" s="154">
        <f t="shared" si="59"/>
        <v>0</v>
      </c>
      <c r="AF85" s="227">
        <f t="shared" si="37"/>
        <v>0</v>
      </c>
      <c r="AG85" s="227">
        <f t="shared" si="38"/>
        <v>0</v>
      </c>
      <c r="AH85" s="227">
        <f t="shared" si="39"/>
        <v>0</v>
      </c>
      <c r="AI85" s="235">
        <f t="shared" si="40"/>
        <v>0</v>
      </c>
      <c r="AK85" s="121">
        <v>80</v>
      </c>
      <c r="AL85" s="83">
        <f t="shared" si="60"/>
        <v>0</v>
      </c>
      <c r="AM85" s="83">
        <f t="shared" si="61"/>
        <v>0</v>
      </c>
      <c r="AN85" s="83">
        <f t="shared" si="62"/>
        <v>0</v>
      </c>
      <c r="AO85" s="83">
        <f t="shared" si="63"/>
        <v>0</v>
      </c>
      <c r="AP85" s="83">
        <f t="shared" si="64"/>
        <v>0</v>
      </c>
      <c r="AQ85" s="227">
        <f t="shared" si="48"/>
        <v>0</v>
      </c>
      <c r="AR85" s="227">
        <f t="shared" si="48"/>
        <v>0</v>
      </c>
      <c r="AS85" s="227">
        <f t="shared" si="48"/>
        <v>0</v>
      </c>
      <c r="AT85" s="227">
        <f t="shared" si="48"/>
        <v>0</v>
      </c>
      <c r="AU85" s="83">
        <f t="shared" si="71"/>
        <v>0</v>
      </c>
      <c r="AV85" s="83">
        <f t="shared" si="72"/>
        <v>0</v>
      </c>
      <c r="AW85" s="83">
        <f t="shared" si="73"/>
        <v>0</v>
      </c>
      <c r="AX85" s="83">
        <f t="shared" si="74"/>
        <v>0</v>
      </c>
      <c r="AY85" s="235">
        <f t="shared" si="75"/>
        <v>0</v>
      </c>
    </row>
    <row r="86" spans="2:51" x14ac:dyDescent="0.25">
      <c r="B86" s="189"/>
      <c r="C86" s="211"/>
      <c r="D86" s="212"/>
      <c r="E86" s="185">
        <f t="shared" si="77"/>
        <v>0.56000000000000005</v>
      </c>
      <c r="F86" s="185">
        <f t="shared" si="78"/>
        <v>0.44</v>
      </c>
      <c r="G86" s="213"/>
      <c r="H86" s="108">
        <f t="shared" si="76"/>
        <v>0</v>
      </c>
      <c r="I86" s="105">
        <v>81</v>
      </c>
      <c r="J86" s="83">
        <f t="shared" si="65"/>
        <v>0</v>
      </c>
      <c r="K86" s="83">
        <f t="shared" si="66"/>
        <v>0</v>
      </c>
      <c r="L86" s="83">
        <f t="shared" si="67"/>
        <v>0</v>
      </c>
      <c r="M86" s="83">
        <f t="shared" si="49"/>
        <v>0</v>
      </c>
      <c r="N86" s="83">
        <v>0</v>
      </c>
      <c r="O86" s="84">
        <f t="shared" si="50"/>
        <v>0</v>
      </c>
      <c r="P86" s="105">
        <v>81</v>
      </c>
      <c r="Q86" s="83">
        <f t="shared" si="68"/>
        <v>0</v>
      </c>
      <c r="R86" s="83">
        <f t="shared" si="69"/>
        <v>0</v>
      </c>
      <c r="S86" s="83">
        <f t="shared" si="51"/>
        <v>0</v>
      </c>
      <c r="T86" s="83">
        <f t="shared" si="52"/>
        <v>0</v>
      </c>
      <c r="U86" s="83">
        <f t="shared" si="70"/>
        <v>0</v>
      </c>
      <c r="V86" s="83">
        <f t="shared" si="53"/>
        <v>0</v>
      </c>
      <c r="W86" s="83">
        <v>0</v>
      </c>
      <c r="X86" s="83">
        <f t="shared" si="54"/>
        <v>0</v>
      </c>
      <c r="Y86" s="88">
        <f t="shared" si="55"/>
        <v>0</v>
      </c>
      <c r="AA86" s="121">
        <v>81</v>
      </c>
      <c r="AB86" s="83">
        <f t="shared" si="56"/>
        <v>0</v>
      </c>
      <c r="AC86" s="154">
        <f t="shared" si="57"/>
        <v>0</v>
      </c>
      <c r="AD86" s="154">
        <f t="shared" si="58"/>
        <v>0</v>
      </c>
      <c r="AE86" s="154">
        <f t="shared" si="59"/>
        <v>0</v>
      </c>
      <c r="AF86" s="227">
        <f t="shared" si="37"/>
        <v>0</v>
      </c>
      <c r="AG86" s="227">
        <f t="shared" si="38"/>
        <v>0</v>
      </c>
      <c r="AH86" s="227">
        <f t="shared" si="39"/>
        <v>0</v>
      </c>
      <c r="AI86" s="235">
        <f t="shared" si="40"/>
        <v>0</v>
      </c>
      <c r="AK86" s="121">
        <v>81</v>
      </c>
      <c r="AL86" s="83">
        <f t="shared" si="60"/>
        <v>0</v>
      </c>
      <c r="AM86" s="83">
        <f t="shared" si="61"/>
        <v>0</v>
      </c>
      <c r="AN86" s="83">
        <f t="shared" si="62"/>
        <v>0</v>
      </c>
      <c r="AO86" s="83">
        <f t="shared" si="63"/>
        <v>0</v>
      </c>
      <c r="AP86" s="83">
        <f t="shared" si="64"/>
        <v>0</v>
      </c>
      <c r="AQ86" s="227">
        <f t="shared" si="48"/>
        <v>0</v>
      </c>
      <c r="AR86" s="227">
        <f t="shared" si="48"/>
        <v>0</v>
      </c>
      <c r="AS86" s="227">
        <f t="shared" si="48"/>
        <v>0</v>
      </c>
      <c r="AT86" s="227">
        <f t="shared" si="48"/>
        <v>0</v>
      </c>
      <c r="AU86" s="83">
        <f t="shared" si="71"/>
        <v>0</v>
      </c>
      <c r="AV86" s="83">
        <f t="shared" si="72"/>
        <v>0</v>
      </c>
      <c r="AW86" s="83">
        <f t="shared" si="73"/>
        <v>0</v>
      </c>
      <c r="AX86" s="83">
        <f t="shared" si="74"/>
        <v>0</v>
      </c>
      <c r="AY86" s="235">
        <f t="shared" si="75"/>
        <v>0</v>
      </c>
    </row>
    <row r="87" spans="2:51" x14ac:dyDescent="0.25">
      <c r="B87" s="189"/>
      <c r="C87" s="211"/>
      <c r="D87" s="212"/>
      <c r="E87" s="185">
        <f t="shared" si="77"/>
        <v>0.56000000000000005</v>
      </c>
      <c r="F87" s="185">
        <f t="shared" si="78"/>
        <v>0.44</v>
      </c>
      <c r="G87" s="213"/>
      <c r="H87" s="108">
        <f t="shared" si="76"/>
        <v>0</v>
      </c>
      <c r="I87" s="105">
        <v>82</v>
      </c>
      <c r="J87" s="83">
        <f t="shared" si="65"/>
        <v>0</v>
      </c>
      <c r="K87" s="83">
        <f t="shared" si="66"/>
        <v>0</v>
      </c>
      <c r="L87" s="83">
        <f t="shared" si="67"/>
        <v>0</v>
      </c>
      <c r="M87" s="83">
        <f t="shared" si="49"/>
        <v>0</v>
      </c>
      <c r="N87" s="83">
        <v>0</v>
      </c>
      <c r="O87" s="84">
        <f t="shared" si="50"/>
        <v>0</v>
      </c>
      <c r="P87" s="105">
        <v>82</v>
      </c>
      <c r="Q87" s="83">
        <f t="shared" si="68"/>
        <v>0</v>
      </c>
      <c r="R87" s="83">
        <f t="shared" si="69"/>
        <v>0</v>
      </c>
      <c r="S87" s="83">
        <f t="shared" si="51"/>
        <v>0</v>
      </c>
      <c r="T87" s="83">
        <f t="shared" si="52"/>
        <v>0</v>
      </c>
      <c r="U87" s="83">
        <f t="shared" si="70"/>
        <v>0</v>
      </c>
      <c r="V87" s="83">
        <f t="shared" si="53"/>
        <v>0</v>
      </c>
      <c r="W87" s="83">
        <v>0</v>
      </c>
      <c r="X87" s="83">
        <f t="shared" si="54"/>
        <v>0</v>
      </c>
      <c r="Y87" s="88">
        <f t="shared" si="55"/>
        <v>0</v>
      </c>
      <c r="AA87" s="121">
        <v>82</v>
      </c>
      <c r="AB87" s="83">
        <f t="shared" si="56"/>
        <v>0</v>
      </c>
      <c r="AC87" s="154">
        <f t="shared" si="57"/>
        <v>0</v>
      </c>
      <c r="AD87" s="154">
        <f t="shared" si="58"/>
        <v>0</v>
      </c>
      <c r="AE87" s="154">
        <f t="shared" si="59"/>
        <v>0</v>
      </c>
      <c r="AF87" s="227">
        <f t="shared" si="37"/>
        <v>0</v>
      </c>
      <c r="AG87" s="227">
        <f t="shared" si="38"/>
        <v>0</v>
      </c>
      <c r="AH87" s="227">
        <f t="shared" si="39"/>
        <v>0</v>
      </c>
      <c r="AI87" s="235">
        <f t="shared" si="40"/>
        <v>0</v>
      </c>
      <c r="AK87" s="121">
        <v>82</v>
      </c>
      <c r="AL87" s="83">
        <f t="shared" si="60"/>
        <v>0</v>
      </c>
      <c r="AM87" s="83">
        <f t="shared" si="61"/>
        <v>0</v>
      </c>
      <c r="AN87" s="83">
        <f t="shared" si="62"/>
        <v>0</v>
      </c>
      <c r="AO87" s="83">
        <f t="shared" si="63"/>
        <v>0</v>
      </c>
      <c r="AP87" s="83">
        <f t="shared" si="64"/>
        <v>0</v>
      </c>
      <c r="AQ87" s="227">
        <f t="shared" si="48"/>
        <v>0</v>
      </c>
      <c r="AR87" s="227">
        <f t="shared" si="48"/>
        <v>0</v>
      </c>
      <c r="AS87" s="227">
        <f t="shared" si="48"/>
        <v>0</v>
      </c>
      <c r="AT87" s="227">
        <f t="shared" si="48"/>
        <v>0</v>
      </c>
      <c r="AU87" s="83">
        <f t="shared" si="71"/>
        <v>0</v>
      </c>
      <c r="AV87" s="83">
        <f t="shared" si="72"/>
        <v>0</v>
      </c>
      <c r="AW87" s="83">
        <f t="shared" si="73"/>
        <v>0</v>
      </c>
      <c r="AX87" s="83">
        <f t="shared" si="74"/>
        <v>0</v>
      </c>
      <c r="AY87" s="235">
        <f t="shared" si="75"/>
        <v>0</v>
      </c>
    </row>
    <row r="88" spans="2:51" x14ac:dyDescent="0.25">
      <c r="B88" s="189"/>
      <c r="C88" s="211"/>
      <c r="D88" s="212"/>
      <c r="E88" s="185">
        <f t="shared" si="77"/>
        <v>0.56000000000000005</v>
      </c>
      <c r="F88" s="185">
        <f t="shared" si="78"/>
        <v>0.44</v>
      </c>
      <c r="G88" s="213"/>
      <c r="H88" s="108">
        <f t="shared" si="76"/>
        <v>0</v>
      </c>
      <c r="I88" s="105">
        <v>83</v>
      </c>
      <c r="J88" s="83">
        <f t="shared" si="65"/>
        <v>0</v>
      </c>
      <c r="K88" s="83">
        <f t="shared" si="66"/>
        <v>0</v>
      </c>
      <c r="L88" s="83">
        <f t="shared" si="67"/>
        <v>0</v>
      </c>
      <c r="M88" s="83">
        <f t="shared" si="49"/>
        <v>0</v>
      </c>
      <c r="N88" s="83">
        <v>0</v>
      </c>
      <c r="O88" s="84">
        <f t="shared" si="50"/>
        <v>0</v>
      </c>
      <c r="P88" s="105">
        <v>83</v>
      </c>
      <c r="Q88" s="83">
        <f t="shared" si="68"/>
        <v>0</v>
      </c>
      <c r="R88" s="83">
        <f t="shared" si="69"/>
        <v>0</v>
      </c>
      <c r="S88" s="83">
        <f t="shared" si="51"/>
        <v>0</v>
      </c>
      <c r="T88" s="83">
        <f t="shared" si="52"/>
        <v>0</v>
      </c>
      <c r="U88" s="83">
        <f t="shared" si="70"/>
        <v>0</v>
      </c>
      <c r="V88" s="83">
        <f t="shared" si="53"/>
        <v>0</v>
      </c>
      <c r="W88" s="83">
        <v>0</v>
      </c>
      <c r="X88" s="83">
        <f t="shared" si="54"/>
        <v>0</v>
      </c>
      <c r="Y88" s="88">
        <f t="shared" si="55"/>
        <v>0</v>
      </c>
      <c r="AA88" s="121">
        <v>83</v>
      </c>
      <c r="AB88" s="83">
        <f t="shared" si="56"/>
        <v>0</v>
      </c>
      <c r="AC88" s="154">
        <f t="shared" si="57"/>
        <v>0</v>
      </c>
      <c r="AD88" s="154">
        <f t="shared" si="58"/>
        <v>0</v>
      </c>
      <c r="AE88" s="154">
        <f t="shared" si="59"/>
        <v>0</v>
      </c>
      <c r="AF88" s="227">
        <f t="shared" si="37"/>
        <v>0</v>
      </c>
      <c r="AG88" s="227">
        <f t="shared" si="38"/>
        <v>0</v>
      </c>
      <c r="AH88" s="227">
        <f t="shared" si="39"/>
        <v>0</v>
      </c>
      <c r="AI88" s="235">
        <f t="shared" si="40"/>
        <v>0</v>
      </c>
      <c r="AK88" s="121">
        <v>83</v>
      </c>
      <c r="AL88" s="83">
        <f t="shared" si="60"/>
        <v>0</v>
      </c>
      <c r="AM88" s="83">
        <f t="shared" si="61"/>
        <v>0</v>
      </c>
      <c r="AN88" s="83">
        <f t="shared" si="62"/>
        <v>0</v>
      </c>
      <c r="AO88" s="83">
        <f t="shared" si="63"/>
        <v>0</v>
      </c>
      <c r="AP88" s="83">
        <f t="shared" si="64"/>
        <v>0</v>
      </c>
      <c r="AQ88" s="227">
        <f t="shared" si="48"/>
        <v>0</v>
      </c>
      <c r="AR88" s="227">
        <f t="shared" si="48"/>
        <v>0</v>
      </c>
      <c r="AS88" s="227">
        <f t="shared" si="48"/>
        <v>0</v>
      </c>
      <c r="AT88" s="227">
        <f t="shared" si="48"/>
        <v>0</v>
      </c>
      <c r="AU88" s="83">
        <f t="shared" si="71"/>
        <v>0</v>
      </c>
      <c r="AV88" s="83">
        <f t="shared" si="72"/>
        <v>0</v>
      </c>
      <c r="AW88" s="83">
        <f t="shared" si="73"/>
        <v>0</v>
      </c>
      <c r="AX88" s="83">
        <f t="shared" si="74"/>
        <v>0</v>
      </c>
      <c r="AY88" s="235">
        <f t="shared" si="75"/>
        <v>0</v>
      </c>
    </row>
    <row r="89" spans="2:51" x14ac:dyDescent="0.25">
      <c r="B89" s="189"/>
      <c r="C89" s="211"/>
      <c r="D89" s="212"/>
      <c r="E89" s="185">
        <f t="shared" si="77"/>
        <v>0.56000000000000005</v>
      </c>
      <c r="F89" s="185">
        <f t="shared" si="78"/>
        <v>0.44</v>
      </c>
      <c r="G89" s="213"/>
      <c r="H89" s="108">
        <f t="shared" si="76"/>
        <v>0</v>
      </c>
      <c r="I89" s="105">
        <v>84</v>
      </c>
      <c r="J89" s="83">
        <f t="shared" si="65"/>
        <v>0</v>
      </c>
      <c r="K89" s="83">
        <f t="shared" si="66"/>
        <v>0</v>
      </c>
      <c r="L89" s="83">
        <f t="shared" si="67"/>
        <v>0</v>
      </c>
      <c r="M89" s="83">
        <f t="shared" si="49"/>
        <v>0</v>
      </c>
      <c r="N89" s="83">
        <v>0</v>
      </c>
      <c r="O89" s="84">
        <f t="shared" si="50"/>
        <v>0</v>
      </c>
      <c r="P89" s="105">
        <v>84</v>
      </c>
      <c r="Q89" s="83">
        <f t="shared" si="68"/>
        <v>0</v>
      </c>
      <c r="R89" s="83">
        <f t="shared" si="69"/>
        <v>0</v>
      </c>
      <c r="S89" s="83">
        <f t="shared" si="51"/>
        <v>0</v>
      </c>
      <c r="T89" s="83">
        <f t="shared" si="52"/>
        <v>0</v>
      </c>
      <c r="U89" s="83">
        <f t="shared" si="70"/>
        <v>0</v>
      </c>
      <c r="V89" s="83">
        <f t="shared" si="53"/>
        <v>0</v>
      </c>
      <c r="W89" s="83">
        <v>0</v>
      </c>
      <c r="X89" s="83">
        <f t="shared" si="54"/>
        <v>0</v>
      </c>
      <c r="Y89" s="88">
        <f t="shared" si="55"/>
        <v>0</v>
      </c>
      <c r="AA89" s="121">
        <v>84</v>
      </c>
      <c r="AB89" s="83">
        <f t="shared" si="56"/>
        <v>0</v>
      </c>
      <c r="AC89" s="154">
        <f t="shared" si="57"/>
        <v>0</v>
      </c>
      <c r="AD89" s="154">
        <f t="shared" si="58"/>
        <v>0</v>
      </c>
      <c r="AE89" s="154">
        <f t="shared" si="59"/>
        <v>0</v>
      </c>
      <c r="AF89" s="227">
        <f t="shared" si="37"/>
        <v>0</v>
      </c>
      <c r="AG89" s="227">
        <f t="shared" si="38"/>
        <v>0</v>
      </c>
      <c r="AH89" s="227">
        <f t="shared" si="39"/>
        <v>0</v>
      </c>
      <c r="AI89" s="235">
        <f t="shared" si="40"/>
        <v>0</v>
      </c>
      <c r="AK89" s="121">
        <v>84</v>
      </c>
      <c r="AL89" s="83">
        <f t="shared" si="60"/>
        <v>0</v>
      </c>
      <c r="AM89" s="83">
        <f t="shared" si="61"/>
        <v>0</v>
      </c>
      <c r="AN89" s="83">
        <f t="shared" si="62"/>
        <v>0</v>
      </c>
      <c r="AO89" s="83">
        <f t="shared" si="63"/>
        <v>0</v>
      </c>
      <c r="AP89" s="83">
        <f t="shared" si="64"/>
        <v>0</v>
      </c>
      <c r="AQ89" s="227">
        <f t="shared" si="48"/>
        <v>0</v>
      </c>
      <c r="AR89" s="227">
        <f t="shared" si="48"/>
        <v>0</v>
      </c>
      <c r="AS89" s="227">
        <f t="shared" si="48"/>
        <v>0</v>
      </c>
      <c r="AT89" s="227">
        <f t="shared" si="48"/>
        <v>0</v>
      </c>
      <c r="AU89" s="83">
        <f t="shared" si="71"/>
        <v>0</v>
      </c>
      <c r="AV89" s="83">
        <f t="shared" si="72"/>
        <v>0</v>
      </c>
      <c r="AW89" s="83">
        <f t="shared" si="73"/>
        <v>0</v>
      </c>
      <c r="AX89" s="83">
        <f t="shared" si="74"/>
        <v>0</v>
      </c>
      <c r="AY89" s="235">
        <f t="shared" si="75"/>
        <v>0</v>
      </c>
    </row>
    <row r="90" spans="2:51" x14ac:dyDescent="0.25">
      <c r="B90" s="189"/>
      <c r="C90" s="211"/>
      <c r="D90" s="212"/>
      <c r="E90" s="185">
        <f t="shared" si="77"/>
        <v>0.56000000000000005</v>
      </c>
      <c r="F90" s="185">
        <f t="shared" si="78"/>
        <v>0.44</v>
      </c>
      <c r="G90" s="213"/>
      <c r="H90" s="108">
        <f t="shared" si="76"/>
        <v>0</v>
      </c>
      <c r="I90" s="105">
        <v>85</v>
      </c>
      <c r="J90" s="83">
        <f t="shared" si="65"/>
        <v>0</v>
      </c>
      <c r="K90" s="83">
        <f t="shared" si="66"/>
        <v>0</v>
      </c>
      <c r="L90" s="83">
        <f t="shared" si="67"/>
        <v>0</v>
      </c>
      <c r="M90" s="83">
        <f t="shared" si="49"/>
        <v>0</v>
      </c>
      <c r="N90" s="83">
        <v>0</v>
      </c>
      <c r="O90" s="84">
        <f t="shared" si="50"/>
        <v>0</v>
      </c>
      <c r="P90" s="105">
        <v>85</v>
      </c>
      <c r="Q90" s="83">
        <f t="shared" si="68"/>
        <v>0</v>
      </c>
      <c r="R90" s="83">
        <f t="shared" si="69"/>
        <v>0</v>
      </c>
      <c r="S90" s="83">
        <f t="shared" si="51"/>
        <v>0</v>
      </c>
      <c r="T90" s="83">
        <f t="shared" si="52"/>
        <v>0</v>
      </c>
      <c r="U90" s="83">
        <f t="shared" si="70"/>
        <v>0</v>
      </c>
      <c r="V90" s="83">
        <f t="shared" si="53"/>
        <v>0</v>
      </c>
      <c r="W90" s="83">
        <v>0</v>
      </c>
      <c r="X90" s="83">
        <f t="shared" si="54"/>
        <v>0</v>
      </c>
      <c r="Y90" s="88">
        <f t="shared" si="55"/>
        <v>0</v>
      </c>
      <c r="AA90" s="121">
        <v>85</v>
      </c>
      <c r="AB90" s="83">
        <f t="shared" si="56"/>
        <v>0</v>
      </c>
      <c r="AC90" s="154">
        <f t="shared" si="57"/>
        <v>0</v>
      </c>
      <c r="AD90" s="154">
        <f t="shared" si="58"/>
        <v>0</v>
      </c>
      <c r="AE90" s="154">
        <f t="shared" si="59"/>
        <v>0</v>
      </c>
      <c r="AF90" s="227">
        <f t="shared" si="37"/>
        <v>0</v>
      </c>
      <c r="AG90" s="227">
        <f t="shared" si="38"/>
        <v>0</v>
      </c>
      <c r="AH90" s="227">
        <f t="shared" si="39"/>
        <v>0</v>
      </c>
      <c r="AI90" s="235">
        <f t="shared" si="40"/>
        <v>0</v>
      </c>
      <c r="AK90" s="121">
        <v>85</v>
      </c>
      <c r="AL90" s="83">
        <f t="shared" si="60"/>
        <v>0</v>
      </c>
      <c r="AM90" s="83">
        <f t="shared" si="61"/>
        <v>0</v>
      </c>
      <c r="AN90" s="83">
        <f t="shared" si="62"/>
        <v>0</v>
      </c>
      <c r="AO90" s="83">
        <f t="shared" si="63"/>
        <v>0</v>
      </c>
      <c r="AP90" s="83">
        <f t="shared" si="64"/>
        <v>0</v>
      </c>
      <c r="AQ90" s="227">
        <f t="shared" si="48"/>
        <v>0</v>
      </c>
      <c r="AR90" s="227">
        <f t="shared" si="48"/>
        <v>0</v>
      </c>
      <c r="AS90" s="227">
        <f t="shared" si="48"/>
        <v>0</v>
      </c>
      <c r="AT90" s="227">
        <f t="shared" si="48"/>
        <v>0</v>
      </c>
      <c r="AU90" s="83">
        <f t="shared" si="71"/>
        <v>0</v>
      </c>
      <c r="AV90" s="83">
        <f t="shared" si="72"/>
        <v>0</v>
      </c>
      <c r="AW90" s="83">
        <f t="shared" si="73"/>
        <v>0</v>
      </c>
      <c r="AX90" s="83">
        <f t="shared" si="74"/>
        <v>0</v>
      </c>
      <c r="AY90" s="235">
        <f t="shared" si="75"/>
        <v>0</v>
      </c>
    </row>
    <row r="91" spans="2:51" x14ac:dyDescent="0.25">
      <c r="B91" s="189"/>
      <c r="C91" s="211"/>
      <c r="D91" s="212"/>
      <c r="E91" s="185">
        <f t="shared" si="77"/>
        <v>0.56000000000000005</v>
      </c>
      <c r="F91" s="185">
        <f t="shared" si="78"/>
        <v>0.44</v>
      </c>
      <c r="G91" s="213"/>
      <c r="H91" s="108">
        <f t="shared" si="76"/>
        <v>0</v>
      </c>
      <c r="I91" s="105">
        <v>86</v>
      </c>
      <c r="J91" s="83">
        <f t="shared" si="65"/>
        <v>0</v>
      </c>
      <c r="K91" s="83">
        <f t="shared" si="66"/>
        <v>0</v>
      </c>
      <c r="L91" s="83">
        <f t="shared" si="67"/>
        <v>0</v>
      </c>
      <c r="M91" s="83">
        <f t="shared" si="49"/>
        <v>0</v>
      </c>
      <c r="N91" s="83">
        <v>0</v>
      </c>
      <c r="O91" s="84">
        <f t="shared" si="50"/>
        <v>0</v>
      </c>
      <c r="P91" s="105">
        <v>86</v>
      </c>
      <c r="Q91" s="83">
        <f t="shared" si="68"/>
        <v>0</v>
      </c>
      <c r="R91" s="83">
        <f t="shared" si="69"/>
        <v>0</v>
      </c>
      <c r="S91" s="83">
        <f t="shared" si="51"/>
        <v>0</v>
      </c>
      <c r="T91" s="83">
        <f t="shared" si="52"/>
        <v>0</v>
      </c>
      <c r="U91" s="83">
        <f t="shared" si="70"/>
        <v>0</v>
      </c>
      <c r="V91" s="83">
        <f t="shared" si="53"/>
        <v>0</v>
      </c>
      <c r="W91" s="83">
        <v>0</v>
      </c>
      <c r="X91" s="83">
        <f t="shared" si="54"/>
        <v>0</v>
      </c>
      <c r="Y91" s="88">
        <f t="shared" si="55"/>
        <v>0</v>
      </c>
      <c r="AA91" s="121">
        <v>86</v>
      </c>
      <c r="AB91" s="83">
        <f t="shared" si="56"/>
        <v>0</v>
      </c>
      <c r="AC91" s="154">
        <f t="shared" si="57"/>
        <v>0</v>
      </c>
      <c r="AD91" s="154">
        <f t="shared" si="58"/>
        <v>0</v>
      </c>
      <c r="AE91" s="154">
        <f t="shared" si="59"/>
        <v>0</v>
      </c>
      <c r="AF91" s="227">
        <f t="shared" ref="AF91:AF154" si="79">IF(OR(AA91&lt;=$F$18,AA91&lt;=30),EXP(-LN(2)/$D$104)*AF90+((1-EXP(-LN(2)/$D$104))/(LN(2)/$D$104))*$AB91*AC91*0.475*$F$19*44/12,)</f>
        <v>0</v>
      </c>
      <c r="AG91" s="227">
        <f t="shared" ref="AG91:AG154" si="80">IF(OR(AA91&lt;=$F$18,AA91&lt;=30),EXP(-LN(2)/$D$106)*AG90+((1-EXP(-LN(2)/$D$106))/(LN(2)/$D$106))*$AB91*AD91*0.475*$F$19*44/12,)</f>
        <v>0</v>
      </c>
      <c r="AH91" s="227">
        <f t="shared" ref="AH91:AH154" si="81">IF(OR(AA91&lt;=$F$18,AA91&lt;=30),EXP(-LN(2)/$D$105)*AH90+((1-EXP(-LN(2)/$D$105))/(LN(2)/$D$105))*$AB91*AE91*0.475*$F$19*44/12,)</f>
        <v>0</v>
      </c>
      <c r="AI91" s="235">
        <f t="shared" ref="AI91:AI154" si="82">IF(OR(AA91&lt;=$F$18,AA91&lt;=30),SUM(AF91:AH91),)</f>
        <v>0</v>
      </c>
      <c r="AK91" s="121">
        <v>86</v>
      </c>
      <c r="AL91" s="83">
        <f t="shared" si="60"/>
        <v>0</v>
      </c>
      <c r="AM91" s="83">
        <f t="shared" si="61"/>
        <v>0</v>
      </c>
      <c r="AN91" s="83">
        <f t="shared" si="62"/>
        <v>0</v>
      </c>
      <c r="AO91" s="83">
        <f t="shared" si="63"/>
        <v>0</v>
      </c>
      <c r="AP91" s="83">
        <f t="shared" si="64"/>
        <v>0</v>
      </c>
      <c r="AQ91" s="227">
        <f t="shared" si="48"/>
        <v>0</v>
      </c>
      <c r="AR91" s="227">
        <f t="shared" si="48"/>
        <v>0</v>
      </c>
      <c r="AS91" s="227">
        <f t="shared" si="48"/>
        <v>0</v>
      </c>
      <c r="AT91" s="227">
        <f t="shared" si="48"/>
        <v>0</v>
      </c>
      <c r="AU91" s="83">
        <f t="shared" si="71"/>
        <v>0</v>
      </c>
      <c r="AV91" s="83">
        <f t="shared" si="72"/>
        <v>0</v>
      </c>
      <c r="AW91" s="83">
        <f t="shared" si="73"/>
        <v>0</v>
      </c>
      <c r="AX91" s="83">
        <f t="shared" si="74"/>
        <v>0</v>
      </c>
      <c r="AY91" s="235">
        <f t="shared" si="75"/>
        <v>0</v>
      </c>
    </row>
    <row r="92" spans="2:51" x14ac:dyDescent="0.25">
      <c r="B92" s="189"/>
      <c r="C92" s="211"/>
      <c r="D92" s="212"/>
      <c r="E92" s="185">
        <f t="shared" si="77"/>
        <v>0.56000000000000005</v>
      </c>
      <c r="F92" s="185">
        <f t="shared" si="78"/>
        <v>0.44</v>
      </c>
      <c r="G92" s="213"/>
      <c r="H92" s="108">
        <f t="shared" si="76"/>
        <v>0</v>
      </c>
      <c r="I92" s="105">
        <v>87</v>
      </c>
      <c r="J92" s="83">
        <f t="shared" si="65"/>
        <v>0</v>
      </c>
      <c r="K92" s="83">
        <f t="shared" si="66"/>
        <v>0</v>
      </c>
      <c r="L92" s="83">
        <f t="shared" si="67"/>
        <v>0</v>
      </c>
      <c r="M92" s="83">
        <f t="shared" si="49"/>
        <v>0</v>
      </c>
      <c r="N92" s="83">
        <v>0</v>
      </c>
      <c r="O92" s="84">
        <f t="shared" si="50"/>
        <v>0</v>
      </c>
      <c r="P92" s="105">
        <v>87</v>
      </c>
      <c r="Q92" s="83">
        <f t="shared" si="68"/>
        <v>0</v>
      </c>
      <c r="R92" s="83">
        <f t="shared" si="69"/>
        <v>0</v>
      </c>
      <c r="S92" s="83">
        <f t="shared" si="51"/>
        <v>0</v>
      </c>
      <c r="T92" s="83">
        <f t="shared" si="52"/>
        <v>0</v>
      </c>
      <c r="U92" s="83">
        <f t="shared" si="70"/>
        <v>0</v>
      </c>
      <c r="V92" s="83">
        <f t="shared" si="53"/>
        <v>0</v>
      </c>
      <c r="W92" s="83">
        <v>0</v>
      </c>
      <c r="X92" s="83">
        <f t="shared" si="54"/>
        <v>0</v>
      </c>
      <c r="Y92" s="88">
        <f t="shared" si="55"/>
        <v>0</v>
      </c>
      <c r="AA92" s="121">
        <v>87</v>
      </c>
      <c r="AB92" s="83">
        <f t="shared" si="56"/>
        <v>0</v>
      </c>
      <c r="AC92" s="154">
        <f t="shared" si="57"/>
        <v>0</v>
      </c>
      <c r="AD92" s="154">
        <f t="shared" si="58"/>
        <v>0</v>
      </c>
      <c r="AE92" s="154">
        <f t="shared" si="59"/>
        <v>0</v>
      </c>
      <c r="AF92" s="227">
        <f t="shared" si="79"/>
        <v>0</v>
      </c>
      <c r="AG92" s="227">
        <f t="shared" si="80"/>
        <v>0</v>
      </c>
      <c r="AH92" s="227">
        <f t="shared" si="81"/>
        <v>0</v>
      </c>
      <c r="AI92" s="235">
        <f t="shared" si="82"/>
        <v>0</v>
      </c>
      <c r="AK92" s="121">
        <v>87</v>
      </c>
      <c r="AL92" s="83">
        <f t="shared" si="60"/>
        <v>0</v>
      </c>
      <c r="AM92" s="83">
        <f t="shared" si="61"/>
        <v>0</v>
      </c>
      <c r="AN92" s="83">
        <f t="shared" si="62"/>
        <v>0</v>
      </c>
      <c r="AO92" s="83">
        <f t="shared" si="63"/>
        <v>0</v>
      </c>
      <c r="AP92" s="83">
        <f t="shared" si="64"/>
        <v>0</v>
      </c>
      <c r="AQ92" s="227">
        <f t="shared" si="48"/>
        <v>0</v>
      </c>
      <c r="AR92" s="227">
        <f t="shared" si="48"/>
        <v>0</v>
      </c>
      <c r="AS92" s="227">
        <f t="shared" si="48"/>
        <v>0</v>
      </c>
      <c r="AT92" s="227">
        <f t="shared" si="48"/>
        <v>0</v>
      </c>
      <c r="AU92" s="83">
        <f t="shared" si="71"/>
        <v>0</v>
      </c>
      <c r="AV92" s="83">
        <f t="shared" si="72"/>
        <v>0</v>
      </c>
      <c r="AW92" s="83">
        <f t="shared" si="73"/>
        <v>0</v>
      </c>
      <c r="AX92" s="83">
        <f t="shared" si="74"/>
        <v>0</v>
      </c>
      <c r="AY92" s="235">
        <f t="shared" si="75"/>
        <v>0</v>
      </c>
    </row>
    <row r="93" spans="2:51" x14ac:dyDescent="0.25">
      <c r="B93" s="189"/>
      <c r="C93" s="211"/>
      <c r="D93" s="212"/>
      <c r="E93" s="185">
        <f t="shared" si="77"/>
        <v>0.56000000000000005</v>
      </c>
      <c r="F93" s="185">
        <f t="shared" si="78"/>
        <v>0.44</v>
      </c>
      <c r="G93" s="213"/>
      <c r="H93" s="108">
        <f t="shared" si="76"/>
        <v>0</v>
      </c>
      <c r="I93" s="105">
        <v>88</v>
      </c>
      <c r="J93" s="83">
        <f t="shared" si="65"/>
        <v>0</v>
      </c>
      <c r="K93" s="83">
        <f t="shared" si="66"/>
        <v>0</v>
      </c>
      <c r="L93" s="83">
        <f t="shared" si="67"/>
        <v>0</v>
      </c>
      <c r="M93" s="83">
        <f t="shared" si="49"/>
        <v>0</v>
      </c>
      <c r="N93" s="83">
        <v>0</v>
      </c>
      <c r="O93" s="84">
        <f t="shared" si="50"/>
        <v>0</v>
      </c>
      <c r="P93" s="105">
        <v>88</v>
      </c>
      <c r="Q93" s="83">
        <f t="shared" si="68"/>
        <v>0</v>
      </c>
      <c r="R93" s="83">
        <f t="shared" si="69"/>
        <v>0</v>
      </c>
      <c r="S93" s="83">
        <f t="shared" si="51"/>
        <v>0</v>
      </c>
      <c r="T93" s="83">
        <f t="shared" si="52"/>
        <v>0</v>
      </c>
      <c r="U93" s="83">
        <f t="shared" si="70"/>
        <v>0</v>
      </c>
      <c r="V93" s="83">
        <f t="shared" si="53"/>
        <v>0</v>
      </c>
      <c r="W93" s="83">
        <v>0</v>
      </c>
      <c r="X93" s="83">
        <f t="shared" si="54"/>
        <v>0</v>
      </c>
      <c r="Y93" s="88">
        <f t="shared" si="55"/>
        <v>0</v>
      </c>
      <c r="AA93" s="121">
        <v>88</v>
      </c>
      <c r="AB93" s="83">
        <f t="shared" si="56"/>
        <v>0</v>
      </c>
      <c r="AC93" s="154">
        <f t="shared" si="57"/>
        <v>0</v>
      </c>
      <c r="AD93" s="154">
        <f t="shared" si="58"/>
        <v>0</v>
      </c>
      <c r="AE93" s="154">
        <f t="shared" si="59"/>
        <v>0</v>
      </c>
      <c r="AF93" s="227">
        <f t="shared" si="79"/>
        <v>0</v>
      </c>
      <c r="AG93" s="227">
        <f t="shared" si="80"/>
        <v>0</v>
      </c>
      <c r="AH93" s="227">
        <f t="shared" si="81"/>
        <v>0</v>
      </c>
      <c r="AI93" s="235">
        <f t="shared" si="82"/>
        <v>0</v>
      </c>
      <c r="AK93" s="121">
        <v>88</v>
      </c>
      <c r="AL93" s="83">
        <f t="shared" si="60"/>
        <v>0</v>
      </c>
      <c r="AM93" s="83">
        <f t="shared" si="61"/>
        <v>0</v>
      </c>
      <c r="AN93" s="83">
        <f t="shared" si="62"/>
        <v>0</v>
      </c>
      <c r="AO93" s="83">
        <f t="shared" si="63"/>
        <v>0</v>
      </c>
      <c r="AP93" s="83">
        <f t="shared" si="64"/>
        <v>0</v>
      </c>
      <c r="AQ93" s="227">
        <f t="shared" si="48"/>
        <v>0</v>
      </c>
      <c r="AR93" s="227">
        <f t="shared" si="48"/>
        <v>0</v>
      </c>
      <c r="AS93" s="227">
        <f t="shared" si="48"/>
        <v>0</v>
      </c>
      <c r="AT93" s="227">
        <f t="shared" si="48"/>
        <v>0</v>
      </c>
      <c r="AU93" s="83">
        <f t="shared" si="71"/>
        <v>0</v>
      </c>
      <c r="AV93" s="83">
        <f t="shared" si="72"/>
        <v>0</v>
      </c>
      <c r="AW93" s="83">
        <f t="shared" si="73"/>
        <v>0</v>
      </c>
      <c r="AX93" s="83">
        <f t="shared" si="74"/>
        <v>0</v>
      </c>
      <c r="AY93" s="235">
        <f t="shared" si="75"/>
        <v>0</v>
      </c>
    </row>
    <row r="94" spans="2:51" x14ac:dyDescent="0.25">
      <c r="B94" s="190"/>
      <c r="C94" s="214"/>
      <c r="D94" s="215"/>
      <c r="E94" s="184">
        <f t="shared" si="77"/>
        <v>0.56000000000000005</v>
      </c>
      <c r="F94" s="184">
        <f t="shared" si="78"/>
        <v>0.44</v>
      </c>
      <c r="G94" s="216"/>
      <c r="H94" s="108">
        <f t="shared" si="76"/>
        <v>0</v>
      </c>
      <c r="I94" s="105">
        <v>89</v>
      </c>
      <c r="J94" s="83">
        <f t="shared" si="65"/>
        <v>0</v>
      </c>
      <c r="K94" s="83">
        <f t="shared" si="66"/>
        <v>0</v>
      </c>
      <c r="L94" s="83">
        <f t="shared" si="67"/>
        <v>0</v>
      </c>
      <c r="M94" s="83">
        <f t="shared" si="49"/>
        <v>0</v>
      </c>
      <c r="N94" s="83">
        <v>0</v>
      </c>
      <c r="O94" s="84">
        <f t="shared" si="50"/>
        <v>0</v>
      </c>
      <c r="P94" s="105">
        <v>89</v>
      </c>
      <c r="Q94" s="83">
        <f t="shared" si="68"/>
        <v>0</v>
      </c>
      <c r="R94" s="83">
        <f t="shared" si="69"/>
        <v>0</v>
      </c>
      <c r="S94" s="83">
        <f t="shared" si="51"/>
        <v>0</v>
      </c>
      <c r="T94" s="83">
        <f t="shared" si="52"/>
        <v>0</v>
      </c>
      <c r="U94" s="83">
        <f t="shared" si="70"/>
        <v>0</v>
      </c>
      <c r="V94" s="83">
        <f t="shared" si="53"/>
        <v>0</v>
      </c>
      <c r="W94" s="83">
        <v>0</v>
      </c>
      <c r="X94" s="83">
        <f t="shared" si="54"/>
        <v>0</v>
      </c>
      <c r="Y94" s="88">
        <f t="shared" si="55"/>
        <v>0</v>
      </c>
      <c r="AA94" s="121">
        <v>89</v>
      </c>
      <c r="AB94" s="83">
        <f t="shared" si="56"/>
        <v>0</v>
      </c>
      <c r="AC94" s="154">
        <f t="shared" si="57"/>
        <v>0</v>
      </c>
      <c r="AD94" s="154">
        <f t="shared" si="58"/>
        <v>0</v>
      </c>
      <c r="AE94" s="154">
        <f t="shared" si="59"/>
        <v>0</v>
      </c>
      <c r="AF94" s="227">
        <f t="shared" si="79"/>
        <v>0</v>
      </c>
      <c r="AG94" s="227">
        <f t="shared" si="80"/>
        <v>0</v>
      </c>
      <c r="AH94" s="227">
        <f t="shared" si="81"/>
        <v>0</v>
      </c>
      <c r="AI94" s="235">
        <f t="shared" si="82"/>
        <v>0</v>
      </c>
      <c r="AK94" s="121">
        <v>89</v>
      </c>
      <c r="AL94" s="83">
        <f t="shared" si="60"/>
        <v>0</v>
      </c>
      <c r="AM94" s="83">
        <f t="shared" si="61"/>
        <v>0</v>
      </c>
      <c r="AN94" s="83">
        <f t="shared" si="62"/>
        <v>0</v>
      </c>
      <c r="AO94" s="83">
        <f t="shared" si="63"/>
        <v>0</v>
      </c>
      <c r="AP94" s="83">
        <f t="shared" si="64"/>
        <v>0</v>
      </c>
      <c r="AQ94" s="227">
        <f t="shared" si="48"/>
        <v>0</v>
      </c>
      <c r="AR94" s="227">
        <f t="shared" si="48"/>
        <v>0</v>
      </c>
      <c r="AS94" s="227">
        <f t="shared" si="48"/>
        <v>0</v>
      </c>
      <c r="AT94" s="227">
        <f t="shared" si="48"/>
        <v>0</v>
      </c>
      <c r="AU94" s="83">
        <f t="shared" si="71"/>
        <v>0</v>
      </c>
      <c r="AV94" s="83">
        <f t="shared" si="72"/>
        <v>0</v>
      </c>
      <c r="AW94" s="83">
        <f t="shared" si="73"/>
        <v>0</v>
      </c>
      <c r="AX94" s="83">
        <f t="shared" si="74"/>
        <v>0</v>
      </c>
      <c r="AY94" s="235">
        <f t="shared" si="75"/>
        <v>0</v>
      </c>
    </row>
    <row r="95" spans="2:51" x14ac:dyDescent="0.25">
      <c r="I95" s="105">
        <v>90</v>
      </c>
      <c r="J95" s="83">
        <f t="shared" si="65"/>
        <v>0</v>
      </c>
      <c r="K95" s="83">
        <f t="shared" si="66"/>
        <v>0</v>
      </c>
      <c r="L95" s="83">
        <f t="shared" si="67"/>
        <v>0</v>
      </c>
      <c r="M95" s="83">
        <f t="shared" si="49"/>
        <v>0</v>
      </c>
      <c r="N95" s="83">
        <v>0</v>
      </c>
      <c r="O95" s="84">
        <f t="shared" si="50"/>
        <v>0</v>
      </c>
      <c r="P95" s="105">
        <v>90</v>
      </c>
      <c r="Q95" s="83">
        <f t="shared" si="68"/>
        <v>0</v>
      </c>
      <c r="R95" s="83">
        <f t="shared" si="69"/>
        <v>0</v>
      </c>
      <c r="S95" s="83">
        <f t="shared" si="51"/>
        <v>0</v>
      </c>
      <c r="T95" s="83">
        <f t="shared" si="52"/>
        <v>0</v>
      </c>
      <c r="U95" s="83">
        <f t="shared" si="70"/>
        <v>0</v>
      </c>
      <c r="V95" s="83">
        <f t="shared" si="53"/>
        <v>0</v>
      </c>
      <c r="W95" s="83">
        <v>0</v>
      </c>
      <c r="X95" s="83">
        <f t="shared" si="54"/>
        <v>0</v>
      </c>
      <c r="Y95" s="88">
        <f t="shared" si="55"/>
        <v>0</v>
      </c>
      <c r="AA95" s="121">
        <v>90</v>
      </c>
      <c r="AB95" s="83">
        <f t="shared" si="56"/>
        <v>0</v>
      </c>
      <c r="AC95" s="154">
        <f t="shared" si="57"/>
        <v>0</v>
      </c>
      <c r="AD95" s="154">
        <f t="shared" si="58"/>
        <v>0</v>
      </c>
      <c r="AE95" s="154">
        <f t="shared" si="59"/>
        <v>0</v>
      </c>
      <c r="AF95" s="227">
        <f t="shared" si="79"/>
        <v>0</v>
      </c>
      <c r="AG95" s="227">
        <f t="shared" si="80"/>
        <v>0</v>
      </c>
      <c r="AH95" s="227">
        <f t="shared" si="81"/>
        <v>0</v>
      </c>
      <c r="AI95" s="235">
        <f t="shared" si="82"/>
        <v>0</v>
      </c>
      <c r="AK95" s="121">
        <v>90</v>
      </c>
      <c r="AL95" s="83">
        <f t="shared" si="60"/>
        <v>0</v>
      </c>
      <c r="AM95" s="83">
        <f t="shared" si="61"/>
        <v>0</v>
      </c>
      <c r="AN95" s="83">
        <f t="shared" si="62"/>
        <v>0</v>
      </c>
      <c r="AO95" s="83">
        <f t="shared" si="63"/>
        <v>0</v>
      </c>
      <c r="AP95" s="83">
        <f t="shared" si="64"/>
        <v>0</v>
      </c>
      <c r="AQ95" s="227">
        <f t="shared" si="48"/>
        <v>0</v>
      </c>
      <c r="AR95" s="227">
        <f t="shared" si="48"/>
        <v>0</v>
      </c>
      <c r="AS95" s="227">
        <f t="shared" si="48"/>
        <v>0</v>
      </c>
      <c r="AT95" s="227">
        <f t="shared" si="48"/>
        <v>0</v>
      </c>
      <c r="AU95" s="83">
        <f t="shared" si="71"/>
        <v>0</v>
      </c>
      <c r="AV95" s="83">
        <f t="shared" si="72"/>
        <v>0</v>
      </c>
      <c r="AW95" s="83">
        <f t="shared" si="73"/>
        <v>0</v>
      </c>
      <c r="AX95" s="83">
        <f t="shared" si="74"/>
        <v>0</v>
      </c>
      <c r="AY95" s="235">
        <f t="shared" si="75"/>
        <v>0</v>
      </c>
    </row>
    <row r="96" spans="2:51" x14ac:dyDescent="0.25">
      <c r="C96" s="117" t="s">
        <v>161</v>
      </c>
      <c r="D96" t="s">
        <v>144</v>
      </c>
      <c r="E96" s="6"/>
      <c r="I96" s="105">
        <v>91</v>
      </c>
      <c r="J96" s="83">
        <f t="shared" si="65"/>
        <v>0</v>
      </c>
      <c r="K96" s="83">
        <f t="shared" si="66"/>
        <v>0</v>
      </c>
      <c r="L96" s="83">
        <f t="shared" si="67"/>
        <v>0</v>
      </c>
      <c r="M96" s="83">
        <f t="shared" si="49"/>
        <v>0</v>
      </c>
      <c r="N96" s="83">
        <v>0</v>
      </c>
      <c r="O96" s="84">
        <f t="shared" si="50"/>
        <v>0</v>
      </c>
      <c r="P96" s="105">
        <v>91</v>
      </c>
      <c r="Q96" s="83">
        <f t="shared" si="68"/>
        <v>0</v>
      </c>
      <c r="R96" s="83">
        <f t="shared" si="69"/>
        <v>0</v>
      </c>
      <c r="S96" s="83">
        <f t="shared" si="51"/>
        <v>0</v>
      </c>
      <c r="T96" s="83">
        <f t="shared" si="52"/>
        <v>0</v>
      </c>
      <c r="U96" s="83">
        <f t="shared" si="70"/>
        <v>0</v>
      </c>
      <c r="V96" s="83">
        <f t="shared" si="53"/>
        <v>0</v>
      </c>
      <c r="W96" s="83">
        <v>0</v>
      </c>
      <c r="X96" s="83">
        <f t="shared" si="54"/>
        <v>0</v>
      </c>
      <c r="Y96" s="88">
        <f t="shared" si="55"/>
        <v>0</v>
      </c>
      <c r="AA96" s="121">
        <v>91</v>
      </c>
      <c r="AB96" s="83">
        <f t="shared" si="56"/>
        <v>0</v>
      </c>
      <c r="AC96" s="154">
        <f t="shared" si="57"/>
        <v>0</v>
      </c>
      <c r="AD96" s="154">
        <f t="shared" si="58"/>
        <v>0</v>
      </c>
      <c r="AE96" s="154">
        <f t="shared" si="59"/>
        <v>0</v>
      </c>
      <c r="AF96" s="227">
        <f t="shared" si="79"/>
        <v>0</v>
      </c>
      <c r="AG96" s="227">
        <f t="shared" si="80"/>
        <v>0</v>
      </c>
      <c r="AH96" s="227">
        <f t="shared" si="81"/>
        <v>0</v>
      </c>
      <c r="AI96" s="235">
        <f t="shared" si="82"/>
        <v>0</v>
      </c>
      <c r="AK96" s="121">
        <v>91</v>
      </c>
      <c r="AL96" s="83">
        <f t="shared" si="60"/>
        <v>0</v>
      </c>
      <c r="AM96" s="83">
        <f t="shared" si="61"/>
        <v>0</v>
      </c>
      <c r="AN96" s="83">
        <f t="shared" si="62"/>
        <v>0</v>
      </c>
      <c r="AO96" s="83">
        <f t="shared" si="63"/>
        <v>0</v>
      </c>
      <c r="AP96" s="83">
        <f t="shared" si="64"/>
        <v>0</v>
      </c>
      <c r="AQ96" s="227">
        <f t="shared" si="48"/>
        <v>0</v>
      </c>
      <c r="AR96" s="227">
        <f t="shared" si="48"/>
        <v>0</v>
      </c>
      <c r="AS96" s="227">
        <f t="shared" si="48"/>
        <v>0</v>
      </c>
      <c r="AT96" s="227">
        <f t="shared" si="48"/>
        <v>0</v>
      </c>
      <c r="AU96" s="83">
        <f t="shared" si="71"/>
        <v>0</v>
      </c>
      <c r="AV96" s="83">
        <f t="shared" si="72"/>
        <v>0</v>
      </c>
      <c r="AW96" s="83">
        <f t="shared" si="73"/>
        <v>0</v>
      </c>
      <c r="AX96" s="83">
        <f t="shared" si="74"/>
        <v>0</v>
      </c>
      <c r="AY96" s="235">
        <f t="shared" si="75"/>
        <v>0</v>
      </c>
    </row>
    <row r="97" spans="2:51" x14ac:dyDescent="0.25">
      <c r="B97" s="2" t="s">
        <v>0</v>
      </c>
      <c r="C97">
        <v>32</v>
      </c>
      <c r="D97">
        <v>0</v>
      </c>
      <c r="E97" s="6"/>
      <c r="I97" s="105">
        <v>92</v>
      </c>
      <c r="J97" s="83">
        <f t="shared" si="65"/>
        <v>0</v>
      </c>
      <c r="K97" s="83">
        <f t="shared" si="66"/>
        <v>0</v>
      </c>
      <c r="L97" s="83">
        <f t="shared" si="67"/>
        <v>0</v>
      </c>
      <c r="M97" s="83">
        <f t="shared" si="49"/>
        <v>0</v>
      </c>
      <c r="N97" s="83">
        <v>0</v>
      </c>
      <c r="O97" s="84">
        <f t="shared" si="50"/>
        <v>0</v>
      </c>
      <c r="P97" s="105">
        <v>92</v>
      </c>
      <c r="Q97" s="83">
        <f t="shared" si="68"/>
        <v>0</v>
      </c>
      <c r="R97" s="83">
        <f t="shared" si="69"/>
        <v>0</v>
      </c>
      <c r="S97" s="83">
        <f t="shared" si="51"/>
        <v>0</v>
      </c>
      <c r="T97" s="83">
        <f t="shared" si="52"/>
        <v>0</v>
      </c>
      <c r="U97" s="83">
        <f t="shared" si="70"/>
        <v>0</v>
      </c>
      <c r="V97" s="83">
        <f t="shared" si="53"/>
        <v>0</v>
      </c>
      <c r="W97" s="83">
        <v>0</v>
      </c>
      <c r="X97" s="83">
        <f t="shared" si="54"/>
        <v>0</v>
      </c>
      <c r="Y97" s="88">
        <f t="shared" si="55"/>
        <v>0</v>
      </c>
      <c r="AA97" s="121">
        <v>92</v>
      </c>
      <c r="AB97" s="83">
        <f t="shared" si="56"/>
        <v>0</v>
      </c>
      <c r="AC97" s="154">
        <f t="shared" si="57"/>
        <v>0</v>
      </c>
      <c r="AD97" s="154">
        <f t="shared" si="58"/>
        <v>0</v>
      </c>
      <c r="AE97" s="154">
        <f t="shared" si="59"/>
        <v>0</v>
      </c>
      <c r="AF97" s="227">
        <f t="shared" si="79"/>
        <v>0</v>
      </c>
      <c r="AG97" s="227">
        <f t="shared" si="80"/>
        <v>0</v>
      </c>
      <c r="AH97" s="227">
        <f t="shared" si="81"/>
        <v>0</v>
      </c>
      <c r="AI97" s="235">
        <f t="shared" si="82"/>
        <v>0</v>
      </c>
      <c r="AK97" s="121">
        <v>92</v>
      </c>
      <c r="AL97" s="83">
        <f t="shared" si="60"/>
        <v>0</v>
      </c>
      <c r="AM97" s="83">
        <f t="shared" si="61"/>
        <v>0</v>
      </c>
      <c r="AN97" s="83">
        <f t="shared" si="62"/>
        <v>0</v>
      </c>
      <c r="AO97" s="83">
        <f t="shared" si="63"/>
        <v>0</v>
      </c>
      <c r="AP97" s="83">
        <f t="shared" si="64"/>
        <v>0</v>
      </c>
      <c r="AQ97" s="227">
        <f t="shared" si="48"/>
        <v>0</v>
      </c>
      <c r="AR97" s="227">
        <f t="shared" si="48"/>
        <v>0</v>
      </c>
      <c r="AS97" s="227">
        <f t="shared" si="48"/>
        <v>0</v>
      </c>
      <c r="AT97" s="227">
        <f t="shared" si="48"/>
        <v>0</v>
      </c>
      <c r="AU97" s="83">
        <f t="shared" si="71"/>
        <v>0</v>
      </c>
      <c r="AV97" s="83">
        <f t="shared" si="72"/>
        <v>0</v>
      </c>
      <c r="AW97" s="83">
        <f t="shared" si="73"/>
        <v>0</v>
      </c>
      <c r="AX97" s="83">
        <f t="shared" si="74"/>
        <v>0</v>
      </c>
      <c r="AY97" s="235">
        <f t="shared" si="75"/>
        <v>0</v>
      </c>
    </row>
    <row r="98" spans="2:51" x14ac:dyDescent="0.25">
      <c r="B98" s="2" t="s">
        <v>1</v>
      </c>
      <c r="C98">
        <v>45</v>
      </c>
      <c r="D98">
        <v>0</v>
      </c>
      <c r="E98" s="6"/>
      <c r="I98" s="105">
        <v>93</v>
      </c>
      <c r="J98" s="83">
        <f t="shared" si="65"/>
        <v>0</v>
      </c>
      <c r="K98" s="83">
        <f t="shared" si="66"/>
        <v>0</v>
      </c>
      <c r="L98" s="83">
        <f t="shared" si="67"/>
        <v>0</v>
      </c>
      <c r="M98" s="83">
        <f t="shared" si="49"/>
        <v>0</v>
      </c>
      <c r="N98" s="83">
        <v>0</v>
      </c>
      <c r="O98" s="84">
        <f t="shared" si="50"/>
        <v>0</v>
      </c>
      <c r="P98" s="105">
        <v>93</v>
      </c>
      <c r="Q98" s="83">
        <f t="shared" si="68"/>
        <v>0</v>
      </c>
      <c r="R98" s="83">
        <f t="shared" si="69"/>
        <v>0</v>
      </c>
      <c r="S98" s="83">
        <f t="shared" si="51"/>
        <v>0</v>
      </c>
      <c r="T98" s="83">
        <f t="shared" si="52"/>
        <v>0</v>
      </c>
      <c r="U98" s="83">
        <f t="shared" si="70"/>
        <v>0</v>
      </c>
      <c r="V98" s="83">
        <f t="shared" si="53"/>
        <v>0</v>
      </c>
      <c r="W98" s="83">
        <v>0</v>
      </c>
      <c r="X98" s="83">
        <f t="shared" si="54"/>
        <v>0</v>
      </c>
      <c r="Y98" s="88">
        <f t="shared" si="55"/>
        <v>0</v>
      </c>
      <c r="AA98" s="121">
        <v>93</v>
      </c>
      <c r="AB98" s="83">
        <f t="shared" si="56"/>
        <v>0</v>
      </c>
      <c r="AC98" s="154">
        <f t="shared" si="57"/>
        <v>0</v>
      </c>
      <c r="AD98" s="154">
        <f t="shared" si="58"/>
        <v>0</v>
      </c>
      <c r="AE98" s="154">
        <f t="shared" si="59"/>
        <v>0</v>
      </c>
      <c r="AF98" s="227">
        <f t="shared" si="79"/>
        <v>0</v>
      </c>
      <c r="AG98" s="227">
        <f t="shared" si="80"/>
        <v>0</v>
      </c>
      <c r="AH98" s="227">
        <f t="shared" si="81"/>
        <v>0</v>
      </c>
      <c r="AI98" s="235">
        <f t="shared" si="82"/>
        <v>0</v>
      </c>
      <c r="AK98" s="121">
        <v>93</v>
      </c>
      <c r="AL98" s="83">
        <f t="shared" si="60"/>
        <v>0</v>
      </c>
      <c r="AM98" s="83">
        <f t="shared" si="61"/>
        <v>0</v>
      </c>
      <c r="AN98" s="83">
        <f t="shared" si="62"/>
        <v>0</v>
      </c>
      <c r="AO98" s="83">
        <f t="shared" si="63"/>
        <v>0</v>
      </c>
      <c r="AP98" s="83">
        <f t="shared" si="64"/>
        <v>0</v>
      </c>
      <c r="AQ98" s="227">
        <f t="shared" si="48"/>
        <v>0</v>
      </c>
      <c r="AR98" s="227">
        <f t="shared" si="48"/>
        <v>0</v>
      </c>
      <c r="AS98" s="227">
        <f t="shared" si="48"/>
        <v>0</v>
      </c>
      <c r="AT98" s="227">
        <f t="shared" si="48"/>
        <v>0</v>
      </c>
      <c r="AU98" s="83">
        <f t="shared" si="71"/>
        <v>0</v>
      </c>
      <c r="AV98" s="83">
        <f t="shared" si="72"/>
        <v>0</v>
      </c>
      <c r="AW98" s="83">
        <f t="shared" si="73"/>
        <v>0</v>
      </c>
      <c r="AX98" s="83">
        <f t="shared" si="74"/>
        <v>0</v>
      </c>
      <c r="AY98" s="235">
        <f t="shared" si="75"/>
        <v>0</v>
      </c>
    </row>
    <row r="99" spans="2:51" x14ac:dyDescent="0.25">
      <c r="B99" s="2" t="s">
        <v>2</v>
      </c>
      <c r="C99">
        <v>70</v>
      </c>
      <c r="D99">
        <v>0</v>
      </c>
      <c r="E99" s="6"/>
      <c r="I99" s="105">
        <v>94</v>
      </c>
      <c r="J99" s="83">
        <f t="shared" si="65"/>
        <v>0</v>
      </c>
      <c r="K99" s="83">
        <f t="shared" si="66"/>
        <v>0</v>
      </c>
      <c r="L99" s="83">
        <f t="shared" si="67"/>
        <v>0</v>
      </c>
      <c r="M99" s="83">
        <f t="shared" si="49"/>
        <v>0</v>
      </c>
      <c r="N99" s="83">
        <v>0</v>
      </c>
      <c r="O99" s="84">
        <f t="shared" si="50"/>
        <v>0</v>
      </c>
      <c r="P99" s="105">
        <v>94</v>
      </c>
      <c r="Q99" s="83">
        <f t="shared" si="68"/>
        <v>0</v>
      </c>
      <c r="R99" s="83">
        <f t="shared" si="69"/>
        <v>0</v>
      </c>
      <c r="S99" s="83">
        <f t="shared" si="51"/>
        <v>0</v>
      </c>
      <c r="T99" s="83">
        <f t="shared" si="52"/>
        <v>0</v>
      </c>
      <c r="U99" s="83">
        <f t="shared" si="70"/>
        <v>0</v>
      </c>
      <c r="V99" s="83">
        <f t="shared" si="53"/>
        <v>0</v>
      </c>
      <c r="W99" s="83">
        <v>0</v>
      </c>
      <c r="X99" s="83">
        <f t="shared" si="54"/>
        <v>0</v>
      </c>
      <c r="Y99" s="88">
        <f t="shared" si="55"/>
        <v>0</v>
      </c>
      <c r="AA99" s="121">
        <v>94</v>
      </c>
      <c r="AB99" s="83">
        <f t="shared" si="56"/>
        <v>0</v>
      </c>
      <c r="AC99" s="154">
        <f t="shared" si="57"/>
        <v>0</v>
      </c>
      <c r="AD99" s="154">
        <f t="shared" si="58"/>
        <v>0</v>
      </c>
      <c r="AE99" s="154">
        <f t="shared" si="59"/>
        <v>0</v>
      </c>
      <c r="AF99" s="227">
        <f t="shared" si="79"/>
        <v>0</v>
      </c>
      <c r="AG99" s="227">
        <f t="shared" si="80"/>
        <v>0</v>
      </c>
      <c r="AH99" s="227">
        <f t="shared" si="81"/>
        <v>0</v>
      </c>
      <c r="AI99" s="235">
        <f t="shared" si="82"/>
        <v>0</v>
      </c>
      <c r="AK99" s="121">
        <v>94</v>
      </c>
      <c r="AL99" s="83">
        <f t="shared" si="60"/>
        <v>0</v>
      </c>
      <c r="AM99" s="83">
        <f t="shared" si="61"/>
        <v>0</v>
      </c>
      <c r="AN99" s="83">
        <f t="shared" si="62"/>
        <v>0</v>
      </c>
      <c r="AO99" s="83">
        <f t="shared" si="63"/>
        <v>0</v>
      </c>
      <c r="AP99" s="83">
        <f t="shared" si="64"/>
        <v>0</v>
      </c>
      <c r="AQ99" s="227">
        <f t="shared" si="48"/>
        <v>0</v>
      </c>
      <c r="AR99" s="227">
        <f t="shared" si="48"/>
        <v>0</v>
      </c>
      <c r="AS99" s="227">
        <f t="shared" si="48"/>
        <v>0</v>
      </c>
      <c r="AT99" s="227">
        <f t="shared" si="48"/>
        <v>0</v>
      </c>
      <c r="AU99" s="83">
        <f t="shared" si="71"/>
        <v>0</v>
      </c>
      <c r="AV99" s="83">
        <f t="shared" si="72"/>
        <v>0</v>
      </c>
      <c r="AW99" s="83">
        <f t="shared" si="73"/>
        <v>0</v>
      </c>
      <c r="AX99" s="83">
        <f t="shared" si="74"/>
        <v>0</v>
      </c>
      <c r="AY99" s="235">
        <f t="shared" si="75"/>
        <v>0</v>
      </c>
    </row>
    <row r="100" spans="2:51" x14ac:dyDescent="0.25">
      <c r="B100" s="2" t="s">
        <v>142</v>
      </c>
      <c r="C100">
        <v>70</v>
      </c>
      <c r="D100">
        <v>0</v>
      </c>
      <c r="E100" s="6"/>
      <c r="I100" s="105">
        <v>95</v>
      </c>
      <c r="J100" s="83">
        <f t="shared" si="65"/>
        <v>0</v>
      </c>
      <c r="K100" s="83">
        <f t="shared" si="66"/>
        <v>0</v>
      </c>
      <c r="L100" s="83">
        <f t="shared" si="67"/>
        <v>0</v>
      </c>
      <c r="M100" s="83">
        <f t="shared" si="49"/>
        <v>0</v>
      </c>
      <c r="N100" s="83">
        <v>0</v>
      </c>
      <c r="O100" s="84">
        <f t="shared" si="50"/>
        <v>0</v>
      </c>
      <c r="P100" s="105">
        <v>95</v>
      </c>
      <c r="Q100" s="83">
        <f t="shared" si="68"/>
        <v>0</v>
      </c>
      <c r="R100" s="83">
        <f t="shared" si="69"/>
        <v>0</v>
      </c>
      <c r="S100" s="83">
        <f t="shared" si="51"/>
        <v>0</v>
      </c>
      <c r="T100" s="83">
        <f t="shared" si="52"/>
        <v>0</v>
      </c>
      <c r="U100" s="83">
        <f t="shared" si="70"/>
        <v>0</v>
      </c>
      <c r="V100" s="83">
        <f t="shared" si="53"/>
        <v>0</v>
      </c>
      <c r="W100" s="83">
        <v>0</v>
      </c>
      <c r="X100" s="83">
        <f t="shared" si="54"/>
        <v>0</v>
      </c>
      <c r="Y100" s="88">
        <f t="shared" si="55"/>
        <v>0</v>
      </c>
      <c r="AA100" s="121">
        <v>95</v>
      </c>
      <c r="AB100" s="83">
        <f t="shared" si="56"/>
        <v>0</v>
      </c>
      <c r="AC100" s="154">
        <f t="shared" si="57"/>
        <v>0</v>
      </c>
      <c r="AD100" s="154">
        <f t="shared" si="58"/>
        <v>0</v>
      </c>
      <c r="AE100" s="154">
        <f t="shared" si="59"/>
        <v>0</v>
      </c>
      <c r="AF100" s="227">
        <f t="shared" si="79"/>
        <v>0</v>
      </c>
      <c r="AG100" s="227">
        <f t="shared" si="80"/>
        <v>0</v>
      </c>
      <c r="AH100" s="227">
        <f t="shared" si="81"/>
        <v>0</v>
      </c>
      <c r="AI100" s="235">
        <f t="shared" si="82"/>
        <v>0</v>
      </c>
      <c r="AK100" s="121">
        <v>95</v>
      </c>
      <c r="AL100" s="83">
        <f t="shared" si="60"/>
        <v>0</v>
      </c>
      <c r="AM100" s="83">
        <f t="shared" si="61"/>
        <v>0</v>
      </c>
      <c r="AN100" s="83">
        <f t="shared" si="62"/>
        <v>0</v>
      </c>
      <c r="AO100" s="83">
        <f t="shared" si="63"/>
        <v>0</v>
      </c>
      <c r="AP100" s="83">
        <f t="shared" si="64"/>
        <v>0</v>
      </c>
      <c r="AQ100" s="227">
        <f t="shared" si="48"/>
        <v>0</v>
      </c>
      <c r="AR100" s="227">
        <f t="shared" si="48"/>
        <v>0</v>
      </c>
      <c r="AS100" s="227">
        <f t="shared" si="48"/>
        <v>0</v>
      </c>
      <c r="AT100" s="227">
        <f t="shared" si="48"/>
        <v>0</v>
      </c>
      <c r="AU100" s="83">
        <f t="shared" si="71"/>
        <v>0</v>
      </c>
      <c r="AV100" s="83">
        <f t="shared" si="72"/>
        <v>0</v>
      </c>
      <c r="AW100" s="83">
        <f t="shared" si="73"/>
        <v>0</v>
      </c>
      <c r="AX100" s="83">
        <f t="shared" si="74"/>
        <v>0</v>
      </c>
      <c r="AY100" s="235">
        <f t="shared" si="75"/>
        <v>0</v>
      </c>
    </row>
    <row r="101" spans="2:51" x14ac:dyDescent="0.25">
      <c r="C101" s="72"/>
      <c r="E101" s="6"/>
      <c r="I101" s="105">
        <v>96</v>
      </c>
      <c r="J101" s="83">
        <f t="shared" si="65"/>
        <v>0</v>
      </c>
      <c r="K101" s="83">
        <f t="shared" si="66"/>
        <v>0</v>
      </c>
      <c r="L101" s="83">
        <f t="shared" si="67"/>
        <v>0</v>
      </c>
      <c r="M101" s="83">
        <f t="shared" si="49"/>
        <v>0</v>
      </c>
      <c r="N101" s="83">
        <v>0</v>
      </c>
      <c r="O101" s="84">
        <f t="shared" si="50"/>
        <v>0</v>
      </c>
      <c r="P101" s="105">
        <v>96</v>
      </c>
      <c r="Q101" s="83">
        <f t="shared" si="68"/>
        <v>0</v>
      </c>
      <c r="R101" s="83">
        <f t="shared" si="69"/>
        <v>0</v>
      </c>
      <c r="S101" s="83">
        <f t="shared" si="51"/>
        <v>0</v>
      </c>
      <c r="T101" s="83">
        <f t="shared" si="52"/>
        <v>0</v>
      </c>
      <c r="U101" s="83">
        <f t="shared" si="70"/>
        <v>0</v>
      </c>
      <c r="V101" s="83">
        <f t="shared" si="53"/>
        <v>0</v>
      </c>
      <c r="W101" s="83">
        <v>0</v>
      </c>
      <c r="X101" s="83">
        <f t="shared" si="54"/>
        <v>0</v>
      </c>
      <c r="Y101" s="88">
        <f t="shared" si="55"/>
        <v>0</v>
      </c>
      <c r="AA101" s="121">
        <v>96</v>
      </c>
      <c r="AB101" s="83">
        <f t="shared" si="56"/>
        <v>0</v>
      </c>
      <c r="AC101" s="154">
        <f t="shared" si="57"/>
        <v>0</v>
      </c>
      <c r="AD101" s="154">
        <f t="shared" si="58"/>
        <v>0</v>
      </c>
      <c r="AE101" s="154">
        <f t="shared" si="59"/>
        <v>0</v>
      </c>
      <c r="AF101" s="227">
        <f t="shared" si="79"/>
        <v>0</v>
      </c>
      <c r="AG101" s="227">
        <f t="shared" si="80"/>
        <v>0</v>
      </c>
      <c r="AH101" s="227">
        <f t="shared" si="81"/>
        <v>0</v>
      </c>
      <c r="AI101" s="235">
        <f t="shared" si="82"/>
        <v>0</v>
      </c>
      <c r="AK101" s="121">
        <v>96</v>
      </c>
      <c r="AL101" s="83">
        <f t="shared" si="60"/>
        <v>0</v>
      </c>
      <c r="AM101" s="83">
        <f t="shared" si="61"/>
        <v>0</v>
      </c>
      <c r="AN101" s="83">
        <f t="shared" si="62"/>
        <v>0</v>
      </c>
      <c r="AO101" s="83">
        <f t="shared" si="63"/>
        <v>0</v>
      </c>
      <c r="AP101" s="83">
        <f t="shared" si="64"/>
        <v>0</v>
      </c>
      <c r="AQ101" s="227">
        <f t="shared" si="48"/>
        <v>0</v>
      </c>
      <c r="AR101" s="227">
        <f t="shared" si="48"/>
        <v>0</v>
      </c>
      <c r="AS101" s="227">
        <f t="shared" si="48"/>
        <v>0</v>
      </c>
      <c r="AT101" s="227">
        <f t="shared" si="48"/>
        <v>0</v>
      </c>
      <c r="AU101" s="83">
        <f t="shared" si="71"/>
        <v>0</v>
      </c>
      <c r="AV101" s="83">
        <f t="shared" si="72"/>
        <v>0</v>
      </c>
      <c r="AW101" s="83">
        <f t="shared" si="73"/>
        <v>0</v>
      </c>
      <c r="AX101" s="83">
        <f t="shared" si="74"/>
        <v>0</v>
      </c>
      <c r="AY101" s="235">
        <f t="shared" si="75"/>
        <v>0</v>
      </c>
    </row>
    <row r="102" spans="2:51" x14ac:dyDescent="0.25">
      <c r="C102" s="72"/>
      <c r="E102" s="6"/>
      <c r="I102" s="105">
        <v>97</v>
      </c>
      <c r="J102" s="83">
        <f t="shared" si="65"/>
        <v>0</v>
      </c>
      <c r="K102" s="83">
        <f t="shared" si="66"/>
        <v>0</v>
      </c>
      <c r="L102" s="83">
        <f t="shared" si="67"/>
        <v>0</v>
      </c>
      <c r="M102" s="83">
        <f t="shared" si="49"/>
        <v>0</v>
      </c>
      <c r="N102" s="83">
        <v>0</v>
      </c>
      <c r="O102" s="84">
        <f t="shared" si="50"/>
        <v>0</v>
      </c>
      <c r="P102" s="105">
        <v>97</v>
      </c>
      <c r="Q102" s="83">
        <f t="shared" si="68"/>
        <v>0</v>
      </c>
      <c r="R102" s="83">
        <f t="shared" si="69"/>
        <v>0</v>
      </c>
      <c r="S102" s="83">
        <f t="shared" si="51"/>
        <v>0</v>
      </c>
      <c r="T102" s="83">
        <f t="shared" si="52"/>
        <v>0</v>
      </c>
      <c r="U102" s="83">
        <f t="shared" si="70"/>
        <v>0</v>
      </c>
      <c r="V102" s="83">
        <f t="shared" si="53"/>
        <v>0</v>
      </c>
      <c r="W102" s="83">
        <v>0</v>
      </c>
      <c r="X102" s="83">
        <f t="shared" si="54"/>
        <v>0</v>
      </c>
      <c r="Y102" s="88">
        <f t="shared" si="55"/>
        <v>0</v>
      </c>
      <c r="AA102" s="121">
        <v>97</v>
      </c>
      <c r="AB102" s="83">
        <f t="shared" si="56"/>
        <v>0</v>
      </c>
      <c r="AC102" s="154">
        <f t="shared" si="57"/>
        <v>0</v>
      </c>
      <c r="AD102" s="154">
        <f t="shared" si="58"/>
        <v>0</v>
      </c>
      <c r="AE102" s="154">
        <f t="shared" si="59"/>
        <v>0</v>
      </c>
      <c r="AF102" s="227">
        <f t="shared" si="79"/>
        <v>0</v>
      </c>
      <c r="AG102" s="227">
        <f t="shared" si="80"/>
        <v>0</v>
      </c>
      <c r="AH102" s="227">
        <f t="shared" si="81"/>
        <v>0</v>
      </c>
      <c r="AI102" s="235">
        <f t="shared" si="82"/>
        <v>0</v>
      </c>
      <c r="AK102" s="121">
        <v>97</v>
      </c>
      <c r="AL102" s="83">
        <f t="shared" si="60"/>
        <v>0</v>
      </c>
      <c r="AM102" s="83">
        <f t="shared" si="61"/>
        <v>0</v>
      </c>
      <c r="AN102" s="83">
        <f t="shared" si="62"/>
        <v>0</v>
      </c>
      <c r="AO102" s="83">
        <f t="shared" si="63"/>
        <v>0</v>
      </c>
      <c r="AP102" s="83">
        <f t="shared" si="64"/>
        <v>0</v>
      </c>
      <c r="AQ102" s="227">
        <f t="shared" si="48"/>
        <v>0</v>
      </c>
      <c r="AR102" s="227">
        <f t="shared" si="48"/>
        <v>0</v>
      </c>
      <c r="AS102" s="227">
        <f t="shared" si="48"/>
        <v>0</v>
      </c>
      <c r="AT102" s="227">
        <f t="shared" si="48"/>
        <v>0</v>
      </c>
      <c r="AU102" s="83">
        <f t="shared" si="71"/>
        <v>0</v>
      </c>
      <c r="AV102" s="83">
        <f t="shared" si="72"/>
        <v>0</v>
      </c>
      <c r="AW102" s="83">
        <f t="shared" si="73"/>
        <v>0</v>
      </c>
      <c r="AX102" s="83">
        <f t="shared" si="74"/>
        <v>0</v>
      </c>
      <c r="AY102" s="235">
        <f t="shared" si="75"/>
        <v>0</v>
      </c>
    </row>
    <row r="103" spans="2:51" x14ac:dyDescent="0.25">
      <c r="C103" s="70" t="s">
        <v>164</v>
      </c>
      <c r="D103" s="224" t="s">
        <v>165</v>
      </c>
      <c r="F103"/>
      <c r="I103" s="105">
        <v>98</v>
      </c>
      <c r="J103" s="83">
        <f t="shared" si="65"/>
        <v>0</v>
      </c>
      <c r="K103" s="83">
        <f t="shared" si="66"/>
        <v>0</v>
      </c>
      <c r="L103" s="83">
        <f t="shared" si="67"/>
        <v>0</v>
      </c>
      <c r="M103" s="83">
        <f t="shared" si="49"/>
        <v>0</v>
      </c>
      <c r="N103" s="83">
        <v>0</v>
      </c>
      <c r="O103" s="84">
        <f t="shared" si="50"/>
        <v>0</v>
      </c>
      <c r="P103" s="105">
        <v>98</v>
      </c>
      <c r="Q103" s="83">
        <f t="shared" si="68"/>
        <v>0</v>
      </c>
      <c r="R103" s="83">
        <f t="shared" si="69"/>
        <v>0</v>
      </c>
      <c r="S103" s="83">
        <f t="shared" si="51"/>
        <v>0</v>
      </c>
      <c r="T103" s="83">
        <f t="shared" si="52"/>
        <v>0</v>
      </c>
      <c r="U103" s="83">
        <f t="shared" si="70"/>
        <v>0</v>
      </c>
      <c r="V103" s="83">
        <f t="shared" si="53"/>
        <v>0</v>
      </c>
      <c r="W103" s="83">
        <v>0</v>
      </c>
      <c r="X103" s="83">
        <f t="shared" si="54"/>
        <v>0</v>
      </c>
      <c r="Y103" s="88">
        <f t="shared" si="55"/>
        <v>0</v>
      </c>
      <c r="AA103" s="121">
        <v>98</v>
      </c>
      <c r="AB103" s="83">
        <f t="shared" si="56"/>
        <v>0</v>
      </c>
      <c r="AC103" s="154">
        <f t="shared" si="57"/>
        <v>0</v>
      </c>
      <c r="AD103" s="154">
        <f t="shared" si="58"/>
        <v>0</v>
      </c>
      <c r="AE103" s="154">
        <f t="shared" si="59"/>
        <v>0</v>
      </c>
      <c r="AF103" s="227">
        <f t="shared" si="79"/>
        <v>0</v>
      </c>
      <c r="AG103" s="227">
        <f t="shared" si="80"/>
        <v>0</v>
      </c>
      <c r="AH103" s="227">
        <f t="shared" si="81"/>
        <v>0</v>
      </c>
      <c r="AI103" s="235">
        <f t="shared" si="82"/>
        <v>0</v>
      </c>
      <c r="AK103" s="121">
        <v>98</v>
      </c>
      <c r="AL103" s="83">
        <f t="shared" si="60"/>
        <v>0</v>
      </c>
      <c r="AM103" s="83">
        <f t="shared" si="61"/>
        <v>0</v>
      </c>
      <c r="AN103" s="83">
        <f t="shared" si="62"/>
        <v>0</v>
      </c>
      <c r="AO103" s="83">
        <f t="shared" si="63"/>
        <v>0</v>
      </c>
      <c r="AP103" s="83">
        <f t="shared" si="64"/>
        <v>0</v>
      </c>
      <c r="AQ103" s="227">
        <f t="shared" si="48"/>
        <v>0</v>
      </c>
      <c r="AR103" s="227">
        <f t="shared" si="48"/>
        <v>0</v>
      </c>
      <c r="AS103" s="227">
        <f t="shared" si="48"/>
        <v>0</v>
      </c>
      <c r="AT103" s="227">
        <f t="shared" si="48"/>
        <v>0</v>
      </c>
      <c r="AU103" s="83">
        <f t="shared" si="71"/>
        <v>0</v>
      </c>
      <c r="AV103" s="83">
        <f t="shared" si="72"/>
        <v>0</v>
      </c>
      <c r="AW103" s="83">
        <f t="shared" si="73"/>
        <v>0</v>
      </c>
      <c r="AX103" s="83">
        <f t="shared" si="74"/>
        <v>0</v>
      </c>
      <c r="AY103" s="235">
        <f t="shared" si="75"/>
        <v>0</v>
      </c>
    </row>
    <row r="104" spans="2:51" x14ac:dyDescent="0.25">
      <c r="B104" t="s">
        <v>78</v>
      </c>
      <c r="C104">
        <v>1.52</v>
      </c>
      <c r="D104">
        <v>35</v>
      </c>
      <c r="F104"/>
      <c r="I104" s="105">
        <v>99</v>
      </c>
      <c r="J104" s="83">
        <f t="shared" si="65"/>
        <v>0</v>
      </c>
      <c r="K104" s="83">
        <f t="shared" si="66"/>
        <v>0</v>
      </c>
      <c r="L104" s="83">
        <f t="shared" si="67"/>
        <v>0</v>
      </c>
      <c r="M104" s="83">
        <f t="shared" si="49"/>
        <v>0</v>
      </c>
      <c r="N104" s="83">
        <v>0</v>
      </c>
      <c r="O104" s="84">
        <f t="shared" si="50"/>
        <v>0</v>
      </c>
      <c r="P104" s="105">
        <v>99</v>
      </c>
      <c r="Q104" s="83">
        <f t="shared" si="68"/>
        <v>0</v>
      </c>
      <c r="R104" s="83">
        <f t="shared" si="69"/>
        <v>0</v>
      </c>
      <c r="S104" s="83">
        <f t="shared" si="51"/>
        <v>0</v>
      </c>
      <c r="T104" s="83">
        <f t="shared" si="52"/>
        <v>0</v>
      </c>
      <c r="U104" s="83">
        <f t="shared" si="70"/>
        <v>0</v>
      </c>
      <c r="V104" s="83">
        <f t="shared" si="53"/>
        <v>0</v>
      </c>
      <c r="W104" s="83">
        <v>0</v>
      </c>
      <c r="X104" s="83">
        <f t="shared" si="54"/>
        <v>0</v>
      </c>
      <c r="Y104" s="88">
        <f t="shared" si="55"/>
        <v>0</v>
      </c>
      <c r="AA104" s="121">
        <v>99</v>
      </c>
      <c r="AB104" s="83">
        <f t="shared" si="56"/>
        <v>0</v>
      </c>
      <c r="AC104" s="154">
        <f t="shared" si="57"/>
        <v>0</v>
      </c>
      <c r="AD104" s="154">
        <f t="shared" si="58"/>
        <v>0</v>
      </c>
      <c r="AE104" s="154">
        <f t="shared" si="59"/>
        <v>0</v>
      </c>
      <c r="AF104" s="227">
        <f t="shared" si="79"/>
        <v>0</v>
      </c>
      <c r="AG104" s="227">
        <f t="shared" si="80"/>
        <v>0</v>
      </c>
      <c r="AH104" s="227">
        <f t="shared" si="81"/>
        <v>0</v>
      </c>
      <c r="AI104" s="235">
        <f t="shared" si="82"/>
        <v>0</v>
      </c>
      <c r="AK104" s="121">
        <v>99</v>
      </c>
      <c r="AL104" s="83">
        <f t="shared" si="60"/>
        <v>0</v>
      </c>
      <c r="AM104" s="83">
        <f t="shared" si="61"/>
        <v>0</v>
      </c>
      <c r="AN104" s="83">
        <f t="shared" si="62"/>
        <v>0</v>
      </c>
      <c r="AO104" s="83">
        <f t="shared" si="63"/>
        <v>0</v>
      </c>
      <c r="AP104" s="83">
        <f t="shared" si="64"/>
        <v>0</v>
      </c>
      <c r="AQ104" s="227">
        <f t="shared" si="48"/>
        <v>0</v>
      </c>
      <c r="AR104" s="227">
        <f t="shared" si="48"/>
        <v>0</v>
      </c>
      <c r="AS104" s="227">
        <f t="shared" si="48"/>
        <v>0</v>
      </c>
      <c r="AT104" s="227">
        <f t="shared" si="48"/>
        <v>0</v>
      </c>
      <c r="AU104" s="83">
        <f t="shared" si="71"/>
        <v>0</v>
      </c>
      <c r="AV104" s="83">
        <f t="shared" si="72"/>
        <v>0</v>
      </c>
      <c r="AW104" s="83">
        <f t="shared" si="73"/>
        <v>0</v>
      </c>
      <c r="AX104" s="83">
        <f t="shared" si="74"/>
        <v>0</v>
      </c>
      <c r="AY104" s="235">
        <f t="shared" si="75"/>
        <v>0</v>
      </c>
    </row>
    <row r="105" spans="2:51" x14ac:dyDescent="0.25">
      <c r="B105" t="s">
        <v>80</v>
      </c>
      <c r="C105">
        <v>0</v>
      </c>
      <c r="D105">
        <v>2</v>
      </c>
      <c r="F105"/>
      <c r="I105" s="105">
        <v>100</v>
      </c>
      <c r="J105" s="83">
        <f t="shared" si="65"/>
        <v>0</v>
      </c>
      <c r="K105" s="83">
        <f t="shared" si="66"/>
        <v>0</v>
      </c>
      <c r="L105" s="83">
        <f t="shared" si="67"/>
        <v>0</v>
      </c>
      <c r="M105" s="83">
        <f t="shared" si="49"/>
        <v>0</v>
      </c>
      <c r="N105" s="83">
        <v>0</v>
      </c>
      <c r="O105" s="84">
        <f t="shared" si="50"/>
        <v>0</v>
      </c>
      <c r="P105" s="105">
        <v>100</v>
      </c>
      <c r="Q105" s="83">
        <f t="shared" si="68"/>
        <v>0</v>
      </c>
      <c r="R105" s="83">
        <f t="shared" si="69"/>
        <v>0</v>
      </c>
      <c r="S105" s="83">
        <f t="shared" si="51"/>
        <v>0</v>
      </c>
      <c r="T105" s="83">
        <f t="shared" si="52"/>
        <v>0</v>
      </c>
      <c r="U105" s="83">
        <f t="shared" si="70"/>
        <v>0</v>
      </c>
      <c r="V105" s="83">
        <f t="shared" si="53"/>
        <v>0</v>
      </c>
      <c r="W105" s="83">
        <v>0</v>
      </c>
      <c r="X105" s="83">
        <f t="shared" si="54"/>
        <v>0</v>
      </c>
      <c r="Y105" s="88">
        <f t="shared" si="55"/>
        <v>0</v>
      </c>
      <c r="AA105" s="121">
        <v>100</v>
      </c>
      <c r="AB105" s="83">
        <f t="shared" si="56"/>
        <v>0</v>
      </c>
      <c r="AC105" s="154">
        <f t="shared" si="57"/>
        <v>0</v>
      </c>
      <c r="AD105" s="154">
        <f t="shared" si="58"/>
        <v>0</v>
      </c>
      <c r="AE105" s="154">
        <f t="shared" si="59"/>
        <v>0</v>
      </c>
      <c r="AF105" s="227">
        <f t="shared" si="79"/>
        <v>0</v>
      </c>
      <c r="AG105" s="227">
        <f t="shared" si="80"/>
        <v>0</v>
      </c>
      <c r="AH105" s="227">
        <f t="shared" si="81"/>
        <v>0</v>
      </c>
      <c r="AI105" s="235">
        <f t="shared" si="82"/>
        <v>0</v>
      </c>
      <c r="AK105" s="121">
        <v>100</v>
      </c>
      <c r="AL105" s="83">
        <f t="shared" si="60"/>
        <v>0</v>
      </c>
      <c r="AM105" s="83">
        <f t="shared" si="61"/>
        <v>0</v>
      </c>
      <c r="AN105" s="83">
        <f t="shared" si="62"/>
        <v>0</v>
      </c>
      <c r="AO105" s="83">
        <f t="shared" si="63"/>
        <v>0</v>
      </c>
      <c r="AP105" s="83">
        <f t="shared" si="64"/>
        <v>0</v>
      </c>
      <c r="AQ105" s="227">
        <f t="shared" si="48"/>
        <v>0</v>
      </c>
      <c r="AR105" s="227">
        <f t="shared" si="48"/>
        <v>0</v>
      </c>
      <c r="AS105" s="227">
        <f t="shared" si="48"/>
        <v>0</v>
      </c>
      <c r="AT105" s="227">
        <f t="shared" ref="AT105:AT168" si="83">IF($AK105&lt;=$F$18,$AL105*AP105,)</f>
        <v>0</v>
      </c>
      <c r="AU105" s="83">
        <f t="shared" si="71"/>
        <v>0</v>
      </c>
      <c r="AV105" s="83">
        <f t="shared" si="72"/>
        <v>0</v>
      </c>
      <c r="AW105" s="83">
        <f t="shared" si="73"/>
        <v>0</v>
      </c>
      <c r="AX105" s="83">
        <f t="shared" si="74"/>
        <v>0</v>
      </c>
      <c r="AY105" s="235">
        <f t="shared" si="75"/>
        <v>0</v>
      </c>
    </row>
    <row r="106" spans="2:51" x14ac:dyDescent="0.25">
      <c r="B106" t="s">
        <v>81</v>
      </c>
      <c r="C106">
        <v>0.77</v>
      </c>
      <c r="D106">
        <v>25</v>
      </c>
      <c r="F106"/>
      <c r="I106" s="105">
        <v>101</v>
      </c>
      <c r="J106" s="83">
        <f t="shared" si="65"/>
        <v>0</v>
      </c>
      <c r="K106" s="83">
        <f t="shared" si="66"/>
        <v>0</v>
      </c>
      <c r="L106" s="83">
        <f t="shared" si="67"/>
        <v>0</v>
      </c>
      <c r="M106" s="83">
        <f t="shared" si="49"/>
        <v>0</v>
      </c>
      <c r="N106" s="83">
        <v>0</v>
      </c>
      <c r="O106" s="84">
        <f t="shared" si="50"/>
        <v>0</v>
      </c>
      <c r="P106" s="105">
        <v>101</v>
      </c>
      <c r="Q106" s="83">
        <f t="shared" si="68"/>
        <v>0</v>
      </c>
      <c r="R106" s="83">
        <f t="shared" si="69"/>
        <v>0</v>
      </c>
      <c r="S106" s="83">
        <f t="shared" si="51"/>
        <v>0</v>
      </c>
      <c r="T106" s="83">
        <f t="shared" si="52"/>
        <v>0</v>
      </c>
      <c r="U106" s="83">
        <f t="shared" si="70"/>
        <v>0</v>
      </c>
      <c r="V106" s="83">
        <f t="shared" si="53"/>
        <v>0</v>
      </c>
      <c r="W106" s="83">
        <v>0</v>
      </c>
      <c r="X106" s="83">
        <f t="shared" si="54"/>
        <v>0</v>
      </c>
      <c r="Y106" s="88">
        <f t="shared" si="55"/>
        <v>0</v>
      </c>
      <c r="AA106" s="121">
        <v>101</v>
      </c>
      <c r="AB106" s="83">
        <f t="shared" si="56"/>
        <v>0</v>
      </c>
      <c r="AC106" s="154">
        <f t="shared" si="57"/>
        <v>0</v>
      </c>
      <c r="AD106" s="154">
        <f t="shared" si="58"/>
        <v>0</v>
      </c>
      <c r="AE106" s="154">
        <f t="shared" si="59"/>
        <v>0</v>
      </c>
      <c r="AF106" s="227">
        <f t="shared" si="79"/>
        <v>0</v>
      </c>
      <c r="AG106" s="227">
        <f t="shared" si="80"/>
        <v>0</v>
      </c>
      <c r="AH106" s="227">
        <f t="shared" si="81"/>
        <v>0</v>
      </c>
      <c r="AI106" s="235">
        <f t="shared" si="82"/>
        <v>0</v>
      </c>
      <c r="AK106" s="121">
        <v>101</v>
      </c>
      <c r="AL106" s="83">
        <f t="shared" si="60"/>
        <v>0</v>
      </c>
      <c r="AM106" s="83">
        <f t="shared" si="61"/>
        <v>0</v>
      </c>
      <c r="AN106" s="83">
        <f t="shared" si="62"/>
        <v>0</v>
      </c>
      <c r="AO106" s="83">
        <f t="shared" si="63"/>
        <v>0</v>
      </c>
      <c r="AP106" s="83">
        <f t="shared" si="64"/>
        <v>0</v>
      </c>
      <c r="AQ106" s="227">
        <f t="shared" ref="AQ106:AT169" si="84">IF($AK106&lt;=$F$18,$AL106*AM106,)</f>
        <v>0</v>
      </c>
      <c r="AR106" s="227">
        <f t="shared" si="84"/>
        <v>0</v>
      </c>
      <c r="AS106" s="227">
        <f t="shared" si="84"/>
        <v>0</v>
      </c>
      <c r="AT106" s="227">
        <f t="shared" si="83"/>
        <v>0</v>
      </c>
      <c r="AU106" s="83">
        <f t="shared" si="71"/>
        <v>0</v>
      </c>
      <c r="AV106" s="83">
        <f t="shared" si="72"/>
        <v>0</v>
      </c>
      <c r="AW106" s="83">
        <f t="shared" si="73"/>
        <v>0</v>
      </c>
      <c r="AX106" s="83">
        <f t="shared" si="74"/>
        <v>0</v>
      </c>
      <c r="AY106" s="235">
        <f t="shared" si="75"/>
        <v>0</v>
      </c>
    </row>
    <row r="107" spans="2:51" x14ac:dyDescent="0.25">
      <c r="B107" t="s">
        <v>82</v>
      </c>
      <c r="C107">
        <f>44%*C105+56%*C106</f>
        <v>0.43120000000000003</v>
      </c>
      <c r="D107">
        <f>44%*D105+56%*D106</f>
        <v>14.880000000000003</v>
      </c>
      <c r="F107"/>
      <c r="I107" s="105">
        <v>102</v>
      </c>
      <c r="J107" s="83">
        <f t="shared" si="65"/>
        <v>0</v>
      </c>
      <c r="K107" s="83">
        <f t="shared" si="66"/>
        <v>0</v>
      </c>
      <c r="L107" s="83">
        <f t="shared" si="67"/>
        <v>0</v>
      </c>
      <c r="M107" s="83">
        <f t="shared" si="49"/>
        <v>0</v>
      </c>
      <c r="N107" s="83">
        <v>0</v>
      </c>
      <c r="O107" s="84">
        <f t="shared" si="50"/>
        <v>0</v>
      </c>
      <c r="P107" s="105">
        <v>102</v>
      </c>
      <c r="Q107" s="83">
        <f t="shared" si="68"/>
        <v>0</v>
      </c>
      <c r="R107" s="83">
        <f t="shared" si="69"/>
        <v>0</v>
      </c>
      <c r="S107" s="83">
        <f t="shared" si="51"/>
        <v>0</v>
      </c>
      <c r="T107" s="83">
        <f t="shared" si="52"/>
        <v>0</v>
      </c>
      <c r="U107" s="83">
        <f t="shared" si="70"/>
        <v>0</v>
      </c>
      <c r="V107" s="83">
        <f t="shared" si="53"/>
        <v>0</v>
      </c>
      <c r="W107" s="83">
        <v>0</v>
      </c>
      <c r="X107" s="83">
        <f t="shared" si="54"/>
        <v>0</v>
      </c>
      <c r="Y107" s="88">
        <f t="shared" si="55"/>
        <v>0</v>
      </c>
      <c r="AA107" s="121">
        <v>102</v>
      </c>
      <c r="AB107" s="83">
        <f t="shared" si="56"/>
        <v>0</v>
      </c>
      <c r="AC107" s="154">
        <f t="shared" si="57"/>
        <v>0</v>
      </c>
      <c r="AD107" s="154">
        <f t="shared" si="58"/>
        <v>0</v>
      </c>
      <c r="AE107" s="154">
        <f t="shared" si="59"/>
        <v>0</v>
      </c>
      <c r="AF107" s="227">
        <f t="shared" si="79"/>
        <v>0</v>
      </c>
      <c r="AG107" s="227">
        <f t="shared" si="80"/>
        <v>0</v>
      </c>
      <c r="AH107" s="227">
        <f t="shared" si="81"/>
        <v>0</v>
      </c>
      <c r="AI107" s="235">
        <f t="shared" si="82"/>
        <v>0</v>
      </c>
      <c r="AK107" s="121">
        <v>102</v>
      </c>
      <c r="AL107" s="83">
        <f t="shared" si="60"/>
        <v>0</v>
      </c>
      <c r="AM107" s="83">
        <f t="shared" si="61"/>
        <v>0</v>
      </c>
      <c r="AN107" s="83">
        <f t="shared" si="62"/>
        <v>0</v>
      </c>
      <c r="AO107" s="83">
        <f t="shared" si="63"/>
        <v>0</v>
      </c>
      <c r="AP107" s="83">
        <f t="shared" si="64"/>
        <v>0</v>
      </c>
      <c r="AQ107" s="227">
        <f t="shared" si="84"/>
        <v>0</v>
      </c>
      <c r="AR107" s="227">
        <f t="shared" si="84"/>
        <v>0</v>
      </c>
      <c r="AS107" s="227">
        <f t="shared" si="84"/>
        <v>0</v>
      </c>
      <c r="AT107" s="227">
        <f t="shared" si="83"/>
        <v>0</v>
      </c>
      <c r="AU107" s="83">
        <f t="shared" si="71"/>
        <v>0</v>
      </c>
      <c r="AV107" s="83">
        <f t="shared" si="72"/>
        <v>0</v>
      </c>
      <c r="AW107" s="83">
        <f t="shared" si="73"/>
        <v>0</v>
      </c>
      <c r="AX107" s="83">
        <f t="shared" si="74"/>
        <v>0</v>
      </c>
      <c r="AY107" s="235">
        <f t="shared" si="75"/>
        <v>0</v>
      </c>
    </row>
    <row r="108" spans="2:51" x14ac:dyDescent="0.25">
      <c r="B108" t="s">
        <v>79</v>
      </c>
      <c r="C108">
        <v>0.25</v>
      </c>
      <c r="D108">
        <v>0</v>
      </c>
      <c r="F108"/>
      <c r="I108" s="105">
        <v>103</v>
      </c>
      <c r="J108" s="83">
        <f t="shared" si="65"/>
        <v>0</v>
      </c>
      <c r="K108" s="83">
        <f t="shared" si="66"/>
        <v>0</v>
      </c>
      <c r="L108" s="83">
        <f t="shared" si="67"/>
        <v>0</v>
      </c>
      <c r="M108" s="83">
        <f t="shared" si="49"/>
        <v>0</v>
      </c>
      <c r="N108" s="83">
        <v>0</v>
      </c>
      <c r="O108" s="84">
        <f t="shared" si="50"/>
        <v>0</v>
      </c>
      <c r="P108" s="105">
        <v>103</v>
      </c>
      <c r="Q108" s="83">
        <f t="shared" si="68"/>
        <v>0</v>
      </c>
      <c r="R108" s="83">
        <f t="shared" si="69"/>
        <v>0</v>
      </c>
      <c r="S108" s="83">
        <f t="shared" si="51"/>
        <v>0</v>
      </c>
      <c r="T108" s="83">
        <f t="shared" si="52"/>
        <v>0</v>
      </c>
      <c r="U108" s="83">
        <f t="shared" si="70"/>
        <v>0</v>
      </c>
      <c r="V108" s="83">
        <f t="shared" si="53"/>
        <v>0</v>
      </c>
      <c r="W108" s="83">
        <v>0</v>
      </c>
      <c r="X108" s="83">
        <f t="shared" si="54"/>
        <v>0</v>
      </c>
      <c r="Y108" s="88">
        <f t="shared" si="55"/>
        <v>0</v>
      </c>
      <c r="AA108" s="121">
        <v>103</v>
      </c>
      <c r="AB108" s="83">
        <f t="shared" si="56"/>
        <v>0</v>
      </c>
      <c r="AC108" s="154">
        <f t="shared" si="57"/>
        <v>0</v>
      </c>
      <c r="AD108" s="154">
        <f t="shared" si="58"/>
        <v>0</v>
      </c>
      <c r="AE108" s="154">
        <f t="shared" si="59"/>
        <v>0</v>
      </c>
      <c r="AF108" s="227">
        <f t="shared" si="79"/>
        <v>0</v>
      </c>
      <c r="AG108" s="227">
        <f t="shared" si="80"/>
        <v>0</v>
      </c>
      <c r="AH108" s="227">
        <f t="shared" si="81"/>
        <v>0</v>
      </c>
      <c r="AI108" s="235">
        <f t="shared" si="82"/>
        <v>0</v>
      </c>
      <c r="AK108" s="121">
        <v>103</v>
      </c>
      <c r="AL108" s="83">
        <f t="shared" si="60"/>
        <v>0</v>
      </c>
      <c r="AM108" s="83">
        <f t="shared" si="61"/>
        <v>0</v>
      </c>
      <c r="AN108" s="83">
        <f t="shared" si="62"/>
        <v>0</v>
      </c>
      <c r="AO108" s="83">
        <f t="shared" si="63"/>
        <v>0</v>
      </c>
      <c r="AP108" s="83">
        <f t="shared" si="64"/>
        <v>0</v>
      </c>
      <c r="AQ108" s="227">
        <f t="shared" si="84"/>
        <v>0</v>
      </c>
      <c r="AR108" s="227">
        <f t="shared" si="84"/>
        <v>0</v>
      </c>
      <c r="AS108" s="227">
        <f t="shared" si="84"/>
        <v>0</v>
      </c>
      <c r="AT108" s="227">
        <f t="shared" si="83"/>
        <v>0</v>
      </c>
      <c r="AU108" s="83">
        <f t="shared" si="71"/>
        <v>0</v>
      </c>
      <c r="AV108" s="83">
        <f t="shared" si="72"/>
        <v>0</v>
      </c>
      <c r="AW108" s="83">
        <f t="shared" si="73"/>
        <v>0</v>
      </c>
      <c r="AX108" s="83">
        <f t="shared" si="74"/>
        <v>0</v>
      </c>
      <c r="AY108" s="235">
        <f t="shared" si="75"/>
        <v>0</v>
      </c>
    </row>
    <row r="109" spans="2:51" x14ac:dyDescent="0.25">
      <c r="I109" s="105">
        <v>104</v>
      </c>
      <c r="J109" s="83">
        <f t="shared" si="65"/>
        <v>0</v>
      </c>
      <c r="K109" s="83">
        <f t="shared" si="66"/>
        <v>0</v>
      </c>
      <c r="L109" s="83">
        <f t="shared" si="67"/>
        <v>0</v>
      </c>
      <c r="M109" s="83">
        <f t="shared" si="49"/>
        <v>0</v>
      </c>
      <c r="N109" s="83">
        <v>0</v>
      </c>
      <c r="O109" s="84">
        <f t="shared" si="50"/>
        <v>0</v>
      </c>
      <c r="P109" s="105">
        <v>104</v>
      </c>
      <c r="Q109" s="83">
        <f t="shared" si="68"/>
        <v>0</v>
      </c>
      <c r="R109" s="83">
        <f t="shared" si="69"/>
        <v>0</v>
      </c>
      <c r="S109" s="83">
        <f t="shared" si="51"/>
        <v>0</v>
      </c>
      <c r="T109" s="83">
        <f t="shared" si="52"/>
        <v>0</v>
      </c>
      <c r="U109" s="83">
        <f t="shared" si="70"/>
        <v>0</v>
      </c>
      <c r="V109" s="83">
        <f t="shared" si="53"/>
        <v>0</v>
      </c>
      <c r="W109" s="83">
        <v>0</v>
      </c>
      <c r="X109" s="83">
        <f t="shared" si="54"/>
        <v>0</v>
      </c>
      <c r="Y109" s="88">
        <f t="shared" si="55"/>
        <v>0</v>
      </c>
      <c r="AA109" s="121">
        <v>104</v>
      </c>
      <c r="AB109" s="83">
        <f t="shared" si="56"/>
        <v>0</v>
      </c>
      <c r="AC109" s="154">
        <f t="shared" si="57"/>
        <v>0</v>
      </c>
      <c r="AD109" s="154">
        <f t="shared" si="58"/>
        <v>0</v>
      </c>
      <c r="AE109" s="154">
        <f t="shared" si="59"/>
        <v>0</v>
      </c>
      <c r="AF109" s="227">
        <f t="shared" si="79"/>
        <v>0</v>
      </c>
      <c r="AG109" s="227">
        <f t="shared" si="80"/>
        <v>0</v>
      </c>
      <c r="AH109" s="227">
        <f t="shared" si="81"/>
        <v>0</v>
      </c>
      <c r="AI109" s="235">
        <f t="shared" si="82"/>
        <v>0</v>
      </c>
      <c r="AK109" s="121">
        <v>104</v>
      </c>
      <c r="AL109" s="83">
        <f t="shared" si="60"/>
        <v>0</v>
      </c>
      <c r="AM109" s="83">
        <f t="shared" si="61"/>
        <v>0</v>
      </c>
      <c r="AN109" s="83">
        <f t="shared" si="62"/>
        <v>0</v>
      </c>
      <c r="AO109" s="83">
        <f t="shared" si="63"/>
        <v>0</v>
      </c>
      <c r="AP109" s="83">
        <f t="shared" si="64"/>
        <v>0</v>
      </c>
      <c r="AQ109" s="227">
        <f t="shared" si="84"/>
        <v>0</v>
      </c>
      <c r="AR109" s="227">
        <f t="shared" si="84"/>
        <v>0</v>
      </c>
      <c r="AS109" s="227">
        <f t="shared" si="84"/>
        <v>0</v>
      </c>
      <c r="AT109" s="227">
        <f t="shared" si="83"/>
        <v>0</v>
      </c>
      <c r="AU109" s="83">
        <f t="shared" si="71"/>
        <v>0</v>
      </c>
      <c r="AV109" s="83">
        <f t="shared" si="72"/>
        <v>0</v>
      </c>
      <c r="AW109" s="83">
        <f t="shared" si="73"/>
        <v>0</v>
      </c>
      <c r="AX109" s="83">
        <f t="shared" si="74"/>
        <v>0</v>
      </c>
      <c r="AY109" s="235">
        <f t="shared" si="75"/>
        <v>0</v>
      </c>
    </row>
    <row r="110" spans="2:51" x14ac:dyDescent="0.25">
      <c r="I110" s="105">
        <v>105</v>
      </c>
      <c r="J110" s="83">
        <f t="shared" si="65"/>
        <v>0</v>
      </c>
      <c r="K110" s="83">
        <f t="shared" si="66"/>
        <v>0</v>
      </c>
      <c r="L110" s="83">
        <f t="shared" si="67"/>
        <v>0</v>
      </c>
      <c r="M110" s="83">
        <f t="shared" si="49"/>
        <v>0</v>
      </c>
      <c r="N110" s="83">
        <v>0</v>
      </c>
      <c r="O110" s="84">
        <f t="shared" si="50"/>
        <v>0</v>
      </c>
      <c r="P110" s="105">
        <v>105</v>
      </c>
      <c r="Q110" s="83">
        <f t="shared" si="68"/>
        <v>0</v>
      </c>
      <c r="R110" s="83">
        <f t="shared" si="69"/>
        <v>0</v>
      </c>
      <c r="S110" s="83">
        <f t="shared" si="51"/>
        <v>0</v>
      </c>
      <c r="T110" s="83">
        <f t="shared" si="52"/>
        <v>0</v>
      </c>
      <c r="U110" s="83">
        <f t="shared" si="70"/>
        <v>0</v>
      </c>
      <c r="V110" s="83">
        <f t="shared" si="53"/>
        <v>0</v>
      </c>
      <c r="W110" s="83">
        <v>0</v>
      </c>
      <c r="X110" s="83">
        <f t="shared" si="54"/>
        <v>0</v>
      </c>
      <c r="Y110" s="88">
        <f t="shared" si="55"/>
        <v>0</v>
      </c>
      <c r="AA110" s="121">
        <v>105</v>
      </c>
      <c r="AB110" s="83">
        <f t="shared" si="56"/>
        <v>0</v>
      </c>
      <c r="AC110" s="154">
        <f t="shared" si="57"/>
        <v>0</v>
      </c>
      <c r="AD110" s="154">
        <f t="shared" si="58"/>
        <v>0</v>
      </c>
      <c r="AE110" s="154">
        <f t="shared" si="59"/>
        <v>0</v>
      </c>
      <c r="AF110" s="227">
        <f t="shared" si="79"/>
        <v>0</v>
      </c>
      <c r="AG110" s="227">
        <f t="shared" si="80"/>
        <v>0</v>
      </c>
      <c r="AH110" s="227">
        <f t="shared" si="81"/>
        <v>0</v>
      </c>
      <c r="AI110" s="235">
        <f t="shared" si="82"/>
        <v>0</v>
      </c>
      <c r="AK110" s="121">
        <v>105</v>
      </c>
      <c r="AL110" s="83">
        <f t="shared" si="60"/>
        <v>0</v>
      </c>
      <c r="AM110" s="83">
        <f t="shared" si="61"/>
        <v>0</v>
      </c>
      <c r="AN110" s="83">
        <f t="shared" si="62"/>
        <v>0</v>
      </c>
      <c r="AO110" s="83">
        <f t="shared" si="63"/>
        <v>0</v>
      </c>
      <c r="AP110" s="83">
        <f t="shared" si="64"/>
        <v>0</v>
      </c>
      <c r="AQ110" s="227">
        <f t="shared" si="84"/>
        <v>0</v>
      </c>
      <c r="AR110" s="227">
        <f t="shared" si="84"/>
        <v>0</v>
      </c>
      <c r="AS110" s="227">
        <f t="shared" si="84"/>
        <v>0</v>
      </c>
      <c r="AT110" s="227">
        <f t="shared" si="83"/>
        <v>0</v>
      </c>
      <c r="AU110" s="83">
        <f t="shared" si="71"/>
        <v>0</v>
      </c>
      <c r="AV110" s="83">
        <f t="shared" si="72"/>
        <v>0</v>
      </c>
      <c r="AW110" s="83">
        <f t="shared" si="73"/>
        <v>0</v>
      </c>
      <c r="AX110" s="83">
        <f t="shared" si="74"/>
        <v>0</v>
      </c>
      <c r="AY110" s="235">
        <f t="shared" si="75"/>
        <v>0</v>
      </c>
    </row>
    <row r="111" spans="2:51" x14ac:dyDescent="0.25">
      <c r="C111" s="224" t="s">
        <v>177</v>
      </c>
      <c r="D111" s="224"/>
      <c r="E111" s="224"/>
      <c r="I111" s="105">
        <v>106</v>
      </c>
      <c r="J111" s="83">
        <f t="shared" si="65"/>
        <v>0</v>
      </c>
      <c r="K111" s="83">
        <f t="shared" si="66"/>
        <v>0</v>
      </c>
      <c r="L111" s="83">
        <f t="shared" si="67"/>
        <v>0</v>
      </c>
      <c r="M111" s="83">
        <f t="shared" si="49"/>
        <v>0</v>
      </c>
      <c r="N111" s="83">
        <v>0</v>
      </c>
      <c r="O111" s="84">
        <f t="shared" si="50"/>
        <v>0</v>
      </c>
      <c r="P111" s="105">
        <v>106</v>
      </c>
      <c r="Q111" s="83">
        <f t="shared" si="68"/>
        <v>0</v>
      </c>
      <c r="R111" s="83">
        <f t="shared" si="69"/>
        <v>0</v>
      </c>
      <c r="S111" s="83">
        <f t="shared" si="51"/>
        <v>0</v>
      </c>
      <c r="T111" s="83">
        <f t="shared" si="52"/>
        <v>0</v>
      </c>
      <c r="U111" s="83">
        <f t="shared" si="70"/>
        <v>0</v>
      </c>
      <c r="V111" s="83">
        <f t="shared" si="53"/>
        <v>0</v>
      </c>
      <c r="W111" s="83">
        <v>0</v>
      </c>
      <c r="X111" s="83">
        <f t="shared" si="54"/>
        <v>0</v>
      </c>
      <c r="Y111" s="88">
        <f t="shared" si="55"/>
        <v>0</v>
      </c>
      <c r="AA111" s="121">
        <v>106</v>
      </c>
      <c r="AB111" s="83">
        <f t="shared" si="56"/>
        <v>0</v>
      </c>
      <c r="AC111" s="154">
        <f t="shared" si="57"/>
        <v>0</v>
      </c>
      <c r="AD111" s="154">
        <f t="shared" si="58"/>
        <v>0</v>
      </c>
      <c r="AE111" s="154">
        <f t="shared" si="59"/>
        <v>0</v>
      </c>
      <c r="AF111" s="227">
        <f t="shared" si="79"/>
        <v>0</v>
      </c>
      <c r="AG111" s="227">
        <f t="shared" si="80"/>
        <v>0</v>
      </c>
      <c r="AH111" s="227">
        <f t="shared" si="81"/>
        <v>0</v>
      </c>
      <c r="AI111" s="235">
        <f t="shared" si="82"/>
        <v>0</v>
      </c>
      <c r="AK111" s="121">
        <v>106</v>
      </c>
      <c r="AL111" s="83">
        <f t="shared" si="60"/>
        <v>0</v>
      </c>
      <c r="AM111" s="83">
        <f t="shared" si="61"/>
        <v>0</v>
      </c>
      <c r="AN111" s="83">
        <f t="shared" si="62"/>
        <v>0</v>
      </c>
      <c r="AO111" s="83">
        <f t="shared" si="63"/>
        <v>0</v>
      </c>
      <c r="AP111" s="83">
        <f t="shared" si="64"/>
        <v>0</v>
      </c>
      <c r="AQ111" s="227">
        <f t="shared" si="84"/>
        <v>0</v>
      </c>
      <c r="AR111" s="227">
        <f t="shared" si="84"/>
        <v>0</v>
      </c>
      <c r="AS111" s="227">
        <f t="shared" si="84"/>
        <v>0</v>
      </c>
      <c r="AT111" s="227">
        <f t="shared" si="83"/>
        <v>0</v>
      </c>
      <c r="AU111" s="83">
        <f t="shared" si="71"/>
        <v>0</v>
      </c>
      <c r="AV111" s="83">
        <f t="shared" si="72"/>
        <v>0</v>
      </c>
      <c r="AW111" s="83">
        <f t="shared" si="73"/>
        <v>0</v>
      </c>
      <c r="AX111" s="83">
        <f t="shared" si="74"/>
        <v>0</v>
      </c>
      <c r="AY111" s="235">
        <f t="shared" si="75"/>
        <v>0</v>
      </c>
    </row>
    <row r="112" spans="2:51" x14ac:dyDescent="0.25">
      <c r="C112" s="126" t="s">
        <v>152</v>
      </c>
      <c r="D112" s="126" t="s">
        <v>72</v>
      </c>
      <c r="E112" s="126" t="s">
        <v>174</v>
      </c>
      <c r="I112" s="105">
        <v>107</v>
      </c>
      <c r="J112" s="83">
        <f t="shared" si="65"/>
        <v>0</v>
      </c>
      <c r="K112" s="83">
        <f t="shared" si="66"/>
        <v>0</v>
      </c>
      <c r="L112" s="83">
        <f t="shared" si="67"/>
        <v>0</v>
      </c>
      <c r="M112" s="83">
        <f t="shared" si="49"/>
        <v>0</v>
      </c>
      <c r="N112" s="83">
        <v>0</v>
      </c>
      <c r="O112" s="84">
        <f t="shared" si="50"/>
        <v>0</v>
      </c>
      <c r="P112" s="105">
        <v>107</v>
      </c>
      <c r="Q112" s="83">
        <f t="shared" si="68"/>
        <v>0</v>
      </c>
      <c r="R112" s="83">
        <f t="shared" si="69"/>
        <v>0</v>
      </c>
      <c r="S112" s="83">
        <f t="shared" si="51"/>
        <v>0</v>
      </c>
      <c r="T112" s="83">
        <f t="shared" si="52"/>
        <v>0</v>
      </c>
      <c r="U112" s="83">
        <f t="shared" si="70"/>
        <v>0</v>
      </c>
      <c r="V112" s="83">
        <f t="shared" si="53"/>
        <v>0</v>
      </c>
      <c r="W112" s="83">
        <v>0</v>
      </c>
      <c r="X112" s="83">
        <f t="shared" si="54"/>
        <v>0</v>
      </c>
      <c r="Y112" s="88">
        <f t="shared" si="55"/>
        <v>0</v>
      </c>
      <c r="AA112" s="121">
        <v>107</v>
      </c>
      <c r="AB112" s="83">
        <f t="shared" si="56"/>
        <v>0</v>
      </c>
      <c r="AC112" s="154">
        <f t="shared" si="57"/>
        <v>0</v>
      </c>
      <c r="AD112" s="154">
        <f t="shared" si="58"/>
        <v>0</v>
      </c>
      <c r="AE112" s="154">
        <f t="shared" si="59"/>
        <v>0</v>
      </c>
      <c r="AF112" s="227">
        <f t="shared" si="79"/>
        <v>0</v>
      </c>
      <c r="AG112" s="227">
        <f t="shared" si="80"/>
        <v>0</v>
      </c>
      <c r="AH112" s="227">
        <f t="shared" si="81"/>
        <v>0</v>
      </c>
      <c r="AI112" s="235">
        <f t="shared" si="82"/>
        <v>0</v>
      </c>
      <c r="AK112" s="121">
        <v>107</v>
      </c>
      <c r="AL112" s="83">
        <f t="shared" si="60"/>
        <v>0</v>
      </c>
      <c r="AM112" s="83">
        <f t="shared" si="61"/>
        <v>0</v>
      </c>
      <c r="AN112" s="83">
        <f t="shared" si="62"/>
        <v>0</v>
      </c>
      <c r="AO112" s="83">
        <f t="shared" si="63"/>
        <v>0</v>
      </c>
      <c r="AP112" s="83">
        <f t="shared" si="64"/>
        <v>0</v>
      </c>
      <c r="AQ112" s="227">
        <f t="shared" si="84"/>
        <v>0</v>
      </c>
      <c r="AR112" s="227">
        <f t="shared" si="84"/>
        <v>0</v>
      </c>
      <c r="AS112" s="227">
        <f t="shared" si="84"/>
        <v>0</v>
      </c>
      <c r="AT112" s="227">
        <f t="shared" si="83"/>
        <v>0</v>
      </c>
      <c r="AU112" s="83">
        <f t="shared" si="71"/>
        <v>0</v>
      </c>
      <c r="AV112" s="83">
        <f t="shared" si="72"/>
        <v>0</v>
      </c>
      <c r="AW112" s="83">
        <f t="shared" si="73"/>
        <v>0</v>
      </c>
      <c r="AX112" s="83">
        <f t="shared" si="74"/>
        <v>0</v>
      </c>
      <c r="AY112" s="235">
        <f t="shared" si="75"/>
        <v>0</v>
      </c>
    </row>
    <row r="113" spans="2:51" x14ac:dyDescent="0.25">
      <c r="B113" s="117" t="s">
        <v>175</v>
      </c>
      <c r="C113" s="132">
        <f>1/$F$18*SUM(X6:X205)</f>
        <v>407.60128300861027</v>
      </c>
      <c r="D113" s="132">
        <f>1/$F$10*SUM(O6:O205)</f>
        <v>290.08512302731032</v>
      </c>
      <c r="E113" s="131">
        <f>C113-D113</f>
        <v>117.51615998129995</v>
      </c>
      <c r="I113" s="105">
        <v>108</v>
      </c>
      <c r="J113" s="83">
        <f t="shared" si="65"/>
        <v>0</v>
      </c>
      <c r="K113" s="83">
        <f t="shared" si="66"/>
        <v>0</v>
      </c>
      <c r="L113" s="83">
        <f t="shared" si="67"/>
        <v>0</v>
      </c>
      <c r="M113" s="83">
        <f t="shared" si="49"/>
        <v>0</v>
      </c>
      <c r="N113" s="83">
        <v>0</v>
      </c>
      <c r="O113" s="84">
        <f t="shared" si="50"/>
        <v>0</v>
      </c>
      <c r="P113" s="105">
        <v>108</v>
      </c>
      <c r="Q113" s="83">
        <f t="shared" si="68"/>
        <v>0</v>
      </c>
      <c r="R113" s="83">
        <f t="shared" si="69"/>
        <v>0</v>
      </c>
      <c r="S113" s="83">
        <f t="shared" si="51"/>
        <v>0</v>
      </c>
      <c r="T113" s="83">
        <f t="shared" si="52"/>
        <v>0</v>
      </c>
      <c r="U113" s="83">
        <f t="shared" si="70"/>
        <v>0</v>
      </c>
      <c r="V113" s="83">
        <f t="shared" si="53"/>
        <v>0</v>
      </c>
      <c r="W113" s="83">
        <v>0</v>
      </c>
      <c r="X113" s="83">
        <f t="shared" si="54"/>
        <v>0</v>
      </c>
      <c r="Y113" s="88">
        <f t="shared" si="55"/>
        <v>0</v>
      </c>
      <c r="AA113" s="121">
        <v>108</v>
      </c>
      <c r="AB113" s="83">
        <f t="shared" si="56"/>
        <v>0</v>
      </c>
      <c r="AC113" s="154">
        <f t="shared" si="57"/>
        <v>0</v>
      </c>
      <c r="AD113" s="154">
        <f t="shared" si="58"/>
        <v>0</v>
      </c>
      <c r="AE113" s="154">
        <f t="shared" si="59"/>
        <v>0</v>
      </c>
      <c r="AF113" s="227">
        <f t="shared" si="79"/>
        <v>0</v>
      </c>
      <c r="AG113" s="227">
        <f t="shared" si="80"/>
        <v>0</v>
      </c>
      <c r="AH113" s="227">
        <f t="shared" si="81"/>
        <v>0</v>
      </c>
      <c r="AI113" s="235">
        <f t="shared" si="82"/>
        <v>0</v>
      </c>
      <c r="AK113" s="121">
        <v>108</v>
      </c>
      <c r="AL113" s="83">
        <f t="shared" si="60"/>
        <v>0</v>
      </c>
      <c r="AM113" s="83">
        <f t="shared" si="61"/>
        <v>0</v>
      </c>
      <c r="AN113" s="83">
        <f t="shared" si="62"/>
        <v>0</v>
      </c>
      <c r="AO113" s="83">
        <f t="shared" si="63"/>
        <v>0</v>
      </c>
      <c r="AP113" s="83">
        <f t="shared" si="64"/>
        <v>0</v>
      </c>
      <c r="AQ113" s="227">
        <f t="shared" si="84"/>
        <v>0</v>
      </c>
      <c r="AR113" s="227">
        <f t="shared" si="84"/>
        <v>0</v>
      </c>
      <c r="AS113" s="227">
        <f t="shared" si="84"/>
        <v>0</v>
      </c>
      <c r="AT113" s="227">
        <f t="shared" si="83"/>
        <v>0</v>
      </c>
      <c r="AU113" s="83">
        <f t="shared" si="71"/>
        <v>0</v>
      </c>
      <c r="AV113" s="83">
        <f t="shared" si="72"/>
        <v>0</v>
      </c>
      <c r="AW113" s="83">
        <f t="shared" si="73"/>
        <v>0</v>
      </c>
      <c r="AX113" s="83">
        <f t="shared" si="74"/>
        <v>0</v>
      </c>
      <c r="AY113" s="235">
        <f t="shared" si="75"/>
        <v>0</v>
      </c>
    </row>
    <row r="114" spans="2:51" x14ac:dyDescent="0.25">
      <c r="B114" s="117" t="s">
        <v>176</v>
      </c>
      <c r="C114" s="132">
        <f>X35</f>
        <v>0</v>
      </c>
      <c r="D114" s="132">
        <f>O35</f>
        <v>0</v>
      </c>
      <c r="E114" s="131">
        <f>VLOOKUP(30,I5:Y205,17,FALSE)</f>
        <v>0</v>
      </c>
      <c r="I114" s="105">
        <v>109</v>
      </c>
      <c r="J114" s="83">
        <f t="shared" si="65"/>
        <v>0</v>
      </c>
      <c r="K114" s="83">
        <f t="shared" si="66"/>
        <v>0</v>
      </c>
      <c r="L114" s="83">
        <f t="shared" si="67"/>
        <v>0</v>
      </c>
      <c r="M114" s="83">
        <f t="shared" si="49"/>
        <v>0</v>
      </c>
      <c r="N114" s="83">
        <v>0</v>
      </c>
      <c r="O114" s="84">
        <f t="shared" si="50"/>
        <v>0</v>
      </c>
      <c r="P114" s="105">
        <v>109</v>
      </c>
      <c r="Q114" s="83">
        <f t="shared" si="68"/>
        <v>0</v>
      </c>
      <c r="R114" s="83">
        <f t="shared" si="69"/>
        <v>0</v>
      </c>
      <c r="S114" s="83">
        <f t="shared" si="51"/>
        <v>0</v>
      </c>
      <c r="T114" s="83">
        <f t="shared" si="52"/>
        <v>0</v>
      </c>
      <c r="U114" s="83">
        <f t="shared" si="70"/>
        <v>0</v>
      </c>
      <c r="V114" s="83">
        <f t="shared" si="53"/>
        <v>0</v>
      </c>
      <c r="W114" s="83">
        <v>0</v>
      </c>
      <c r="X114" s="83">
        <f t="shared" si="54"/>
        <v>0</v>
      </c>
      <c r="Y114" s="88">
        <f t="shared" si="55"/>
        <v>0</v>
      </c>
      <c r="AA114" s="121">
        <v>109</v>
      </c>
      <c r="AB114" s="83">
        <f t="shared" si="56"/>
        <v>0</v>
      </c>
      <c r="AC114" s="154">
        <f t="shared" si="57"/>
        <v>0</v>
      </c>
      <c r="AD114" s="154">
        <f t="shared" si="58"/>
        <v>0</v>
      </c>
      <c r="AE114" s="154">
        <f t="shared" si="59"/>
        <v>0</v>
      </c>
      <c r="AF114" s="227">
        <f t="shared" si="79"/>
        <v>0</v>
      </c>
      <c r="AG114" s="227">
        <f t="shared" si="80"/>
        <v>0</v>
      </c>
      <c r="AH114" s="227">
        <f t="shared" si="81"/>
        <v>0</v>
      </c>
      <c r="AI114" s="235">
        <f t="shared" si="82"/>
        <v>0</v>
      </c>
      <c r="AK114" s="121">
        <v>109</v>
      </c>
      <c r="AL114" s="83">
        <f t="shared" si="60"/>
        <v>0</v>
      </c>
      <c r="AM114" s="83">
        <f t="shared" si="61"/>
        <v>0</v>
      </c>
      <c r="AN114" s="83">
        <f t="shared" si="62"/>
        <v>0</v>
      </c>
      <c r="AO114" s="83">
        <f t="shared" si="63"/>
        <v>0</v>
      </c>
      <c r="AP114" s="83">
        <f t="shared" si="64"/>
        <v>0</v>
      </c>
      <c r="AQ114" s="227">
        <f t="shared" si="84"/>
        <v>0</v>
      </c>
      <c r="AR114" s="227">
        <f t="shared" si="84"/>
        <v>0</v>
      </c>
      <c r="AS114" s="227">
        <f t="shared" si="84"/>
        <v>0</v>
      </c>
      <c r="AT114" s="227">
        <f t="shared" si="83"/>
        <v>0</v>
      </c>
      <c r="AU114" s="83">
        <f t="shared" si="71"/>
        <v>0</v>
      </c>
      <c r="AV114" s="83">
        <f t="shared" si="72"/>
        <v>0</v>
      </c>
      <c r="AW114" s="83">
        <f t="shared" si="73"/>
        <v>0</v>
      </c>
      <c r="AX114" s="83">
        <f t="shared" si="74"/>
        <v>0</v>
      </c>
      <c r="AY114" s="235">
        <f t="shared" si="75"/>
        <v>0</v>
      </c>
    </row>
    <row r="115" spans="2:51" x14ac:dyDescent="0.25">
      <c r="C115" s="133"/>
      <c r="D115" s="133"/>
      <c r="E115" s="133"/>
      <c r="I115" s="105">
        <v>110</v>
      </c>
      <c r="J115" s="83">
        <f t="shared" si="65"/>
        <v>0</v>
      </c>
      <c r="K115" s="83">
        <f t="shared" si="66"/>
        <v>0</v>
      </c>
      <c r="L115" s="83">
        <f t="shared" si="67"/>
        <v>0</v>
      </c>
      <c r="M115" s="83">
        <f t="shared" si="49"/>
        <v>0</v>
      </c>
      <c r="N115" s="83">
        <v>0</v>
      </c>
      <c r="O115" s="84">
        <f t="shared" si="50"/>
        <v>0</v>
      </c>
      <c r="P115" s="105">
        <v>110</v>
      </c>
      <c r="Q115" s="83">
        <f t="shared" si="68"/>
        <v>0</v>
      </c>
      <c r="R115" s="83">
        <f t="shared" si="69"/>
        <v>0</v>
      </c>
      <c r="S115" s="83">
        <f t="shared" si="51"/>
        <v>0</v>
      </c>
      <c r="T115" s="83">
        <f t="shared" si="52"/>
        <v>0</v>
      </c>
      <c r="U115" s="83">
        <f t="shared" si="70"/>
        <v>0</v>
      </c>
      <c r="V115" s="83">
        <f t="shared" si="53"/>
        <v>0</v>
      </c>
      <c r="W115" s="83">
        <v>0</v>
      </c>
      <c r="X115" s="83">
        <f t="shared" si="54"/>
        <v>0</v>
      </c>
      <c r="Y115" s="88">
        <f t="shared" si="55"/>
        <v>0</v>
      </c>
      <c r="AA115" s="121">
        <v>110</v>
      </c>
      <c r="AB115" s="83">
        <f t="shared" si="56"/>
        <v>0</v>
      </c>
      <c r="AC115" s="154">
        <f t="shared" si="57"/>
        <v>0</v>
      </c>
      <c r="AD115" s="154">
        <f t="shared" si="58"/>
        <v>0</v>
      </c>
      <c r="AE115" s="154">
        <f t="shared" si="59"/>
        <v>0</v>
      </c>
      <c r="AF115" s="227">
        <f t="shared" si="79"/>
        <v>0</v>
      </c>
      <c r="AG115" s="227">
        <f t="shared" si="80"/>
        <v>0</v>
      </c>
      <c r="AH115" s="227">
        <f t="shared" si="81"/>
        <v>0</v>
      </c>
      <c r="AI115" s="235">
        <f t="shared" si="82"/>
        <v>0</v>
      </c>
      <c r="AK115" s="121">
        <v>110</v>
      </c>
      <c r="AL115" s="83">
        <f t="shared" si="60"/>
        <v>0</v>
      </c>
      <c r="AM115" s="83">
        <f t="shared" si="61"/>
        <v>0</v>
      </c>
      <c r="AN115" s="83">
        <f t="shared" si="62"/>
        <v>0</v>
      </c>
      <c r="AO115" s="83">
        <f t="shared" si="63"/>
        <v>0</v>
      </c>
      <c r="AP115" s="83">
        <f t="shared" si="64"/>
        <v>0</v>
      </c>
      <c r="AQ115" s="227">
        <f t="shared" si="84"/>
        <v>0</v>
      </c>
      <c r="AR115" s="227">
        <f t="shared" si="84"/>
        <v>0</v>
      </c>
      <c r="AS115" s="227">
        <f t="shared" si="84"/>
        <v>0</v>
      </c>
      <c r="AT115" s="227">
        <f t="shared" si="83"/>
        <v>0</v>
      </c>
      <c r="AU115" s="83">
        <f t="shared" si="71"/>
        <v>0</v>
      </c>
      <c r="AV115" s="83">
        <f t="shared" si="72"/>
        <v>0</v>
      </c>
      <c r="AW115" s="83">
        <f t="shared" si="73"/>
        <v>0</v>
      </c>
      <c r="AX115" s="83">
        <f t="shared" si="74"/>
        <v>0</v>
      </c>
      <c r="AY115" s="235">
        <f t="shared" si="75"/>
        <v>0</v>
      </c>
    </row>
    <row r="116" spans="2:51" x14ac:dyDescent="0.25">
      <c r="C116" s="193" t="s">
        <v>132</v>
      </c>
      <c r="D116" s="193"/>
      <c r="E116" s="193"/>
      <c r="I116" s="105">
        <v>111</v>
      </c>
      <c r="J116" s="83">
        <f t="shared" si="65"/>
        <v>0</v>
      </c>
      <c r="K116" s="83">
        <f t="shared" si="66"/>
        <v>0</v>
      </c>
      <c r="L116" s="83">
        <f t="shared" si="67"/>
        <v>0</v>
      </c>
      <c r="M116" s="83">
        <f t="shared" si="49"/>
        <v>0</v>
      </c>
      <c r="N116" s="83">
        <v>0</v>
      </c>
      <c r="O116" s="84">
        <f t="shared" si="50"/>
        <v>0</v>
      </c>
      <c r="P116" s="105">
        <v>111</v>
      </c>
      <c r="Q116" s="83">
        <f t="shared" si="68"/>
        <v>0</v>
      </c>
      <c r="R116" s="83">
        <f t="shared" si="69"/>
        <v>0</v>
      </c>
      <c r="S116" s="83">
        <f t="shared" si="51"/>
        <v>0</v>
      </c>
      <c r="T116" s="83">
        <f t="shared" si="52"/>
        <v>0</v>
      </c>
      <c r="U116" s="83">
        <f t="shared" si="70"/>
        <v>0</v>
      </c>
      <c r="V116" s="83">
        <f t="shared" si="53"/>
        <v>0</v>
      </c>
      <c r="W116" s="83">
        <v>0</v>
      </c>
      <c r="X116" s="83">
        <f t="shared" si="54"/>
        <v>0</v>
      </c>
      <c r="Y116" s="88">
        <f t="shared" si="55"/>
        <v>0</v>
      </c>
      <c r="AA116" s="121">
        <v>111</v>
      </c>
      <c r="AB116" s="83">
        <f t="shared" si="56"/>
        <v>0</v>
      </c>
      <c r="AC116" s="154">
        <f t="shared" si="57"/>
        <v>0</v>
      </c>
      <c r="AD116" s="154">
        <f t="shared" si="58"/>
        <v>0</v>
      </c>
      <c r="AE116" s="154">
        <f t="shared" si="59"/>
        <v>0</v>
      </c>
      <c r="AF116" s="227">
        <f t="shared" si="79"/>
        <v>0</v>
      </c>
      <c r="AG116" s="227">
        <f t="shared" si="80"/>
        <v>0</v>
      </c>
      <c r="AH116" s="227">
        <f t="shared" si="81"/>
        <v>0</v>
      </c>
      <c r="AI116" s="235">
        <f t="shared" si="82"/>
        <v>0</v>
      </c>
      <c r="AK116" s="121">
        <v>111</v>
      </c>
      <c r="AL116" s="83">
        <f t="shared" si="60"/>
        <v>0</v>
      </c>
      <c r="AM116" s="83">
        <f t="shared" si="61"/>
        <v>0</v>
      </c>
      <c r="AN116" s="83">
        <f t="shared" si="62"/>
        <v>0</v>
      </c>
      <c r="AO116" s="83">
        <f t="shared" si="63"/>
        <v>0</v>
      </c>
      <c r="AP116" s="83">
        <f t="shared" si="64"/>
        <v>0</v>
      </c>
      <c r="AQ116" s="227">
        <f t="shared" si="84"/>
        <v>0</v>
      </c>
      <c r="AR116" s="227">
        <f t="shared" si="84"/>
        <v>0</v>
      </c>
      <c r="AS116" s="227">
        <f t="shared" si="84"/>
        <v>0</v>
      </c>
      <c r="AT116" s="227">
        <f t="shared" si="83"/>
        <v>0</v>
      </c>
      <c r="AU116" s="83">
        <f t="shared" si="71"/>
        <v>0</v>
      </c>
      <c r="AV116" s="83">
        <f t="shared" si="72"/>
        <v>0</v>
      </c>
      <c r="AW116" s="83">
        <f t="shared" si="73"/>
        <v>0</v>
      </c>
      <c r="AX116" s="83">
        <f t="shared" si="74"/>
        <v>0</v>
      </c>
      <c r="AY116" s="235">
        <f t="shared" si="75"/>
        <v>0</v>
      </c>
    </row>
    <row r="117" spans="2:51" x14ac:dyDescent="0.25">
      <c r="C117" s="193" t="s">
        <v>152</v>
      </c>
      <c r="D117" s="193" t="s">
        <v>72</v>
      </c>
      <c r="E117" s="134" t="s">
        <v>174</v>
      </c>
      <c r="I117" s="105">
        <v>112</v>
      </c>
      <c r="J117" s="83">
        <f t="shared" si="65"/>
        <v>0</v>
      </c>
      <c r="K117" s="83">
        <f t="shared" si="66"/>
        <v>0</v>
      </c>
      <c r="L117" s="83">
        <f t="shared" si="67"/>
        <v>0</v>
      </c>
      <c r="M117" s="83">
        <f t="shared" si="49"/>
        <v>0</v>
      </c>
      <c r="N117" s="83">
        <v>0</v>
      </c>
      <c r="O117" s="84">
        <f t="shared" si="50"/>
        <v>0</v>
      </c>
      <c r="P117" s="105">
        <v>112</v>
      </c>
      <c r="Q117" s="83">
        <f t="shared" si="68"/>
        <v>0</v>
      </c>
      <c r="R117" s="83">
        <f t="shared" si="69"/>
        <v>0</v>
      </c>
      <c r="S117" s="83">
        <f t="shared" si="51"/>
        <v>0</v>
      </c>
      <c r="T117" s="83">
        <f t="shared" si="52"/>
        <v>0</v>
      </c>
      <c r="U117" s="83">
        <f t="shared" si="70"/>
        <v>0</v>
      </c>
      <c r="V117" s="83">
        <f t="shared" si="53"/>
        <v>0</v>
      </c>
      <c r="W117" s="83">
        <v>0</v>
      </c>
      <c r="X117" s="83">
        <f t="shared" si="54"/>
        <v>0</v>
      </c>
      <c r="Y117" s="88">
        <f t="shared" si="55"/>
        <v>0</v>
      </c>
      <c r="AA117" s="121">
        <v>112</v>
      </c>
      <c r="AB117" s="83">
        <f t="shared" si="56"/>
        <v>0</v>
      </c>
      <c r="AC117" s="154">
        <f t="shared" si="57"/>
        <v>0</v>
      </c>
      <c r="AD117" s="154">
        <f t="shared" si="58"/>
        <v>0</v>
      </c>
      <c r="AE117" s="154">
        <f t="shared" si="59"/>
        <v>0</v>
      </c>
      <c r="AF117" s="227">
        <f t="shared" si="79"/>
        <v>0</v>
      </c>
      <c r="AG117" s="227">
        <f t="shared" si="80"/>
        <v>0</v>
      </c>
      <c r="AH117" s="227">
        <f t="shared" si="81"/>
        <v>0</v>
      </c>
      <c r="AI117" s="235">
        <f t="shared" si="82"/>
        <v>0</v>
      </c>
      <c r="AK117" s="121">
        <v>112</v>
      </c>
      <c r="AL117" s="83">
        <f t="shared" si="60"/>
        <v>0</v>
      </c>
      <c r="AM117" s="83">
        <f t="shared" si="61"/>
        <v>0</v>
      </c>
      <c r="AN117" s="83">
        <f t="shared" si="62"/>
        <v>0</v>
      </c>
      <c r="AO117" s="83">
        <f t="shared" si="63"/>
        <v>0</v>
      </c>
      <c r="AP117" s="83">
        <f t="shared" si="64"/>
        <v>0</v>
      </c>
      <c r="AQ117" s="227">
        <f t="shared" si="84"/>
        <v>0</v>
      </c>
      <c r="AR117" s="227">
        <f t="shared" si="84"/>
        <v>0</v>
      </c>
      <c r="AS117" s="227">
        <f t="shared" si="84"/>
        <v>0</v>
      </c>
      <c r="AT117" s="227">
        <f t="shared" si="83"/>
        <v>0</v>
      </c>
      <c r="AU117" s="83">
        <f t="shared" si="71"/>
        <v>0</v>
      </c>
      <c r="AV117" s="83">
        <f t="shared" si="72"/>
        <v>0</v>
      </c>
      <c r="AW117" s="83">
        <f t="shared" si="73"/>
        <v>0</v>
      </c>
      <c r="AX117" s="83">
        <f t="shared" si="74"/>
        <v>0</v>
      </c>
      <c r="AY117" s="235">
        <f t="shared" si="75"/>
        <v>0</v>
      </c>
    </row>
    <row r="118" spans="2:51" x14ac:dyDescent="0.25">
      <c r="B118" s="117" t="s">
        <v>175</v>
      </c>
      <c r="C118" s="135">
        <f>1/$F$18*SUM(AI6:AI205)</f>
        <v>26.195634737411748</v>
      </c>
      <c r="D118" s="132">
        <v>0</v>
      </c>
      <c r="E118" s="131">
        <f>C118-D118</f>
        <v>26.195634737411748</v>
      </c>
      <c r="I118" s="105">
        <v>113</v>
      </c>
      <c r="J118" s="83">
        <f t="shared" si="65"/>
        <v>0</v>
      </c>
      <c r="K118" s="83">
        <f t="shared" si="66"/>
        <v>0</v>
      </c>
      <c r="L118" s="83">
        <f t="shared" si="67"/>
        <v>0</v>
      </c>
      <c r="M118" s="83">
        <f t="shared" si="49"/>
        <v>0</v>
      </c>
      <c r="N118" s="83">
        <v>0</v>
      </c>
      <c r="O118" s="84">
        <f t="shared" si="50"/>
        <v>0</v>
      </c>
      <c r="P118" s="105">
        <v>113</v>
      </c>
      <c r="Q118" s="83">
        <f t="shared" si="68"/>
        <v>0</v>
      </c>
      <c r="R118" s="83">
        <f t="shared" si="69"/>
        <v>0</v>
      </c>
      <c r="S118" s="83">
        <f t="shared" si="51"/>
        <v>0</v>
      </c>
      <c r="T118" s="83">
        <f t="shared" si="52"/>
        <v>0</v>
      </c>
      <c r="U118" s="83">
        <f t="shared" si="70"/>
        <v>0</v>
      </c>
      <c r="V118" s="83">
        <f t="shared" si="53"/>
        <v>0</v>
      </c>
      <c r="W118" s="83">
        <v>0</v>
      </c>
      <c r="X118" s="83">
        <f t="shared" si="54"/>
        <v>0</v>
      </c>
      <c r="Y118" s="88">
        <f t="shared" si="55"/>
        <v>0</v>
      </c>
      <c r="AA118" s="121">
        <v>113</v>
      </c>
      <c r="AB118" s="83">
        <f t="shared" si="56"/>
        <v>0</v>
      </c>
      <c r="AC118" s="154">
        <f t="shared" si="57"/>
        <v>0</v>
      </c>
      <c r="AD118" s="154">
        <f t="shared" si="58"/>
        <v>0</v>
      </c>
      <c r="AE118" s="154">
        <f t="shared" si="59"/>
        <v>0</v>
      </c>
      <c r="AF118" s="227">
        <f t="shared" si="79"/>
        <v>0</v>
      </c>
      <c r="AG118" s="227">
        <f t="shared" si="80"/>
        <v>0</v>
      </c>
      <c r="AH118" s="227">
        <f t="shared" si="81"/>
        <v>0</v>
      </c>
      <c r="AI118" s="235">
        <f t="shared" si="82"/>
        <v>0</v>
      </c>
      <c r="AK118" s="121">
        <v>113</v>
      </c>
      <c r="AL118" s="83">
        <f t="shared" si="60"/>
        <v>0</v>
      </c>
      <c r="AM118" s="83">
        <f t="shared" si="61"/>
        <v>0</v>
      </c>
      <c r="AN118" s="83">
        <f t="shared" si="62"/>
        <v>0</v>
      </c>
      <c r="AO118" s="83">
        <f t="shared" si="63"/>
        <v>0</v>
      </c>
      <c r="AP118" s="83">
        <f t="shared" si="64"/>
        <v>0</v>
      </c>
      <c r="AQ118" s="227">
        <f t="shared" si="84"/>
        <v>0</v>
      </c>
      <c r="AR118" s="227">
        <f t="shared" si="84"/>
        <v>0</v>
      </c>
      <c r="AS118" s="227">
        <f t="shared" si="84"/>
        <v>0</v>
      </c>
      <c r="AT118" s="227">
        <f t="shared" si="83"/>
        <v>0</v>
      </c>
      <c r="AU118" s="83">
        <f t="shared" si="71"/>
        <v>0</v>
      </c>
      <c r="AV118" s="83">
        <f t="shared" si="72"/>
        <v>0</v>
      </c>
      <c r="AW118" s="83">
        <f t="shared" si="73"/>
        <v>0</v>
      </c>
      <c r="AX118" s="83">
        <f t="shared" si="74"/>
        <v>0</v>
      </c>
      <c r="AY118" s="235">
        <f t="shared" si="75"/>
        <v>0</v>
      </c>
    </row>
    <row r="119" spans="2:51" x14ac:dyDescent="0.25">
      <c r="B119" s="117" t="s">
        <v>176</v>
      </c>
      <c r="C119" s="135">
        <f>AI35</f>
        <v>98.758665406156595</v>
      </c>
      <c r="D119" s="132">
        <v>0</v>
      </c>
      <c r="E119" s="131">
        <f>C119-D119</f>
        <v>98.758665406156595</v>
      </c>
      <c r="I119" s="105">
        <v>114</v>
      </c>
      <c r="J119" s="83">
        <f t="shared" si="65"/>
        <v>0</v>
      </c>
      <c r="K119" s="83">
        <f t="shared" si="66"/>
        <v>0</v>
      </c>
      <c r="L119" s="83">
        <f t="shared" si="67"/>
        <v>0</v>
      </c>
      <c r="M119" s="83">
        <f t="shared" si="49"/>
        <v>0</v>
      </c>
      <c r="N119" s="83">
        <v>0</v>
      </c>
      <c r="O119" s="84">
        <f t="shared" si="50"/>
        <v>0</v>
      </c>
      <c r="P119" s="105">
        <v>114</v>
      </c>
      <c r="Q119" s="83">
        <f t="shared" si="68"/>
        <v>0</v>
      </c>
      <c r="R119" s="83">
        <f t="shared" si="69"/>
        <v>0</v>
      </c>
      <c r="S119" s="83">
        <f t="shared" si="51"/>
        <v>0</v>
      </c>
      <c r="T119" s="83">
        <f t="shared" si="52"/>
        <v>0</v>
      </c>
      <c r="U119" s="83">
        <f t="shared" si="70"/>
        <v>0</v>
      </c>
      <c r="V119" s="83">
        <f t="shared" si="53"/>
        <v>0</v>
      </c>
      <c r="W119" s="83">
        <v>0</v>
      </c>
      <c r="X119" s="83">
        <f t="shared" si="54"/>
        <v>0</v>
      </c>
      <c r="Y119" s="88">
        <f t="shared" si="55"/>
        <v>0</v>
      </c>
      <c r="AA119" s="121">
        <v>114</v>
      </c>
      <c r="AB119" s="83">
        <f t="shared" si="56"/>
        <v>0</v>
      </c>
      <c r="AC119" s="154">
        <f t="shared" si="57"/>
        <v>0</v>
      </c>
      <c r="AD119" s="154">
        <f t="shared" si="58"/>
        <v>0</v>
      </c>
      <c r="AE119" s="154">
        <f t="shared" si="59"/>
        <v>0</v>
      </c>
      <c r="AF119" s="227">
        <f t="shared" si="79"/>
        <v>0</v>
      </c>
      <c r="AG119" s="227">
        <f t="shared" si="80"/>
        <v>0</v>
      </c>
      <c r="AH119" s="227">
        <f t="shared" si="81"/>
        <v>0</v>
      </c>
      <c r="AI119" s="235">
        <f t="shared" si="82"/>
        <v>0</v>
      </c>
      <c r="AK119" s="121">
        <v>114</v>
      </c>
      <c r="AL119" s="83">
        <f t="shared" si="60"/>
        <v>0</v>
      </c>
      <c r="AM119" s="83">
        <f t="shared" si="61"/>
        <v>0</v>
      </c>
      <c r="AN119" s="83">
        <f t="shared" si="62"/>
        <v>0</v>
      </c>
      <c r="AO119" s="83">
        <f t="shared" si="63"/>
        <v>0</v>
      </c>
      <c r="AP119" s="83">
        <f t="shared" si="64"/>
        <v>0</v>
      </c>
      <c r="AQ119" s="227">
        <f t="shared" si="84"/>
        <v>0</v>
      </c>
      <c r="AR119" s="227">
        <f t="shared" si="84"/>
        <v>0</v>
      </c>
      <c r="AS119" s="227">
        <f t="shared" si="84"/>
        <v>0</v>
      </c>
      <c r="AT119" s="227">
        <f t="shared" si="83"/>
        <v>0</v>
      </c>
      <c r="AU119" s="83">
        <f t="shared" si="71"/>
        <v>0</v>
      </c>
      <c r="AV119" s="83">
        <f t="shared" si="72"/>
        <v>0</v>
      </c>
      <c r="AW119" s="83">
        <f t="shared" si="73"/>
        <v>0</v>
      </c>
      <c r="AX119" s="83">
        <f t="shared" si="74"/>
        <v>0</v>
      </c>
      <c r="AY119" s="235">
        <f t="shared" si="75"/>
        <v>0</v>
      </c>
    </row>
    <row r="120" spans="2:51" x14ac:dyDescent="0.25">
      <c r="C120" s="133"/>
      <c r="D120" s="133"/>
      <c r="E120" s="136"/>
      <c r="I120" s="105">
        <v>115</v>
      </c>
      <c r="J120" s="83">
        <f t="shared" si="65"/>
        <v>0</v>
      </c>
      <c r="K120" s="83">
        <f t="shared" si="66"/>
        <v>0</v>
      </c>
      <c r="L120" s="83">
        <f t="shared" si="67"/>
        <v>0</v>
      </c>
      <c r="M120" s="83">
        <f t="shared" si="49"/>
        <v>0</v>
      </c>
      <c r="N120" s="83">
        <v>0</v>
      </c>
      <c r="O120" s="84">
        <f t="shared" si="50"/>
        <v>0</v>
      </c>
      <c r="P120" s="105">
        <v>115</v>
      </c>
      <c r="Q120" s="83">
        <f t="shared" si="68"/>
        <v>0</v>
      </c>
      <c r="R120" s="83">
        <f t="shared" si="69"/>
        <v>0</v>
      </c>
      <c r="S120" s="83">
        <f t="shared" si="51"/>
        <v>0</v>
      </c>
      <c r="T120" s="83">
        <f t="shared" si="52"/>
        <v>0</v>
      </c>
      <c r="U120" s="83">
        <f t="shared" si="70"/>
        <v>0</v>
      </c>
      <c r="V120" s="83">
        <f t="shared" si="53"/>
        <v>0</v>
      </c>
      <c r="W120" s="83">
        <v>0</v>
      </c>
      <c r="X120" s="83">
        <f t="shared" si="54"/>
        <v>0</v>
      </c>
      <c r="Y120" s="88">
        <f t="shared" si="55"/>
        <v>0</v>
      </c>
      <c r="AA120" s="121">
        <v>115</v>
      </c>
      <c r="AB120" s="83">
        <f t="shared" si="56"/>
        <v>0</v>
      </c>
      <c r="AC120" s="154">
        <f t="shared" si="57"/>
        <v>0</v>
      </c>
      <c r="AD120" s="154">
        <f t="shared" si="58"/>
        <v>0</v>
      </c>
      <c r="AE120" s="154">
        <f t="shared" si="59"/>
        <v>0</v>
      </c>
      <c r="AF120" s="227">
        <f t="shared" si="79"/>
        <v>0</v>
      </c>
      <c r="AG120" s="227">
        <f t="shared" si="80"/>
        <v>0</v>
      </c>
      <c r="AH120" s="227">
        <f t="shared" si="81"/>
        <v>0</v>
      </c>
      <c r="AI120" s="235">
        <f t="shared" si="82"/>
        <v>0</v>
      </c>
      <c r="AK120" s="121">
        <v>115</v>
      </c>
      <c r="AL120" s="83">
        <f t="shared" si="60"/>
        <v>0</v>
      </c>
      <c r="AM120" s="83">
        <f t="shared" si="61"/>
        <v>0</v>
      </c>
      <c r="AN120" s="83">
        <f t="shared" si="62"/>
        <v>0</v>
      </c>
      <c r="AO120" s="83">
        <f t="shared" si="63"/>
        <v>0</v>
      </c>
      <c r="AP120" s="83">
        <f t="shared" si="64"/>
        <v>0</v>
      </c>
      <c r="AQ120" s="227">
        <f t="shared" si="84"/>
        <v>0</v>
      </c>
      <c r="AR120" s="227">
        <f t="shared" si="84"/>
        <v>0</v>
      </c>
      <c r="AS120" s="227">
        <f t="shared" si="84"/>
        <v>0</v>
      </c>
      <c r="AT120" s="227">
        <f t="shared" si="83"/>
        <v>0</v>
      </c>
      <c r="AU120" s="83">
        <f t="shared" si="71"/>
        <v>0</v>
      </c>
      <c r="AV120" s="83">
        <f t="shared" si="72"/>
        <v>0</v>
      </c>
      <c r="AW120" s="83">
        <f t="shared" si="73"/>
        <v>0</v>
      </c>
      <c r="AX120" s="83">
        <f t="shared" si="74"/>
        <v>0</v>
      </c>
      <c r="AY120" s="235">
        <f t="shared" si="75"/>
        <v>0</v>
      </c>
    </row>
    <row r="121" spans="2:51" x14ac:dyDescent="0.25">
      <c r="C121" s="193" t="s">
        <v>168</v>
      </c>
      <c r="D121" s="193"/>
      <c r="E121" s="193"/>
      <c r="I121" s="105">
        <v>116</v>
      </c>
      <c r="J121" s="83">
        <f t="shared" si="65"/>
        <v>0</v>
      </c>
      <c r="K121" s="83">
        <f t="shared" si="66"/>
        <v>0</v>
      </c>
      <c r="L121" s="83">
        <f t="shared" si="67"/>
        <v>0</v>
      </c>
      <c r="M121" s="83">
        <f t="shared" si="49"/>
        <v>0</v>
      </c>
      <c r="N121" s="83">
        <v>0</v>
      </c>
      <c r="O121" s="84">
        <f t="shared" si="50"/>
        <v>0</v>
      </c>
      <c r="P121" s="105">
        <v>116</v>
      </c>
      <c r="Q121" s="83">
        <f t="shared" si="68"/>
        <v>0</v>
      </c>
      <c r="R121" s="83">
        <f t="shared" si="69"/>
        <v>0</v>
      </c>
      <c r="S121" s="83">
        <f t="shared" si="51"/>
        <v>0</v>
      </c>
      <c r="T121" s="83">
        <f t="shared" si="52"/>
        <v>0</v>
      </c>
      <c r="U121" s="83">
        <f t="shared" si="70"/>
        <v>0</v>
      </c>
      <c r="V121" s="83">
        <f t="shared" si="53"/>
        <v>0</v>
      </c>
      <c r="W121" s="83">
        <v>0</v>
      </c>
      <c r="X121" s="83">
        <f t="shared" si="54"/>
        <v>0</v>
      </c>
      <c r="Y121" s="88">
        <f t="shared" si="55"/>
        <v>0</v>
      </c>
      <c r="AA121" s="121">
        <v>116</v>
      </c>
      <c r="AB121" s="83">
        <f t="shared" si="56"/>
        <v>0</v>
      </c>
      <c r="AC121" s="154">
        <f t="shared" si="57"/>
        <v>0</v>
      </c>
      <c r="AD121" s="154">
        <f t="shared" si="58"/>
        <v>0</v>
      </c>
      <c r="AE121" s="154">
        <f t="shared" si="59"/>
        <v>0</v>
      </c>
      <c r="AF121" s="227">
        <f t="shared" si="79"/>
        <v>0</v>
      </c>
      <c r="AG121" s="227">
        <f t="shared" si="80"/>
        <v>0</v>
      </c>
      <c r="AH121" s="227">
        <f t="shared" si="81"/>
        <v>0</v>
      </c>
      <c r="AI121" s="235">
        <f t="shared" si="82"/>
        <v>0</v>
      </c>
      <c r="AK121" s="121">
        <v>116</v>
      </c>
      <c r="AL121" s="83">
        <f t="shared" si="60"/>
        <v>0</v>
      </c>
      <c r="AM121" s="83">
        <f t="shared" si="61"/>
        <v>0</v>
      </c>
      <c r="AN121" s="83">
        <f t="shared" si="62"/>
        <v>0</v>
      </c>
      <c r="AO121" s="83">
        <f t="shared" si="63"/>
        <v>0</v>
      </c>
      <c r="AP121" s="83">
        <f t="shared" si="64"/>
        <v>0</v>
      </c>
      <c r="AQ121" s="227">
        <f t="shared" si="84"/>
        <v>0</v>
      </c>
      <c r="AR121" s="227">
        <f t="shared" si="84"/>
        <v>0</v>
      </c>
      <c r="AS121" s="227">
        <f t="shared" si="84"/>
        <v>0</v>
      </c>
      <c r="AT121" s="227">
        <f t="shared" si="83"/>
        <v>0</v>
      </c>
      <c r="AU121" s="83">
        <f t="shared" si="71"/>
        <v>0</v>
      </c>
      <c r="AV121" s="83">
        <f t="shared" si="72"/>
        <v>0</v>
      </c>
      <c r="AW121" s="83">
        <f t="shared" si="73"/>
        <v>0</v>
      </c>
      <c r="AX121" s="83">
        <f t="shared" si="74"/>
        <v>0</v>
      </c>
      <c r="AY121" s="235">
        <f t="shared" si="75"/>
        <v>0</v>
      </c>
    </row>
    <row r="122" spans="2:51" x14ac:dyDescent="0.25">
      <c r="C122" s="193" t="s">
        <v>152</v>
      </c>
      <c r="D122" s="193" t="s">
        <v>72</v>
      </c>
      <c r="E122" s="134" t="s">
        <v>174</v>
      </c>
      <c r="I122" s="105">
        <v>117</v>
      </c>
      <c r="J122" s="83">
        <f t="shared" si="65"/>
        <v>0</v>
      </c>
      <c r="K122" s="83">
        <f t="shared" si="66"/>
        <v>0</v>
      </c>
      <c r="L122" s="83">
        <f t="shared" si="67"/>
        <v>0</v>
      </c>
      <c r="M122" s="83">
        <f t="shared" si="49"/>
        <v>0</v>
      </c>
      <c r="N122" s="83">
        <v>0</v>
      </c>
      <c r="O122" s="84">
        <f t="shared" si="50"/>
        <v>0</v>
      </c>
      <c r="P122" s="105">
        <v>117</v>
      </c>
      <c r="Q122" s="83">
        <f t="shared" si="68"/>
        <v>0</v>
      </c>
      <c r="R122" s="83">
        <f t="shared" si="69"/>
        <v>0</v>
      </c>
      <c r="S122" s="83">
        <f t="shared" si="51"/>
        <v>0</v>
      </c>
      <c r="T122" s="83">
        <f t="shared" si="52"/>
        <v>0</v>
      </c>
      <c r="U122" s="83">
        <f t="shared" si="70"/>
        <v>0</v>
      </c>
      <c r="V122" s="83">
        <f t="shared" si="53"/>
        <v>0</v>
      </c>
      <c r="W122" s="83">
        <v>0</v>
      </c>
      <c r="X122" s="83">
        <f t="shared" si="54"/>
        <v>0</v>
      </c>
      <c r="Y122" s="88">
        <f t="shared" si="55"/>
        <v>0</v>
      </c>
      <c r="AA122" s="121">
        <v>117</v>
      </c>
      <c r="AB122" s="83">
        <f t="shared" si="56"/>
        <v>0</v>
      </c>
      <c r="AC122" s="154">
        <f t="shared" si="57"/>
        <v>0</v>
      </c>
      <c r="AD122" s="154">
        <f t="shared" si="58"/>
        <v>0</v>
      </c>
      <c r="AE122" s="154">
        <f t="shared" si="59"/>
        <v>0</v>
      </c>
      <c r="AF122" s="227">
        <f t="shared" si="79"/>
        <v>0</v>
      </c>
      <c r="AG122" s="227">
        <f t="shared" si="80"/>
        <v>0</v>
      </c>
      <c r="AH122" s="227">
        <f t="shared" si="81"/>
        <v>0</v>
      </c>
      <c r="AI122" s="235">
        <f t="shared" si="82"/>
        <v>0</v>
      </c>
      <c r="AK122" s="121">
        <v>117</v>
      </c>
      <c r="AL122" s="83">
        <f t="shared" si="60"/>
        <v>0</v>
      </c>
      <c r="AM122" s="83">
        <f t="shared" si="61"/>
        <v>0</v>
      </c>
      <c r="AN122" s="83">
        <f t="shared" si="62"/>
        <v>0</v>
      </c>
      <c r="AO122" s="83">
        <f t="shared" si="63"/>
        <v>0</v>
      </c>
      <c r="AP122" s="83">
        <f t="shared" si="64"/>
        <v>0</v>
      </c>
      <c r="AQ122" s="227">
        <f t="shared" si="84"/>
        <v>0</v>
      </c>
      <c r="AR122" s="227">
        <f t="shared" si="84"/>
        <v>0</v>
      </c>
      <c r="AS122" s="227">
        <f t="shared" si="84"/>
        <v>0</v>
      </c>
      <c r="AT122" s="227">
        <f t="shared" si="83"/>
        <v>0</v>
      </c>
      <c r="AU122" s="83">
        <f t="shared" si="71"/>
        <v>0</v>
      </c>
      <c r="AV122" s="83">
        <f t="shared" si="72"/>
        <v>0</v>
      </c>
      <c r="AW122" s="83">
        <f t="shared" si="73"/>
        <v>0</v>
      </c>
      <c r="AX122" s="83">
        <f t="shared" si="74"/>
        <v>0</v>
      </c>
      <c r="AY122" s="235">
        <f t="shared" si="75"/>
        <v>0</v>
      </c>
    </row>
    <row r="123" spans="2:51" x14ac:dyDescent="0.25">
      <c r="B123" s="117" t="s">
        <v>176</v>
      </c>
      <c r="C123" s="135">
        <f>AY35</f>
        <v>288</v>
      </c>
      <c r="D123" s="132">
        <v>0</v>
      </c>
      <c r="E123" s="131">
        <f>C123-D123</f>
        <v>288</v>
      </c>
      <c r="I123" s="105">
        <v>118</v>
      </c>
      <c r="J123" s="83">
        <f t="shared" si="65"/>
        <v>0</v>
      </c>
      <c r="K123" s="83">
        <f t="shared" si="66"/>
        <v>0</v>
      </c>
      <c r="L123" s="83">
        <f t="shared" si="67"/>
        <v>0</v>
      </c>
      <c r="M123" s="83">
        <f t="shared" si="49"/>
        <v>0</v>
      </c>
      <c r="N123" s="83">
        <v>0</v>
      </c>
      <c r="O123" s="84">
        <f t="shared" si="50"/>
        <v>0</v>
      </c>
      <c r="P123" s="105">
        <v>118</v>
      </c>
      <c r="Q123" s="83">
        <f t="shared" si="68"/>
        <v>0</v>
      </c>
      <c r="R123" s="83">
        <f t="shared" si="69"/>
        <v>0</v>
      </c>
      <c r="S123" s="83">
        <f t="shared" si="51"/>
        <v>0</v>
      </c>
      <c r="T123" s="83">
        <f t="shared" si="52"/>
        <v>0</v>
      </c>
      <c r="U123" s="83">
        <f t="shared" si="70"/>
        <v>0</v>
      </c>
      <c r="V123" s="83">
        <f t="shared" si="53"/>
        <v>0</v>
      </c>
      <c r="W123" s="83">
        <v>0</v>
      </c>
      <c r="X123" s="83">
        <f t="shared" si="54"/>
        <v>0</v>
      </c>
      <c r="Y123" s="88">
        <f t="shared" si="55"/>
        <v>0</v>
      </c>
      <c r="AA123" s="121">
        <v>118</v>
      </c>
      <c r="AB123" s="83">
        <f t="shared" si="56"/>
        <v>0</v>
      </c>
      <c r="AC123" s="154">
        <f t="shared" si="57"/>
        <v>0</v>
      </c>
      <c r="AD123" s="154">
        <f t="shared" si="58"/>
        <v>0</v>
      </c>
      <c r="AE123" s="154">
        <f t="shared" si="59"/>
        <v>0</v>
      </c>
      <c r="AF123" s="227">
        <f t="shared" si="79"/>
        <v>0</v>
      </c>
      <c r="AG123" s="227">
        <f t="shared" si="80"/>
        <v>0</v>
      </c>
      <c r="AH123" s="227">
        <f t="shared" si="81"/>
        <v>0</v>
      </c>
      <c r="AI123" s="235">
        <f t="shared" si="82"/>
        <v>0</v>
      </c>
      <c r="AK123" s="121">
        <v>118</v>
      </c>
      <c r="AL123" s="83">
        <f t="shared" si="60"/>
        <v>0</v>
      </c>
      <c r="AM123" s="83">
        <f t="shared" si="61"/>
        <v>0</v>
      </c>
      <c r="AN123" s="83">
        <f t="shared" si="62"/>
        <v>0</v>
      </c>
      <c r="AO123" s="83">
        <f t="shared" si="63"/>
        <v>0</v>
      </c>
      <c r="AP123" s="83">
        <f t="shared" si="64"/>
        <v>0</v>
      </c>
      <c r="AQ123" s="227">
        <f t="shared" si="84"/>
        <v>0</v>
      </c>
      <c r="AR123" s="227">
        <f t="shared" si="84"/>
        <v>0</v>
      </c>
      <c r="AS123" s="227">
        <f t="shared" si="84"/>
        <v>0</v>
      </c>
      <c r="AT123" s="227">
        <f t="shared" si="83"/>
        <v>0</v>
      </c>
      <c r="AU123" s="83">
        <f t="shared" si="71"/>
        <v>0</v>
      </c>
      <c r="AV123" s="83">
        <f t="shared" si="72"/>
        <v>0</v>
      </c>
      <c r="AW123" s="83">
        <f t="shared" si="73"/>
        <v>0</v>
      </c>
      <c r="AX123" s="83">
        <f t="shared" si="74"/>
        <v>0</v>
      </c>
      <c r="AY123" s="235">
        <f t="shared" si="75"/>
        <v>0</v>
      </c>
    </row>
    <row r="124" spans="2:51" x14ac:dyDescent="0.25">
      <c r="I124" s="105">
        <v>119</v>
      </c>
      <c r="J124" s="83">
        <f t="shared" si="65"/>
        <v>0</v>
      </c>
      <c r="K124" s="83">
        <f t="shared" si="66"/>
        <v>0</v>
      </c>
      <c r="L124" s="83">
        <f t="shared" si="67"/>
        <v>0</v>
      </c>
      <c r="M124" s="83">
        <f t="shared" si="49"/>
        <v>0</v>
      </c>
      <c r="N124" s="83">
        <v>0</v>
      </c>
      <c r="O124" s="84">
        <f t="shared" si="50"/>
        <v>0</v>
      </c>
      <c r="P124" s="105">
        <v>119</v>
      </c>
      <c r="Q124" s="83">
        <f t="shared" si="68"/>
        <v>0</v>
      </c>
      <c r="R124" s="83">
        <f t="shared" si="69"/>
        <v>0</v>
      </c>
      <c r="S124" s="83">
        <f t="shared" si="51"/>
        <v>0</v>
      </c>
      <c r="T124" s="83">
        <f t="shared" si="52"/>
        <v>0</v>
      </c>
      <c r="U124" s="83">
        <f t="shared" si="70"/>
        <v>0</v>
      </c>
      <c r="V124" s="83">
        <f t="shared" si="53"/>
        <v>0</v>
      </c>
      <c r="W124" s="83">
        <v>0</v>
      </c>
      <c r="X124" s="83">
        <f t="shared" si="54"/>
        <v>0</v>
      </c>
      <c r="Y124" s="88">
        <f t="shared" si="55"/>
        <v>0</v>
      </c>
      <c r="AA124" s="121">
        <v>119</v>
      </c>
      <c r="AB124" s="83">
        <f t="shared" si="56"/>
        <v>0</v>
      </c>
      <c r="AC124" s="154">
        <f t="shared" si="57"/>
        <v>0</v>
      </c>
      <c r="AD124" s="154">
        <f t="shared" si="58"/>
        <v>0</v>
      </c>
      <c r="AE124" s="154">
        <f t="shared" si="59"/>
        <v>0</v>
      </c>
      <c r="AF124" s="227">
        <f t="shared" si="79"/>
        <v>0</v>
      </c>
      <c r="AG124" s="227">
        <f t="shared" si="80"/>
        <v>0</v>
      </c>
      <c r="AH124" s="227">
        <f t="shared" si="81"/>
        <v>0</v>
      </c>
      <c r="AI124" s="235">
        <f t="shared" si="82"/>
        <v>0</v>
      </c>
      <c r="AK124" s="121">
        <v>119</v>
      </c>
      <c r="AL124" s="83">
        <f t="shared" si="60"/>
        <v>0</v>
      </c>
      <c r="AM124" s="83">
        <f t="shared" si="61"/>
        <v>0</v>
      </c>
      <c r="AN124" s="83">
        <f t="shared" si="62"/>
        <v>0</v>
      </c>
      <c r="AO124" s="83">
        <f t="shared" si="63"/>
        <v>0</v>
      </c>
      <c r="AP124" s="83">
        <f t="shared" si="64"/>
        <v>0</v>
      </c>
      <c r="AQ124" s="227">
        <f t="shared" si="84"/>
        <v>0</v>
      </c>
      <c r="AR124" s="227">
        <f t="shared" si="84"/>
        <v>0</v>
      </c>
      <c r="AS124" s="227">
        <f t="shared" si="84"/>
        <v>0</v>
      </c>
      <c r="AT124" s="227">
        <f t="shared" si="83"/>
        <v>0</v>
      </c>
      <c r="AU124" s="83">
        <f t="shared" si="71"/>
        <v>0</v>
      </c>
      <c r="AV124" s="83">
        <f t="shared" si="72"/>
        <v>0</v>
      </c>
      <c r="AW124" s="83">
        <f t="shared" si="73"/>
        <v>0</v>
      </c>
      <c r="AX124" s="83">
        <f t="shared" si="74"/>
        <v>0</v>
      </c>
      <c r="AY124" s="235">
        <f t="shared" si="75"/>
        <v>0</v>
      </c>
    </row>
    <row r="125" spans="2:51" x14ac:dyDescent="0.25">
      <c r="C125" s="133"/>
      <c r="D125" s="133"/>
      <c r="E125" s="136"/>
      <c r="I125" s="105">
        <v>120</v>
      </c>
      <c r="J125" s="83">
        <f t="shared" si="65"/>
        <v>0</v>
      </c>
      <c r="K125" s="83">
        <f t="shared" si="66"/>
        <v>0</v>
      </c>
      <c r="L125" s="83">
        <f t="shared" si="67"/>
        <v>0</v>
      </c>
      <c r="M125" s="83">
        <f t="shared" si="49"/>
        <v>0</v>
      </c>
      <c r="N125" s="83">
        <v>0</v>
      </c>
      <c r="O125" s="84">
        <f t="shared" si="50"/>
        <v>0</v>
      </c>
      <c r="P125" s="105">
        <v>120</v>
      </c>
      <c r="Q125" s="83">
        <f t="shared" si="68"/>
        <v>0</v>
      </c>
      <c r="R125" s="83">
        <f t="shared" si="69"/>
        <v>0</v>
      </c>
      <c r="S125" s="83">
        <f t="shared" si="51"/>
        <v>0</v>
      </c>
      <c r="T125" s="83">
        <f t="shared" si="52"/>
        <v>0</v>
      </c>
      <c r="U125" s="83">
        <f t="shared" si="70"/>
        <v>0</v>
      </c>
      <c r="V125" s="83">
        <f t="shared" si="53"/>
        <v>0</v>
      </c>
      <c r="W125" s="83">
        <v>0</v>
      </c>
      <c r="X125" s="83">
        <f t="shared" si="54"/>
        <v>0</v>
      </c>
      <c r="Y125" s="88">
        <f t="shared" si="55"/>
        <v>0</v>
      </c>
      <c r="AA125" s="121">
        <v>120</v>
      </c>
      <c r="AB125" s="83">
        <f t="shared" si="56"/>
        <v>0</v>
      </c>
      <c r="AC125" s="154">
        <f t="shared" si="57"/>
        <v>0</v>
      </c>
      <c r="AD125" s="154">
        <f t="shared" si="58"/>
        <v>0</v>
      </c>
      <c r="AE125" s="154">
        <f t="shared" si="59"/>
        <v>0</v>
      </c>
      <c r="AF125" s="227">
        <f t="shared" si="79"/>
        <v>0</v>
      </c>
      <c r="AG125" s="227">
        <f t="shared" si="80"/>
        <v>0</v>
      </c>
      <c r="AH125" s="227">
        <f t="shared" si="81"/>
        <v>0</v>
      </c>
      <c r="AI125" s="235">
        <f t="shared" si="82"/>
        <v>0</v>
      </c>
      <c r="AK125" s="121">
        <v>120</v>
      </c>
      <c r="AL125" s="83">
        <f t="shared" si="60"/>
        <v>0</v>
      </c>
      <c r="AM125" s="83">
        <f t="shared" si="61"/>
        <v>0</v>
      </c>
      <c r="AN125" s="83">
        <f t="shared" si="62"/>
        <v>0</v>
      </c>
      <c r="AO125" s="83">
        <f t="shared" si="63"/>
        <v>0</v>
      </c>
      <c r="AP125" s="83">
        <f t="shared" si="64"/>
        <v>0</v>
      </c>
      <c r="AQ125" s="227">
        <f t="shared" si="84"/>
        <v>0</v>
      </c>
      <c r="AR125" s="227">
        <f t="shared" si="84"/>
        <v>0</v>
      </c>
      <c r="AS125" s="227">
        <f t="shared" si="84"/>
        <v>0</v>
      </c>
      <c r="AT125" s="227">
        <f t="shared" si="83"/>
        <v>0</v>
      </c>
      <c r="AU125" s="83">
        <f t="shared" si="71"/>
        <v>0</v>
      </c>
      <c r="AV125" s="83">
        <f t="shared" si="72"/>
        <v>0</v>
      </c>
      <c r="AW125" s="83">
        <f t="shared" si="73"/>
        <v>0</v>
      </c>
      <c r="AX125" s="83">
        <f t="shared" si="74"/>
        <v>0</v>
      </c>
      <c r="AY125" s="235">
        <f t="shared" si="75"/>
        <v>0</v>
      </c>
    </row>
    <row r="126" spans="2:51" x14ac:dyDescent="0.25">
      <c r="C126" s="137" t="s">
        <v>136</v>
      </c>
      <c r="D126" s="137" t="s">
        <v>137</v>
      </c>
      <c r="E126" s="137" t="s">
        <v>168</v>
      </c>
      <c r="F126" s="224" t="s">
        <v>178</v>
      </c>
      <c r="I126" s="105">
        <v>121</v>
      </c>
      <c r="J126" s="83">
        <f t="shared" si="65"/>
        <v>0</v>
      </c>
      <c r="K126" s="83">
        <f t="shared" si="66"/>
        <v>0</v>
      </c>
      <c r="L126" s="83">
        <f t="shared" si="67"/>
        <v>0</v>
      </c>
      <c r="M126" s="83">
        <f t="shared" si="49"/>
        <v>0</v>
      </c>
      <c r="N126" s="83">
        <v>0</v>
      </c>
      <c r="O126" s="84">
        <f t="shared" si="50"/>
        <v>0</v>
      </c>
      <c r="P126" s="105">
        <v>121</v>
      </c>
      <c r="Q126" s="83">
        <f t="shared" si="68"/>
        <v>0</v>
      </c>
      <c r="R126" s="83">
        <f t="shared" si="69"/>
        <v>0</v>
      </c>
      <c r="S126" s="83">
        <f t="shared" si="51"/>
        <v>0</v>
      </c>
      <c r="T126" s="83">
        <f t="shared" si="52"/>
        <v>0</v>
      </c>
      <c r="U126" s="83">
        <f t="shared" si="70"/>
        <v>0</v>
      </c>
      <c r="V126" s="83">
        <f t="shared" si="53"/>
        <v>0</v>
      </c>
      <c r="W126" s="83">
        <v>0</v>
      </c>
      <c r="X126" s="83">
        <f t="shared" si="54"/>
        <v>0</v>
      </c>
      <c r="Y126" s="88">
        <f t="shared" si="55"/>
        <v>0</v>
      </c>
      <c r="AA126" s="121">
        <v>121</v>
      </c>
      <c r="AB126" s="83">
        <f t="shared" si="56"/>
        <v>0</v>
      </c>
      <c r="AC126" s="154">
        <f t="shared" si="57"/>
        <v>0</v>
      </c>
      <c r="AD126" s="154">
        <f t="shared" si="58"/>
        <v>0</v>
      </c>
      <c r="AE126" s="154">
        <f t="shared" si="59"/>
        <v>0</v>
      </c>
      <c r="AF126" s="227">
        <f t="shared" si="79"/>
        <v>0</v>
      </c>
      <c r="AG126" s="227">
        <f t="shared" si="80"/>
        <v>0</v>
      </c>
      <c r="AH126" s="227">
        <f t="shared" si="81"/>
        <v>0</v>
      </c>
      <c r="AI126" s="235">
        <f t="shared" si="82"/>
        <v>0</v>
      </c>
      <c r="AK126" s="121">
        <v>121</v>
      </c>
      <c r="AL126" s="83">
        <f t="shared" si="60"/>
        <v>0</v>
      </c>
      <c r="AM126" s="83">
        <f t="shared" si="61"/>
        <v>0</v>
      </c>
      <c r="AN126" s="83">
        <f t="shared" si="62"/>
        <v>0</v>
      </c>
      <c r="AO126" s="83">
        <f t="shared" si="63"/>
        <v>0</v>
      </c>
      <c r="AP126" s="83">
        <f t="shared" si="64"/>
        <v>0</v>
      </c>
      <c r="AQ126" s="227">
        <f t="shared" si="84"/>
        <v>0</v>
      </c>
      <c r="AR126" s="227">
        <f t="shared" si="84"/>
        <v>0</v>
      </c>
      <c r="AS126" s="227">
        <f t="shared" si="84"/>
        <v>0</v>
      </c>
      <c r="AT126" s="227">
        <f t="shared" si="83"/>
        <v>0</v>
      </c>
      <c r="AU126" s="83">
        <f t="shared" si="71"/>
        <v>0</v>
      </c>
      <c r="AV126" s="83">
        <f t="shared" si="72"/>
        <v>0</v>
      </c>
      <c r="AW126" s="83">
        <f t="shared" si="73"/>
        <v>0</v>
      </c>
      <c r="AX126" s="83">
        <f t="shared" si="74"/>
        <v>0</v>
      </c>
      <c r="AY126" s="235">
        <f t="shared" si="75"/>
        <v>0</v>
      </c>
    </row>
    <row r="127" spans="2:51" x14ac:dyDescent="0.25">
      <c r="C127" s="243">
        <f>IF(F18&gt;30,MIN(E113:E114),E113)</f>
        <v>117.51615998129995</v>
      </c>
      <c r="D127" s="135">
        <f>MIN(E118:E119)</f>
        <v>26.195634737411748</v>
      </c>
      <c r="E127" s="138">
        <f>E123</f>
        <v>288</v>
      </c>
      <c r="F127" s="139">
        <f>SUM(C127:E127)</f>
        <v>431.7117947187117</v>
      </c>
      <c r="I127" s="105">
        <v>122</v>
      </c>
      <c r="J127" s="83">
        <f t="shared" si="65"/>
        <v>0</v>
      </c>
      <c r="K127" s="83">
        <f t="shared" si="66"/>
        <v>0</v>
      </c>
      <c r="L127" s="83">
        <f t="shared" si="67"/>
        <v>0</v>
      </c>
      <c r="M127" s="83">
        <f t="shared" si="49"/>
        <v>0</v>
      </c>
      <c r="N127" s="83">
        <v>0</v>
      </c>
      <c r="O127" s="84">
        <f t="shared" si="50"/>
        <v>0</v>
      </c>
      <c r="P127" s="105">
        <v>122</v>
      </c>
      <c r="Q127" s="83">
        <f t="shared" si="68"/>
        <v>0</v>
      </c>
      <c r="R127" s="83">
        <f t="shared" si="69"/>
        <v>0</v>
      </c>
      <c r="S127" s="83">
        <f t="shared" si="51"/>
        <v>0</v>
      </c>
      <c r="T127" s="83">
        <f t="shared" si="52"/>
        <v>0</v>
      </c>
      <c r="U127" s="83">
        <f t="shared" si="70"/>
        <v>0</v>
      </c>
      <c r="V127" s="83">
        <f t="shared" si="53"/>
        <v>0</v>
      </c>
      <c r="W127" s="83">
        <v>0</v>
      </c>
      <c r="X127" s="83">
        <f t="shared" si="54"/>
        <v>0</v>
      </c>
      <c r="Y127" s="88">
        <f t="shared" si="55"/>
        <v>0</v>
      </c>
      <c r="AA127" s="121">
        <v>122</v>
      </c>
      <c r="AB127" s="83">
        <f t="shared" si="56"/>
        <v>0</v>
      </c>
      <c r="AC127" s="154">
        <f t="shared" si="57"/>
        <v>0</v>
      </c>
      <c r="AD127" s="154">
        <f t="shared" si="58"/>
        <v>0</v>
      </c>
      <c r="AE127" s="154">
        <f t="shared" si="59"/>
        <v>0</v>
      </c>
      <c r="AF127" s="227">
        <f t="shared" si="79"/>
        <v>0</v>
      </c>
      <c r="AG127" s="227">
        <f t="shared" si="80"/>
        <v>0</v>
      </c>
      <c r="AH127" s="227">
        <f t="shared" si="81"/>
        <v>0</v>
      </c>
      <c r="AI127" s="235">
        <f t="shared" si="82"/>
        <v>0</v>
      </c>
      <c r="AK127" s="121">
        <v>122</v>
      </c>
      <c r="AL127" s="83">
        <f t="shared" si="60"/>
        <v>0</v>
      </c>
      <c r="AM127" s="83">
        <f t="shared" si="61"/>
        <v>0</v>
      </c>
      <c r="AN127" s="83">
        <f t="shared" si="62"/>
        <v>0</v>
      </c>
      <c r="AO127" s="83">
        <f t="shared" si="63"/>
        <v>0</v>
      </c>
      <c r="AP127" s="83">
        <f t="shared" si="64"/>
        <v>0</v>
      </c>
      <c r="AQ127" s="227">
        <f t="shared" si="84"/>
        <v>0</v>
      </c>
      <c r="AR127" s="227">
        <f t="shared" si="84"/>
        <v>0</v>
      </c>
      <c r="AS127" s="227">
        <f t="shared" si="84"/>
        <v>0</v>
      </c>
      <c r="AT127" s="227">
        <f t="shared" si="83"/>
        <v>0</v>
      </c>
      <c r="AU127" s="83">
        <f t="shared" si="71"/>
        <v>0</v>
      </c>
      <c r="AV127" s="83">
        <f t="shared" si="72"/>
        <v>0</v>
      </c>
      <c r="AW127" s="83">
        <f t="shared" si="73"/>
        <v>0</v>
      </c>
      <c r="AX127" s="83">
        <f t="shared" si="74"/>
        <v>0</v>
      </c>
      <c r="AY127" s="235">
        <f t="shared" si="75"/>
        <v>0</v>
      </c>
    </row>
    <row r="128" spans="2:51" x14ac:dyDescent="0.25">
      <c r="E128" s="69"/>
      <c r="I128" s="105">
        <v>123</v>
      </c>
      <c r="J128" s="83">
        <f t="shared" si="65"/>
        <v>0</v>
      </c>
      <c r="K128" s="83">
        <f t="shared" si="66"/>
        <v>0</v>
      </c>
      <c r="L128" s="83">
        <f t="shared" si="67"/>
        <v>0</v>
      </c>
      <c r="M128" s="83">
        <f t="shared" si="49"/>
        <v>0</v>
      </c>
      <c r="N128" s="83">
        <v>0</v>
      </c>
      <c r="O128" s="84">
        <f t="shared" si="50"/>
        <v>0</v>
      </c>
      <c r="P128" s="105">
        <v>123</v>
      </c>
      <c r="Q128" s="83">
        <f t="shared" si="68"/>
        <v>0</v>
      </c>
      <c r="R128" s="83">
        <f t="shared" si="69"/>
        <v>0</v>
      </c>
      <c r="S128" s="83">
        <f t="shared" si="51"/>
        <v>0</v>
      </c>
      <c r="T128" s="83">
        <f t="shared" si="52"/>
        <v>0</v>
      </c>
      <c r="U128" s="83">
        <f t="shared" si="70"/>
        <v>0</v>
      </c>
      <c r="V128" s="83">
        <f t="shared" si="53"/>
        <v>0</v>
      </c>
      <c r="W128" s="83">
        <v>0</v>
      </c>
      <c r="X128" s="83">
        <f t="shared" si="54"/>
        <v>0</v>
      </c>
      <c r="Y128" s="88">
        <f t="shared" si="55"/>
        <v>0</v>
      </c>
      <c r="AA128" s="121">
        <v>123</v>
      </c>
      <c r="AB128" s="83">
        <f t="shared" si="56"/>
        <v>0</v>
      </c>
      <c r="AC128" s="154">
        <f t="shared" si="57"/>
        <v>0</v>
      </c>
      <c r="AD128" s="154">
        <f t="shared" si="58"/>
        <v>0</v>
      </c>
      <c r="AE128" s="154">
        <f t="shared" si="59"/>
        <v>0</v>
      </c>
      <c r="AF128" s="227">
        <f t="shared" si="79"/>
        <v>0</v>
      </c>
      <c r="AG128" s="227">
        <f t="shared" si="80"/>
        <v>0</v>
      </c>
      <c r="AH128" s="227">
        <f t="shared" si="81"/>
        <v>0</v>
      </c>
      <c r="AI128" s="235">
        <f t="shared" si="82"/>
        <v>0</v>
      </c>
      <c r="AK128" s="121">
        <v>123</v>
      </c>
      <c r="AL128" s="83">
        <f t="shared" si="60"/>
        <v>0</v>
      </c>
      <c r="AM128" s="83">
        <f t="shared" si="61"/>
        <v>0</v>
      </c>
      <c r="AN128" s="83">
        <f t="shared" si="62"/>
        <v>0</v>
      </c>
      <c r="AO128" s="83">
        <f t="shared" si="63"/>
        <v>0</v>
      </c>
      <c r="AP128" s="83">
        <f t="shared" si="64"/>
        <v>0</v>
      </c>
      <c r="AQ128" s="227">
        <f t="shared" si="84"/>
        <v>0</v>
      </c>
      <c r="AR128" s="227">
        <f t="shared" si="84"/>
        <v>0</v>
      </c>
      <c r="AS128" s="227">
        <f t="shared" si="84"/>
        <v>0</v>
      </c>
      <c r="AT128" s="227">
        <f t="shared" si="83"/>
        <v>0</v>
      </c>
      <c r="AU128" s="83">
        <f t="shared" si="71"/>
        <v>0</v>
      </c>
      <c r="AV128" s="83">
        <f t="shared" si="72"/>
        <v>0</v>
      </c>
      <c r="AW128" s="83">
        <f t="shared" si="73"/>
        <v>0</v>
      </c>
      <c r="AX128" s="83">
        <f t="shared" si="74"/>
        <v>0</v>
      </c>
      <c r="AY128" s="235">
        <f t="shared" si="75"/>
        <v>0</v>
      </c>
    </row>
    <row r="129" spans="5:51" x14ac:dyDescent="0.25">
      <c r="E129" s="69"/>
      <c r="I129" s="105">
        <v>124</v>
      </c>
      <c r="J129" s="83">
        <f t="shared" si="65"/>
        <v>0</v>
      </c>
      <c r="K129" s="83">
        <f t="shared" si="66"/>
        <v>0</v>
      </c>
      <c r="L129" s="83">
        <f t="shared" si="67"/>
        <v>0</v>
      </c>
      <c r="M129" s="83">
        <f t="shared" si="49"/>
        <v>0</v>
      </c>
      <c r="N129" s="83">
        <v>0</v>
      </c>
      <c r="O129" s="84">
        <f t="shared" si="50"/>
        <v>0</v>
      </c>
      <c r="P129" s="105">
        <v>124</v>
      </c>
      <c r="Q129" s="83">
        <f t="shared" si="68"/>
        <v>0</v>
      </c>
      <c r="R129" s="83">
        <f t="shared" si="69"/>
        <v>0</v>
      </c>
      <c r="S129" s="83">
        <f t="shared" si="51"/>
        <v>0</v>
      </c>
      <c r="T129" s="83">
        <f t="shared" si="52"/>
        <v>0</v>
      </c>
      <c r="U129" s="83">
        <f t="shared" si="70"/>
        <v>0</v>
      </c>
      <c r="V129" s="83">
        <f t="shared" si="53"/>
        <v>0</v>
      </c>
      <c r="W129" s="83">
        <v>0</v>
      </c>
      <c r="X129" s="83">
        <f t="shared" si="54"/>
        <v>0</v>
      </c>
      <c r="Y129" s="88">
        <f t="shared" si="55"/>
        <v>0</v>
      </c>
      <c r="AA129" s="121">
        <v>124</v>
      </c>
      <c r="AB129" s="83">
        <f t="shared" si="56"/>
        <v>0</v>
      </c>
      <c r="AC129" s="154">
        <f t="shared" si="57"/>
        <v>0</v>
      </c>
      <c r="AD129" s="154">
        <f t="shared" si="58"/>
        <v>0</v>
      </c>
      <c r="AE129" s="154">
        <f t="shared" si="59"/>
        <v>0</v>
      </c>
      <c r="AF129" s="227">
        <f t="shared" si="79"/>
        <v>0</v>
      </c>
      <c r="AG129" s="227">
        <f t="shared" si="80"/>
        <v>0</v>
      </c>
      <c r="AH129" s="227">
        <f t="shared" si="81"/>
        <v>0</v>
      </c>
      <c r="AI129" s="235">
        <f t="shared" si="82"/>
        <v>0</v>
      </c>
      <c r="AK129" s="121">
        <v>124</v>
      </c>
      <c r="AL129" s="83">
        <f t="shared" si="60"/>
        <v>0</v>
      </c>
      <c r="AM129" s="83">
        <f t="shared" si="61"/>
        <v>0</v>
      </c>
      <c r="AN129" s="83">
        <f t="shared" si="62"/>
        <v>0</v>
      </c>
      <c r="AO129" s="83">
        <f t="shared" si="63"/>
        <v>0</v>
      </c>
      <c r="AP129" s="83">
        <f t="shared" si="64"/>
        <v>0</v>
      </c>
      <c r="AQ129" s="227">
        <f t="shared" si="84"/>
        <v>0</v>
      </c>
      <c r="AR129" s="227">
        <f t="shared" si="84"/>
        <v>0</v>
      </c>
      <c r="AS129" s="227">
        <f t="shared" si="84"/>
        <v>0</v>
      </c>
      <c r="AT129" s="227">
        <f t="shared" si="83"/>
        <v>0</v>
      </c>
      <c r="AU129" s="83">
        <f t="shared" si="71"/>
        <v>0</v>
      </c>
      <c r="AV129" s="83">
        <f t="shared" si="72"/>
        <v>0</v>
      </c>
      <c r="AW129" s="83">
        <f t="shared" si="73"/>
        <v>0</v>
      </c>
      <c r="AX129" s="83">
        <f t="shared" si="74"/>
        <v>0</v>
      </c>
      <c r="AY129" s="235">
        <f t="shared" si="75"/>
        <v>0</v>
      </c>
    </row>
    <row r="130" spans="5:51" x14ac:dyDescent="0.25">
      <c r="E130" s="69"/>
      <c r="I130" s="105">
        <v>125</v>
      </c>
      <c r="J130" s="83">
        <f t="shared" si="65"/>
        <v>0</v>
      </c>
      <c r="K130" s="83">
        <f t="shared" si="66"/>
        <v>0</v>
      </c>
      <c r="L130" s="83">
        <f t="shared" si="67"/>
        <v>0</v>
      </c>
      <c r="M130" s="83">
        <f t="shared" si="49"/>
        <v>0</v>
      </c>
      <c r="N130" s="83">
        <v>0</v>
      </c>
      <c r="O130" s="84">
        <f t="shared" si="50"/>
        <v>0</v>
      </c>
      <c r="P130" s="105">
        <v>125</v>
      </c>
      <c r="Q130" s="83">
        <f t="shared" si="68"/>
        <v>0</v>
      </c>
      <c r="R130" s="83">
        <f t="shared" si="69"/>
        <v>0</v>
      </c>
      <c r="S130" s="83">
        <f t="shared" si="51"/>
        <v>0</v>
      </c>
      <c r="T130" s="83">
        <f t="shared" si="52"/>
        <v>0</v>
      </c>
      <c r="U130" s="83">
        <f t="shared" si="70"/>
        <v>0</v>
      </c>
      <c r="V130" s="83">
        <f t="shared" si="53"/>
        <v>0</v>
      </c>
      <c r="W130" s="83">
        <v>0</v>
      </c>
      <c r="X130" s="83">
        <f t="shared" si="54"/>
        <v>0</v>
      </c>
      <c r="Y130" s="88">
        <f t="shared" si="55"/>
        <v>0</v>
      </c>
      <c r="AA130" s="121">
        <v>125</v>
      </c>
      <c r="AB130" s="83">
        <f t="shared" si="56"/>
        <v>0</v>
      </c>
      <c r="AC130" s="154">
        <f t="shared" si="57"/>
        <v>0</v>
      </c>
      <c r="AD130" s="154">
        <f t="shared" si="58"/>
        <v>0</v>
      </c>
      <c r="AE130" s="154">
        <f t="shared" si="59"/>
        <v>0</v>
      </c>
      <c r="AF130" s="227">
        <f t="shared" si="79"/>
        <v>0</v>
      </c>
      <c r="AG130" s="227">
        <f t="shared" si="80"/>
        <v>0</v>
      </c>
      <c r="AH130" s="227">
        <f t="shared" si="81"/>
        <v>0</v>
      </c>
      <c r="AI130" s="235">
        <f t="shared" si="82"/>
        <v>0</v>
      </c>
      <c r="AK130" s="121">
        <v>125</v>
      </c>
      <c r="AL130" s="83">
        <f t="shared" si="60"/>
        <v>0</v>
      </c>
      <c r="AM130" s="83">
        <f t="shared" si="61"/>
        <v>0</v>
      </c>
      <c r="AN130" s="83">
        <f t="shared" si="62"/>
        <v>0</v>
      </c>
      <c r="AO130" s="83">
        <f t="shared" si="63"/>
        <v>0</v>
      </c>
      <c r="AP130" s="83">
        <f t="shared" si="64"/>
        <v>0</v>
      </c>
      <c r="AQ130" s="227">
        <f t="shared" si="84"/>
        <v>0</v>
      </c>
      <c r="AR130" s="227">
        <f t="shared" si="84"/>
        <v>0</v>
      </c>
      <c r="AS130" s="227">
        <f t="shared" si="84"/>
        <v>0</v>
      </c>
      <c r="AT130" s="227">
        <f t="shared" si="83"/>
        <v>0</v>
      </c>
      <c r="AU130" s="83">
        <f t="shared" si="71"/>
        <v>0</v>
      </c>
      <c r="AV130" s="83">
        <f t="shared" si="72"/>
        <v>0</v>
      </c>
      <c r="AW130" s="83">
        <f t="shared" si="73"/>
        <v>0</v>
      </c>
      <c r="AX130" s="83">
        <f t="shared" si="74"/>
        <v>0</v>
      </c>
      <c r="AY130" s="235">
        <f t="shared" si="75"/>
        <v>0</v>
      </c>
    </row>
    <row r="131" spans="5:51" x14ac:dyDescent="0.25">
      <c r="E131" s="69"/>
      <c r="I131" s="105">
        <v>126</v>
      </c>
      <c r="J131" s="83">
        <f t="shared" si="65"/>
        <v>0</v>
      </c>
      <c r="K131" s="83">
        <f t="shared" si="66"/>
        <v>0</v>
      </c>
      <c r="L131" s="83">
        <f t="shared" si="67"/>
        <v>0</v>
      </c>
      <c r="M131" s="83">
        <f t="shared" si="49"/>
        <v>0</v>
      </c>
      <c r="N131" s="83">
        <v>0</v>
      </c>
      <c r="O131" s="84">
        <f t="shared" si="50"/>
        <v>0</v>
      </c>
      <c r="P131" s="105">
        <v>126</v>
      </c>
      <c r="Q131" s="83">
        <f t="shared" si="68"/>
        <v>0</v>
      </c>
      <c r="R131" s="83">
        <f t="shared" si="69"/>
        <v>0</v>
      </c>
      <c r="S131" s="83">
        <f t="shared" si="51"/>
        <v>0</v>
      </c>
      <c r="T131" s="83">
        <f t="shared" si="52"/>
        <v>0</v>
      </c>
      <c r="U131" s="83">
        <f t="shared" si="70"/>
        <v>0</v>
      </c>
      <c r="V131" s="83">
        <f t="shared" si="53"/>
        <v>0</v>
      </c>
      <c r="W131" s="83">
        <v>0</v>
      </c>
      <c r="X131" s="83">
        <f t="shared" si="54"/>
        <v>0</v>
      </c>
      <c r="Y131" s="88">
        <f t="shared" si="55"/>
        <v>0</v>
      </c>
      <c r="AA131" s="121">
        <v>126</v>
      </c>
      <c r="AB131" s="83">
        <f t="shared" si="56"/>
        <v>0</v>
      </c>
      <c r="AC131" s="154">
        <f t="shared" si="57"/>
        <v>0</v>
      </c>
      <c r="AD131" s="154">
        <f t="shared" si="58"/>
        <v>0</v>
      </c>
      <c r="AE131" s="154">
        <f t="shared" si="59"/>
        <v>0</v>
      </c>
      <c r="AF131" s="227">
        <f t="shared" si="79"/>
        <v>0</v>
      </c>
      <c r="AG131" s="227">
        <f t="shared" si="80"/>
        <v>0</v>
      </c>
      <c r="AH131" s="227">
        <f t="shared" si="81"/>
        <v>0</v>
      </c>
      <c r="AI131" s="235">
        <f t="shared" si="82"/>
        <v>0</v>
      </c>
      <c r="AK131" s="121">
        <v>126</v>
      </c>
      <c r="AL131" s="83">
        <f t="shared" si="60"/>
        <v>0</v>
      </c>
      <c r="AM131" s="83">
        <f t="shared" si="61"/>
        <v>0</v>
      </c>
      <c r="AN131" s="83">
        <f t="shared" si="62"/>
        <v>0</v>
      </c>
      <c r="AO131" s="83">
        <f t="shared" si="63"/>
        <v>0</v>
      </c>
      <c r="AP131" s="83">
        <f t="shared" si="64"/>
        <v>0</v>
      </c>
      <c r="AQ131" s="227">
        <f t="shared" si="84"/>
        <v>0</v>
      </c>
      <c r="AR131" s="227">
        <f t="shared" si="84"/>
        <v>0</v>
      </c>
      <c r="AS131" s="227">
        <f t="shared" si="84"/>
        <v>0</v>
      </c>
      <c r="AT131" s="227">
        <f t="shared" si="83"/>
        <v>0</v>
      </c>
      <c r="AU131" s="83">
        <f t="shared" si="71"/>
        <v>0</v>
      </c>
      <c r="AV131" s="83">
        <f t="shared" si="72"/>
        <v>0</v>
      </c>
      <c r="AW131" s="83">
        <f t="shared" si="73"/>
        <v>0</v>
      </c>
      <c r="AX131" s="83">
        <f t="shared" si="74"/>
        <v>0</v>
      </c>
      <c r="AY131" s="235">
        <f t="shared" si="75"/>
        <v>0</v>
      </c>
    </row>
    <row r="132" spans="5:51" x14ac:dyDescent="0.25">
      <c r="E132" s="69"/>
      <c r="I132" s="105">
        <v>127</v>
      </c>
      <c r="J132" s="83">
        <f t="shared" si="65"/>
        <v>0</v>
      </c>
      <c r="K132" s="83">
        <f t="shared" si="66"/>
        <v>0</v>
      </c>
      <c r="L132" s="83">
        <f t="shared" si="67"/>
        <v>0</v>
      </c>
      <c r="M132" s="83">
        <f t="shared" si="49"/>
        <v>0</v>
      </c>
      <c r="N132" s="83">
        <v>0</v>
      </c>
      <c r="O132" s="84">
        <f t="shared" si="50"/>
        <v>0</v>
      </c>
      <c r="P132" s="105">
        <v>127</v>
      </c>
      <c r="Q132" s="83">
        <f t="shared" si="68"/>
        <v>0</v>
      </c>
      <c r="R132" s="83">
        <f t="shared" si="69"/>
        <v>0</v>
      </c>
      <c r="S132" s="83">
        <f t="shared" si="51"/>
        <v>0</v>
      </c>
      <c r="T132" s="83">
        <f t="shared" si="52"/>
        <v>0</v>
      </c>
      <c r="U132" s="83">
        <f t="shared" si="70"/>
        <v>0</v>
      </c>
      <c r="V132" s="83">
        <f t="shared" si="53"/>
        <v>0</v>
      </c>
      <c r="W132" s="83">
        <v>0</v>
      </c>
      <c r="X132" s="83">
        <f t="shared" si="54"/>
        <v>0</v>
      </c>
      <c r="Y132" s="88">
        <f t="shared" si="55"/>
        <v>0</v>
      </c>
      <c r="AA132" s="121">
        <v>127</v>
      </c>
      <c r="AB132" s="83">
        <f t="shared" si="56"/>
        <v>0</v>
      </c>
      <c r="AC132" s="154">
        <f t="shared" si="57"/>
        <v>0</v>
      </c>
      <c r="AD132" s="154">
        <f t="shared" si="58"/>
        <v>0</v>
      </c>
      <c r="AE132" s="154">
        <f t="shared" si="59"/>
        <v>0</v>
      </c>
      <c r="AF132" s="227">
        <f t="shared" si="79"/>
        <v>0</v>
      </c>
      <c r="AG132" s="227">
        <f t="shared" si="80"/>
        <v>0</v>
      </c>
      <c r="AH132" s="227">
        <f t="shared" si="81"/>
        <v>0</v>
      </c>
      <c r="AI132" s="235">
        <f t="shared" si="82"/>
        <v>0</v>
      </c>
      <c r="AK132" s="121">
        <v>127</v>
      </c>
      <c r="AL132" s="83">
        <f t="shared" si="60"/>
        <v>0</v>
      </c>
      <c r="AM132" s="83">
        <f t="shared" si="61"/>
        <v>0</v>
      </c>
      <c r="AN132" s="83">
        <f t="shared" si="62"/>
        <v>0</v>
      </c>
      <c r="AO132" s="83">
        <f t="shared" si="63"/>
        <v>0</v>
      </c>
      <c r="AP132" s="83">
        <f t="shared" si="64"/>
        <v>0</v>
      </c>
      <c r="AQ132" s="227">
        <f t="shared" si="84"/>
        <v>0</v>
      </c>
      <c r="AR132" s="227">
        <f t="shared" si="84"/>
        <v>0</v>
      </c>
      <c r="AS132" s="227">
        <f t="shared" si="84"/>
        <v>0</v>
      </c>
      <c r="AT132" s="227">
        <f t="shared" si="83"/>
        <v>0</v>
      </c>
      <c r="AU132" s="83">
        <f t="shared" si="71"/>
        <v>0</v>
      </c>
      <c r="AV132" s="83">
        <f t="shared" si="72"/>
        <v>0</v>
      </c>
      <c r="AW132" s="83">
        <f t="shared" si="73"/>
        <v>0</v>
      </c>
      <c r="AX132" s="83">
        <f t="shared" si="74"/>
        <v>0</v>
      </c>
      <c r="AY132" s="235">
        <f t="shared" si="75"/>
        <v>0</v>
      </c>
    </row>
    <row r="133" spans="5:51" x14ac:dyDescent="0.25">
      <c r="E133" s="69"/>
      <c r="I133" s="105">
        <v>128</v>
      </c>
      <c r="J133" s="83">
        <f t="shared" si="65"/>
        <v>0</v>
      </c>
      <c r="K133" s="83">
        <f t="shared" si="66"/>
        <v>0</v>
      </c>
      <c r="L133" s="83">
        <f t="shared" si="67"/>
        <v>0</v>
      </c>
      <c r="M133" s="83">
        <f t="shared" ref="M133:M196" si="85">IF(I133&lt;=$F$10,IF(I133&lt;=30,I133*($F$9-$F$6)/30,$F$9-$F$6),)</f>
        <v>0</v>
      </c>
      <c r="N133" s="83">
        <v>0</v>
      </c>
      <c r="O133" s="84">
        <f t="shared" ref="O133:O196" si="86">((J133+K133)*0.475+L133+M133+N133)*44/12</f>
        <v>0</v>
      </c>
      <c r="P133" s="105">
        <v>128</v>
      </c>
      <c r="Q133" s="83">
        <f t="shared" si="68"/>
        <v>0</v>
      </c>
      <c r="R133" s="83">
        <f t="shared" si="69"/>
        <v>0</v>
      </c>
      <c r="S133" s="83">
        <f t="shared" ref="S133:S196" si="87">$F$19*R133</f>
        <v>0</v>
      </c>
      <c r="T133" s="83">
        <f t="shared" ref="T133:T196" si="88">IF(S133=0,0,EXP(-1.0587+0.8836*LN(S133)+0.284))</f>
        <v>0</v>
      </c>
      <c r="U133" s="83">
        <f t="shared" si="70"/>
        <v>0</v>
      </c>
      <c r="V133" s="83">
        <f t="shared" ref="V133:V196" si="89">IF(P133&lt;=$F$18,IF(P133&lt;=30,P133*($F$16-$F$6)/30,$F$16-$F$6),)</f>
        <v>0</v>
      </c>
      <c r="W133" s="83">
        <v>0</v>
      </c>
      <c r="X133" s="83">
        <f t="shared" ref="X133:X196" si="90">((S133+T133)*0.475+U133+V133+W133)*44/12</f>
        <v>0</v>
      </c>
      <c r="Y133" s="88">
        <f t="shared" ref="Y133:Y196" si="91">IF(P133&lt;=$F$18,X133-O133,)</f>
        <v>0</v>
      </c>
      <c r="AA133" s="121">
        <v>128</v>
      </c>
      <c r="AB133" s="83">
        <f t="shared" ref="AB133:AB196" si="92">IF(AA133&lt;=$F$18,IFERROR(VLOOKUP($AA133,$B$82:$G$94,2,FALSE),0),)</f>
        <v>0</v>
      </c>
      <c r="AC133" s="154">
        <f t="shared" ref="AC133:AC196" si="93">IF(AA133&lt;=$F$18,IFERROR(VLOOKUP($AA133,$B$82:$G$94,3,FALSE),0),)</f>
        <v>0</v>
      </c>
      <c r="AD133" s="154">
        <f t="shared" ref="AD133:AD196" si="94">IF(AA133&lt;=$F$18,IFERROR(VLOOKUP($AA133,$B$82:$G$94,4,FALSE),0),)</f>
        <v>0</v>
      </c>
      <c r="AE133" s="154">
        <f t="shared" ref="AE133:AE196" si="95">IF(AA133&lt;=$F$18,IFERROR(VLOOKUP($AA133,$B$82:$G$94,5,FALSE),0),)</f>
        <v>0</v>
      </c>
      <c r="AF133" s="227">
        <f t="shared" si="79"/>
        <v>0</v>
      </c>
      <c r="AG133" s="227">
        <f t="shared" si="80"/>
        <v>0</v>
      </c>
      <c r="AH133" s="227">
        <f t="shared" si="81"/>
        <v>0</v>
      </c>
      <c r="AI133" s="235">
        <f t="shared" si="82"/>
        <v>0</v>
      </c>
      <c r="AK133" s="121">
        <v>128</v>
      </c>
      <c r="AL133" s="83">
        <f t="shared" ref="AL133:AL196" si="96">IF(AK133&lt;=$F$18,IFERROR(VLOOKUP($AA133,$B$82:$G$94,2,FALSE),0),)</f>
        <v>0</v>
      </c>
      <c r="AM133" s="83">
        <f t="shared" ref="AM133:AM196" si="97">IF(AK133&lt;=$F$18,IFERROR(VLOOKUP($AA133,$B$82:$G$94,3,FALSE),0),)</f>
        <v>0</v>
      </c>
      <c r="AN133" s="83">
        <f t="shared" ref="AN133:AN196" si="98">IF(AK133&lt;=$F$18,IFERROR(VLOOKUP($AA133,$B$82:$G$94,4,FALSE),0),)</f>
        <v>0</v>
      </c>
      <c r="AO133" s="83">
        <f t="shared" ref="AO133:AO196" si="99">IF(AK133&lt;=$F$18,IFERROR(VLOOKUP($AA133,$B$82:$G$94,5,FALSE),0),)</f>
        <v>0</v>
      </c>
      <c r="AP133" s="83">
        <f t="shared" ref="AP133:AP196" si="100">IF(AK133&lt;=$F$18,IFERROR(VLOOKUP($AA133,$B$82:$G$94,6,FALSE),0),)</f>
        <v>0</v>
      </c>
      <c r="AQ133" s="227">
        <f t="shared" si="84"/>
        <v>0</v>
      </c>
      <c r="AR133" s="227">
        <f t="shared" si="84"/>
        <v>0</v>
      </c>
      <c r="AS133" s="227">
        <f t="shared" si="84"/>
        <v>0</v>
      </c>
      <c r="AT133" s="227">
        <f t="shared" si="83"/>
        <v>0</v>
      </c>
      <c r="AU133" s="83">
        <f t="shared" si="71"/>
        <v>0</v>
      </c>
      <c r="AV133" s="83">
        <f t="shared" si="72"/>
        <v>0</v>
      </c>
      <c r="AW133" s="83">
        <f t="shared" si="73"/>
        <v>0</v>
      </c>
      <c r="AX133" s="83">
        <f t="shared" si="74"/>
        <v>0</v>
      </c>
      <c r="AY133" s="235">
        <f t="shared" si="75"/>
        <v>0</v>
      </c>
    </row>
    <row r="134" spans="5:51" x14ac:dyDescent="0.25">
      <c r="E134" s="69"/>
      <c r="I134" s="105">
        <v>129</v>
      </c>
      <c r="J134" s="83">
        <f t="shared" ref="J134:J197" si="101">IF($I134&lt;=$F$10,$F$11*$F$13+J133,)</f>
        <v>0</v>
      </c>
      <c r="K134" s="83">
        <f t="shared" ref="K134:K197" si="102">IF(J134=0,0,EXP(-1.0587+0.8836*LN(J134)+0.284))</f>
        <v>0</v>
      </c>
      <c r="L134" s="83">
        <f t="shared" ref="L134:L197" si="103">IF(I134&lt;=$F$10,$F$5+($F$8-$F$5)*(1-EXP(-0.0175*I134)),)</f>
        <v>0</v>
      </c>
      <c r="M134" s="83">
        <f t="shared" si="85"/>
        <v>0</v>
      </c>
      <c r="N134" s="83">
        <v>0</v>
      </c>
      <c r="O134" s="84">
        <f t="shared" si="86"/>
        <v>0</v>
      </c>
      <c r="P134" s="105">
        <v>129</v>
      </c>
      <c r="Q134" s="83">
        <f t="shared" ref="Q134:Q197" si="104">IF(P134&lt;=$F$18,LOOKUP(P134-1,$B$25:$B$78,$G$25:$G$78),)</f>
        <v>0</v>
      </c>
      <c r="R134" s="83">
        <f t="shared" ref="R134:R197" si="105">IF(P134&lt;=$F$18,Q134+R133,)</f>
        <v>0</v>
      </c>
      <c r="S134" s="83">
        <f t="shared" si="87"/>
        <v>0</v>
      </c>
      <c r="T134" s="83">
        <f t="shared" si="88"/>
        <v>0</v>
      </c>
      <c r="U134" s="83">
        <f t="shared" ref="U134:U197" si="106">IF(P134&lt;=$F$18,$F$5+($F$15-$F$5)*(1-EXP(-0.0175*P134)),)</f>
        <v>0</v>
      </c>
      <c r="V134" s="83">
        <f t="shared" si="89"/>
        <v>0</v>
      </c>
      <c r="W134" s="83">
        <v>0</v>
      </c>
      <c r="X134" s="83">
        <f t="shared" si="90"/>
        <v>0</v>
      </c>
      <c r="Y134" s="88">
        <f t="shared" si="91"/>
        <v>0</v>
      </c>
      <c r="AA134" s="121">
        <v>129</v>
      </c>
      <c r="AB134" s="83">
        <f t="shared" si="92"/>
        <v>0</v>
      </c>
      <c r="AC134" s="154">
        <f t="shared" si="93"/>
        <v>0</v>
      </c>
      <c r="AD134" s="154">
        <f t="shared" si="94"/>
        <v>0</v>
      </c>
      <c r="AE134" s="154">
        <f t="shared" si="95"/>
        <v>0</v>
      </c>
      <c r="AF134" s="227">
        <f t="shared" si="79"/>
        <v>0</v>
      </c>
      <c r="AG134" s="227">
        <f t="shared" si="80"/>
        <v>0</v>
      </c>
      <c r="AH134" s="227">
        <f t="shared" si="81"/>
        <v>0</v>
      </c>
      <c r="AI134" s="235">
        <f t="shared" si="82"/>
        <v>0</v>
      </c>
      <c r="AK134" s="121">
        <v>129</v>
      </c>
      <c r="AL134" s="83">
        <f t="shared" si="96"/>
        <v>0</v>
      </c>
      <c r="AM134" s="83">
        <f t="shared" si="97"/>
        <v>0</v>
      </c>
      <c r="AN134" s="83">
        <f t="shared" si="98"/>
        <v>0</v>
      </c>
      <c r="AO134" s="83">
        <f t="shared" si="99"/>
        <v>0</v>
      </c>
      <c r="AP134" s="83">
        <f t="shared" si="100"/>
        <v>0</v>
      </c>
      <c r="AQ134" s="227">
        <f t="shared" si="84"/>
        <v>0</v>
      </c>
      <c r="AR134" s="227">
        <f t="shared" si="84"/>
        <v>0</v>
      </c>
      <c r="AS134" s="227">
        <f t="shared" si="84"/>
        <v>0</v>
      </c>
      <c r="AT134" s="227">
        <f t="shared" si="83"/>
        <v>0</v>
      </c>
      <c r="AU134" s="83">
        <f t="shared" ref="AU134:AU197" si="107">IF($AK134&lt;=$F$18,$C$104*$AL134*AM134,)</f>
        <v>0</v>
      </c>
      <c r="AV134" s="83">
        <f t="shared" ref="AV134:AV197" si="108">IF($AK134&lt;=$F$18,$C$106*$AL134*AN134,)</f>
        <v>0</v>
      </c>
      <c r="AW134" s="83">
        <f t="shared" ref="AW134:AW197" si="109">IF($AK134&lt;=$F$18,$C$105*$AL134*AO134,)</f>
        <v>0</v>
      </c>
      <c r="AX134" s="83">
        <f t="shared" ref="AX134:AX197" si="110">IF($AK134&lt;=$F$18,$C$108*$AL134*AP134,)</f>
        <v>0</v>
      </c>
      <c r="AY134" s="235">
        <f t="shared" ref="AY134:AY197" si="111">IF(OR($AK134&lt;=$F$18,$AK134&lt;=30),0.96*AL134+AY133,)</f>
        <v>0</v>
      </c>
    </row>
    <row r="135" spans="5:51" x14ac:dyDescent="0.25">
      <c r="E135" s="69"/>
      <c r="I135" s="105">
        <v>130</v>
      </c>
      <c r="J135" s="83">
        <f t="shared" si="101"/>
        <v>0</v>
      </c>
      <c r="K135" s="83">
        <f t="shared" si="102"/>
        <v>0</v>
      </c>
      <c r="L135" s="83">
        <f t="shared" si="103"/>
        <v>0</v>
      </c>
      <c r="M135" s="83">
        <f t="shared" si="85"/>
        <v>0</v>
      </c>
      <c r="N135" s="83">
        <v>0</v>
      </c>
      <c r="O135" s="84">
        <f t="shared" si="86"/>
        <v>0</v>
      </c>
      <c r="P135" s="105">
        <v>130</v>
      </c>
      <c r="Q135" s="83">
        <f t="shared" si="104"/>
        <v>0</v>
      </c>
      <c r="R135" s="83">
        <f t="shared" si="105"/>
        <v>0</v>
      </c>
      <c r="S135" s="83">
        <f t="shared" si="87"/>
        <v>0</v>
      </c>
      <c r="T135" s="83">
        <f t="shared" si="88"/>
        <v>0</v>
      </c>
      <c r="U135" s="83">
        <f t="shared" si="106"/>
        <v>0</v>
      </c>
      <c r="V135" s="83">
        <f t="shared" si="89"/>
        <v>0</v>
      </c>
      <c r="W135" s="83">
        <v>0</v>
      </c>
      <c r="X135" s="83">
        <f t="shared" si="90"/>
        <v>0</v>
      </c>
      <c r="Y135" s="88">
        <f t="shared" si="91"/>
        <v>0</v>
      </c>
      <c r="AA135" s="121">
        <v>130</v>
      </c>
      <c r="AB135" s="83">
        <f t="shared" si="92"/>
        <v>0</v>
      </c>
      <c r="AC135" s="154">
        <f t="shared" si="93"/>
        <v>0</v>
      </c>
      <c r="AD135" s="154">
        <f t="shared" si="94"/>
        <v>0</v>
      </c>
      <c r="AE135" s="154">
        <f t="shared" si="95"/>
        <v>0</v>
      </c>
      <c r="AF135" s="227">
        <f t="shared" si="79"/>
        <v>0</v>
      </c>
      <c r="AG135" s="227">
        <f t="shared" si="80"/>
        <v>0</v>
      </c>
      <c r="AH135" s="227">
        <f t="shared" si="81"/>
        <v>0</v>
      </c>
      <c r="AI135" s="235">
        <f t="shared" si="82"/>
        <v>0</v>
      </c>
      <c r="AK135" s="121">
        <v>130</v>
      </c>
      <c r="AL135" s="83">
        <f t="shared" si="96"/>
        <v>0</v>
      </c>
      <c r="AM135" s="83">
        <f t="shared" si="97"/>
        <v>0</v>
      </c>
      <c r="AN135" s="83">
        <f t="shared" si="98"/>
        <v>0</v>
      </c>
      <c r="AO135" s="83">
        <f t="shared" si="99"/>
        <v>0</v>
      </c>
      <c r="AP135" s="83">
        <f t="shared" si="100"/>
        <v>0</v>
      </c>
      <c r="AQ135" s="227">
        <f t="shared" si="84"/>
        <v>0</v>
      </c>
      <c r="AR135" s="227">
        <f t="shared" si="84"/>
        <v>0</v>
      </c>
      <c r="AS135" s="227">
        <f t="shared" si="84"/>
        <v>0</v>
      </c>
      <c r="AT135" s="227">
        <f t="shared" si="83"/>
        <v>0</v>
      </c>
      <c r="AU135" s="83">
        <f t="shared" si="107"/>
        <v>0</v>
      </c>
      <c r="AV135" s="83">
        <f t="shared" si="108"/>
        <v>0</v>
      </c>
      <c r="AW135" s="83">
        <f t="shared" si="109"/>
        <v>0</v>
      </c>
      <c r="AX135" s="83">
        <f t="shared" si="110"/>
        <v>0</v>
      </c>
      <c r="AY135" s="235">
        <f t="shared" si="111"/>
        <v>0</v>
      </c>
    </row>
    <row r="136" spans="5:51" x14ac:dyDescent="0.25">
      <c r="E136" s="69"/>
      <c r="I136" s="105">
        <v>131</v>
      </c>
      <c r="J136" s="83">
        <f t="shared" si="101"/>
        <v>0</v>
      </c>
      <c r="K136" s="83">
        <f t="shared" si="102"/>
        <v>0</v>
      </c>
      <c r="L136" s="83">
        <f t="shared" si="103"/>
        <v>0</v>
      </c>
      <c r="M136" s="83">
        <f t="shared" si="85"/>
        <v>0</v>
      </c>
      <c r="N136" s="83">
        <v>0</v>
      </c>
      <c r="O136" s="84">
        <f t="shared" si="86"/>
        <v>0</v>
      </c>
      <c r="P136" s="105">
        <v>131</v>
      </c>
      <c r="Q136" s="83">
        <f t="shared" si="104"/>
        <v>0</v>
      </c>
      <c r="R136" s="83">
        <f t="shared" si="105"/>
        <v>0</v>
      </c>
      <c r="S136" s="83">
        <f t="shared" si="87"/>
        <v>0</v>
      </c>
      <c r="T136" s="83">
        <f t="shared" si="88"/>
        <v>0</v>
      </c>
      <c r="U136" s="83">
        <f t="shared" si="106"/>
        <v>0</v>
      </c>
      <c r="V136" s="83">
        <f t="shared" si="89"/>
        <v>0</v>
      </c>
      <c r="W136" s="83">
        <v>0</v>
      </c>
      <c r="X136" s="83">
        <f t="shared" si="90"/>
        <v>0</v>
      </c>
      <c r="Y136" s="88">
        <f t="shared" si="91"/>
        <v>0</v>
      </c>
      <c r="AA136" s="121">
        <v>131</v>
      </c>
      <c r="AB136" s="83">
        <f t="shared" si="92"/>
        <v>0</v>
      </c>
      <c r="AC136" s="154">
        <f t="shared" si="93"/>
        <v>0</v>
      </c>
      <c r="AD136" s="154">
        <f t="shared" si="94"/>
        <v>0</v>
      </c>
      <c r="AE136" s="154">
        <f t="shared" si="95"/>
        <v>0</v>
      </c>
      <c r="AF136" s="227">
        <f t="shared" si="79"/>
        <v>0</v>
      </c>
      <c r="AG136" s="227">
        <f t="shared" si="80"/>
        <v>0</v>
      </c>
      <c r="AH136" s="227">
        <f t="shared" si="81"/>
        <v>0</v>
      </c>
      <c r="AI136" s="235">
        <f t="shared" si="82"/>
        <v>0</v>
      </c>
      <c r="AK136" s="121">
        <v>131</v>
      </c>
      <c r="AL136" s="83">
        <f t="shared" si="96"/>
        <v>0</v>
      </c>
      <c r="AM136" s="83">
        <f t="shared" si="97"/>
        <v>0</v>
      </c>
      <c r="AN136" s="83">
        <f t="shared" si="98"/>
        <v>0</v>
      </c>
      <c r="AO136" s="83">
        <f t="shared" si="99"/>
        <v>0</v>
      </c>
      <c r="AP136" s="83">
        <f t="shared" si="100"/>
        <v>0</v>
      </c>
      <c r="AQ136" s="227">
        <f t="shared" si="84"/>
        <v>0</v>
      </c>
      <c r="AR136" s="227">
        <f t="shared" si="84"/>
        <v>0</v>
      </c>
      <c r="AS136" s="227">
        <f t="shared" si="84"/>
        <v>0</v>
      </c>
      <c r="AT136" s="227">
        <f t="shared" si="83"/>
        <v>0</v>
      </c>
      <c r="AU136" s="83">
        <f t="shared" si="107"/>
        <v>0</v>
      </c>
      <c r="AV136" s="83">
        <f t="shared" si="108"/>
        <v>0</v>
      </c>
      <c r="AW136" s="83">
        <f t="shared" si="109"/>
        <v>0</v>
      </c>
      <c r="AX136" s="83">
        <f t="shared" si="110"/>
        <v>0</v>
      </c>
      <c r="AY136" s="235">
        <f t="shared" si="111"/>
        <v>0</v>
      </c>
    </row>
    <row r="137" spans="5:51" x14ac:dyDescent="0.25">
      <c r="E137" s="69"/>
      <c r="I137" s="105">
        <v>132</v>
      </c>
      <c r="J137" s="83">
        <f t="shared" si="101"/>
        <v>0</v>
      </c>
      <c r="K137" s="83">
        <f t="shared" si="102"/>
        <v>0</v>
      </c>
      <c r="L137" s="83">
        <f t="shared" si="103"/>
        <v>0</v>
      </c>
      <c r="M137" s="83">
        <f t="shared" si="85"/>
        <v>0</v>
      </c>
      <c r="N137" s="83">
        <v>0</v>
      </c>
      <c r="O137" s="84">
        <f t="shared" si="86"/>
        <v>0</v>
      </c>
      <c r="P137" s="105">
        <v>132</v>
      </c>
      <c r="Q137" s="83">
        <f t="shared" si="104"/>
        <v>0</v>
      </c>
      <c r="R137" s="83">
        <f t="shared" si="105"/>
        <v>0</v>
      </c>
      <c r="S137" s="83">
        <f t="shared" si="87"/>
        <v>0</v>
      </c>
      <c r="T137" s="83">
        <f t="shared" si="88"/>
        <v>0</v>
      </c>
      <c r="U137" s="83">
        <f t="shared" si="106"/>
        <v>0</v>
      </c>
      <c r="V137" s="83">
        <f t="shared" si="89"/>
        <v>0</v>
      </c>
      <c r="W137" s="83">
        <v>0</v>
      </c>
      <c r="X137" s="83">
        <f t="shared" si="90"/>
        <v>0</v>
      </c>
      <c r="Y137" s="88">
        <f t="shared" si="91"/>
        <v>0</v>
      </c>
      <c r="AA137" s="121">
        <v>132</v>
      </c>
      <c r="AB137" s="83">
        <f t="shared" si="92"/>
        <v>0</v>
      </c>
      <c r="AC137" s="154">
        <f t="shared" si="93"/>
        <v>0</v>
      </c>
      <c r="AD137" s="154">
        <f t="shared" si="94"/>
        <v>0</v>
      </c>
      <c r="AE137" s="154">
        <f t="shared" si="95"/>
        <v>0</v>
      </c>
      <c r="AF137" s="227">
        <f t="shared" si="79"/>
        <v>0</v>
      </c>
      <c r="AG137" s="227">
        <f t="shared" si="80"/>
        <v>0</v>
      </c>
      <c r="AH137" s="227">
        <f t="shared" si="81"/>
        <v>0</v>
      </c>
      <c r="AI137" s="235">
        <f t="shared" si="82"/>
        <v>0</v>
      </c>
      <c r="AK137" s="121">
        <v>132</v>
      </c>
      <c r="AL137" s="83">
        <f t="shared" si="96"/>
        <v>0</v>
      </c>
      <c r="AM137" s="83">
        <f t="shared" si="97"/>
        <v>0</v>
      </c>
      <c r="AN137" s="83">
        <f t="shared" si="98"/>
        <v>0</v>
      </c>
      <c r="AO137" s="83">
        <f t="shared" si="99"/>
        <v>0</v>
      </c>
      <c r="AP137" s="83">
        <f t="shared" si="100"/>
        <v>0</v>
      </c>
      <c r="AQ137" s="227">
        <f t="shared" si="84"/>
        <v>0</v>
      </c>
      <c r="AR137" s="227">
        <f t="shared" si="84"/>
        <v>0</v>
      </c>
      <c r="AS137" s="227">
        <f t="shared" si="84"/>
        <v>0</v>
      </c>
      <c r="AT137" s="227">
        <f t="shared" si="83"/>
        <v>0</v>
      </c>
      <c r="AU137" s="83">
        <f t="shared" si="107"/>
        <v>0</v>
      </c>
      <c r="AV137" s="83">
        <f t="shared" si="108"/>
        <v>0</v>
      </c>
      <c r="AW137" s="83">
        <f t="shared" si="109"/>
        <v>0</v>
      </c>
      <c r="AX137" s="83">
        <f t="shared" si="110"/>
        <v>0</v>
      </c>
      <c r="AY137" s="235">
        <f t="shared" si="111"/>
        <v>0</v>
      </c>
    </row>
    <row r="138" spans="5:51" x14ac:dyDescent="0.25">
      <c r="E138" s="69"/>
      <c r="I138" s="105">
        <v>133</v>
      </c>
      <c r="J138" s="83">
        <f t="shared" si="101"/>
        <v>0</v>
      </c>
      <c r="K138" s="83">
        <f t="shared" si="102"/>
        <v>0</v>
      </c>
      <c r="L138" s="83">
        <f t="shared" si="103"/>
        <v>0</v>
      </c>
      <c r="M138" s="83">
        <f t="shared" si="85"/>
        <v>0</v>
      </c>
      <c r="N138" s="83">
        <v>0</v>
      </c>
      <c r="O138" s="84">
        <f t="shared" si="86"/>
        <v>0</v>
      </c>
      <c r="P138" s="105">
        <v>133</v>
      </c>
      <c r="Q138" s="83">
        <f t="shared" si="104"/>
        <v>0</v>
      </c>
      <c r="R138" s="83">
        <f t="shared" si="105"/>
        <v>0</v>
      </c>
      <c r="S138" s="83">
        <f t="shared" si="87"/>
        <v>0</v>
      </c>
      <c r="T138" s="83">
        <f t="shared" si="88"/>
        <v>0</v>
      </c>
      <c r="U138" s="83">
        <f t="shared" si="106"/>
        <v>0</v>
      </c>
      <c r="V138" s="83">
        <f t="shared" si="89"/>
        <v>0</v>
      </c>
      <c r="W138" s="83">
        <v>0</v>
      </c>
      <c r="X138" s="83">
        <f t="shared" si="90"/>
        <v>0</v>
      </c>
      <c r="Y138" s="88">
        <f t="shared" si="91"/>
        <v>0</v>
      </c>
      <c r="AA138" s="121">
        <v>133</v>
      </c>
      <c r="AB138" s="83">
        <f t="shared" si="92"/>
        <v>0</v>
      </c>
      <c r="AC138" s="154">
        <f t="shared" si="93"/>
        <v>0</v>
      </c>
      <c r="AD138" s="154">
        <f t="shared" si="94"/>
        <v>0</v>
      </c>
      <c r="AE138" s="154">
        <f t="shared" si="95"/>
        <v>0</v>
      </c>
      <c r="AF138" s="227">
        <f t="shared" si="79"/>
        <v>0</v>
      </c>
      <c r="AG138" s="227">
        <f t="shared" si="80"/>
        <v>0</v>
      </c>
      <c r="AH138" s="227">
        <f t="shared" si="81"/>
        <v>0</v>
      </c>
      <c r="AI138" s="235">
        <f t="shared" si="82"/>
        <v>0</v>
      </c>
      <c r="AK138" s="121">
        <v>133</v>
      </c>
      <c r="AL138" s="83">
        <f t="shared" si="96"/>
        <v>0</v>
      </c>
      <c r="AM138" s="83">
        <f t="shared" si="97"/>
        <v>0</v>
      </c>
      <c r="AN138" s="83">
        <f t="shared" si="98"/>
        <v>0</v>
      </c>
      <c r="AO138" s="83">
        <f t="shared" si="99"/>
        <v>0</v>
      </c>
      <c r="AP138" s="83">
        <f t="shared" si="100"/>
        <v>0</v>
      </c>
      <c r="AQ138" s="227">
        <f t="shared" si="84"/>
        <v>0</v>
      </c>
      <c r="AR138" s="227">
        <f t="shared" si="84"/>
        <v>0</v>
      </c>
      <c r="AS138" s="227">
        <f t="shared" si="84"/>
        <v>0</v>
      </c>
      <c r="AT138" s="227">
        <f t="shared" si="83"/>
        <v>0</v>
      </c>
      <c r="AU138" s="83">
        <f t="shared" si="107"/>
        <v>0</v>
      </c>
      <c r="AV138" s="83">
        <f t="shared" si="108"/>
        <v>0</v>
      </c>
      <c r="AW138" s="83">
        <f t="shared" si="109"/>
        <v>0</v>
      </c>
      <c r="AX138" s="83">
        <f t="shared" si="110"/>
        <v>0</v>
      </c>
      <c r="AY138" s="235">
        <f t="shared" si="111"/>
        <v>0</v>
      </c>
    </row>
    <row r="139" spans="5:51" ht="28.5" x14ac:dyDescent="0.25">
      <c r="E139" s="3" t="s">
        <v>5</v>
      </c>
      <c r="F139" s="3" t="s">
        <v>6</v>
      </c>
      <c r="G139" s="261" t="s">
        <v>221</v>
      </c>
      <c r="I139" s="105">
        <v>134</v>
      </c>
      <c r="J139" s="83">
        <f t="shared" si="101"/>
        <v>0</v>
      </c>
      <c r="K139" s="83">
        <f t="shared" si="102"/>
        <v>0</v>
      </c>
      <c r="L139" s="83">
        <f t="shared" si="103"/>
        <v>0</v>
      </c>
      <c r="M139" s="83">
        <f t="shared" si="85"/>
        <v>0</v>
      </c>
      <c r="N139" s="83">
        <v>0</v>
      </c>
      <c r="O139" s="84">
        <f t="shared" si="86"/>
        <v>0</v>
      </c>
      <c r="P139" s="105">
        <v>134</v>
      </c>
      <c r="Q139" s="83">
        <f t="shared" si="104"/>
        <v>0</v>
      </c>
      <c r="R139" s="83">
        <f t="shared" si="105"/>
        <v>0</v>
      </c>
      <c r="S139" s="83">
        <f t="shared" si="87"/>
        <v>0</v>
      </c>
      <c r="T139" s="83">
        <f t="shared" si="88"/>
        <v>0</v>
      </c>
      <c r="U139" s="83">
        <f t="shared" si="106"/>
        <v>0</v>
      </c>
      <c r="V139" s="83">
        <f t="shared" si="89"/>
        <v>0</v>
      </c>
      <c r="W139" s="83">
        <v>0</v>
      </c>
      <c r="X139" s="83">
        <f t="shared" si="90"/>
        <v>0</v>
      </c>
      <c r="Y139" s="88">
        <f t="shared" si="91"/>
        <v>0</v>
      </c>
      <c r="AA139" s="121">
        <v>134</v>
      </c>
      <c r="AB139" s="83">
        <f t="shared" si="92"/>
        <v>0</v>
      </c>
      <c r="AC139" s="154">
        <f t="shared" si="93"/>
        <v>0</v>
      </c>
      <c r="AD139" s="154">
        <f t="shared" si="94"/>
        <v>0</v>
      </c>
      <c r="AE139" s="154">
        <f t="shared" si="95"/>
        <v>0</v>
      </c>
      <c r="AF139" s="227">
        <f t="shared" si="79"/>
        <v>0</v>
      </c>
      <c r="AG139" s="227">
        <f t="shared" si="80"/>
        <v>0</v>
      </c>
      <c r="AH139" s="227">
        <f t="shared" si="81"/>
        <v>0</v>
      </c>
      <c r="AI139" s="235">
        <f t="shared" si="82"/>
        <v>0</v>
      </c>
      <c r="AK139" s="121">
        <v>134</v>
      </c>
      <c r="AL139" s="83">
        <f t="shared" si="96"/>
        <v>0</v>
      </c>
      <c r="AM139" s="83">
        <f t="shared" si="97"/>
        <v>0</v>
      </c>
      <c r="AN139" s="83">
        <f t="shared" si="98"/>
        <v>0</v>
      </c>
      <c r="AO139" s="83">
        <f t="shared" si="99"/>
        <v>0</v>
      </c>
      <c r="AP139" s="83">
        <f t="shared" si="100"/>
        <v>0</v>
      </c>
      <c r="AQ139" s="227">
        <f t="shared" si="84"/>
        <v>0</v>
      </c>
      <c r="AR139" s="227">
        <f t="shared" si="84"/>
        <v>0</v>
      </c>
      <c r="AS139" s="227">
        <f t="shared" si="84"/>
        <v>0</v>
      </c>
      <c r="AT139" s="227">
        <f t="shared" si="83"/>
        <v>0</v>
      </c>
      <c r="AU139" s="83">
        <f t="shared" si="107"/>
        <v>0</v>
      </c>
      <c r="AV139" s="83">
        <f t="shared" si="108"/>
        <v>0</v>
      </c>
      <c r="AW139" s="83">
        <f t="shared" si="109"/>
        <v>0</v>
      </c>
      <c r="AX139" s="83">
        <f t="shared" si="110"/>
        <v>0</v>
      </c>
      <c r="AY139" s="235">
        <f t="shared" si="111"/>
        <v>0</v>
      </c>
    </row>
    <row r="140" spans="5:51" x14ac:dyDescent="0.25">
      <c r="E140" s="244" t="s">
        <v>7</v>
      </c>
      <c r="F140" s="4">
        <v>0.62</v>
      </c>
      <c r="G140" s="261" t="s">
        <v>222</v>
      </c>
      <c r="I140" s="105">
        <v>135</v>
      </c>
      <c r="J140" s="83">
        <f t="shared" si="101"/>
        <v>0</v>
      </c>
      <c r="K140" s="83">
        <f t="shared" si="102"/>
        <v>0</v>
      </c>
      <c r="L140" s="83">
        <f t="shared" si="103"/>
        <v>0</v>
      </c>
      <c r="M140" s="83">
        <f t="shared" si="85"/>
        <v>0</v>
      </c>
      <c r="N140" s="83">
        <v>0</v>
      </c>
      <c r="O140" s="84">
        <f t="shared" si="86"/>
        <v>0</v>
      </c>
      <c r="P140" s="105">
        <v>135</v>
      </c>
      <c r="Q140" s="83">
        <f t="shared" si="104"/>
        <v>0</v>
      </c>
      <c r="R140" s="83">
        <f t="shared" si="105"/>
        <v>0</v>
      </c>
      <c r="S140" s="83">
        <f t="shared" si="87"/>
        <v>0</v>
      </c>
      <c r="T140" s="83">
        <f t="shared" si="88"/>
        <v>0</v>
      </c>
      <c r="U140" s="83">
        <f t="shared" si="106"/>
        <v>0</v>
      </c>
      <c r="V140" s="83">
        <f t="shared" si="89"/>
        <v>0</v>
      </c>
      <c r="W140" s="83">
        <v>0</v>
      </c>
      <c r="X140" s="83">
        <f t="shared" si="90"/>
        <v>0</v>
      </c>
      <c r="Y140" s="88">
        <f t="shared" si="91"/>
        <v>0</v>
      </c>
      <c r="AA140" s="121">
        <v>135</v>
      </c>
      <c r="AB140" s="83">
        <f t="shared" si="92"/>
        <v>0</v>
      </c>
      <c r="AC140" s="154">
        <f t="shared" si="93"/>
        <v>0</v>
      </c>
      <c r="AD140" s="154">
        <f t="shared" si="94"/>
        <v>0</v>
      </c>
      <c r="AE140" s="154">
        <f t="shared" si="95"/>
        <v>0</v>
      </c>
      <c r="AF140" s="227">
        <f t="shared" si="79"/>
        <v>0</v>
      </c>
      <c r="AG140" s="227">
        <f t="shared" si="80"/>
        <v>0</v>
      </c>
      <c r="AH140" s="227">
        <f t="shared" si="81"/>
        <v>0</v>
      </c>
      <c r="AI140" s="235">
        <f t="shared" si="82"/>
        <v>0</v>
      </c>
      <c r="AK140" s="121">
        <v>135</v>
      </c>
      <c r="AL140" s="83">
        <f t="shared" si="96"/>
        <v>0</v>
      </c>
      <c r="AM140" s="83">
        <f t="shared" si="97"/>
        <v>0</v>
      </c>
      <c r="AN140" s="83">
        <f t="shared" si="98"/>
        <v>0</v>
      </c>
      <c r="AO140" s="83">
        <f t="shared" si="99"/>
        <v>0</v>
      </c>
      <c r="AP140" s="83">
        <f t="shared" si="100"/>
        <v>0</v>
      </c>
      <c r="AQ140" s="227">
        <f t="shared" si="84"/>
        <v>0</v>
      </c>
      <c r="AR140" s="227">
        <f t="shared" si="84"/>
        <v>0</v>
      </c>
      <c r="AS140" s="227">
        <f t="shared" si="84"/>
        <v>0</v>
      </c>
      <c r="AT140" s="227">
        <f t="shared" si="83"/>
        <v>0</v>
      </c>
      <c r="AU140" s="83">
        <f t="shared" si="107"/>
        <v>0</v>
      </c>
      <c r="AV140" s="83">
        <f t="shared" si="108"/>
        <v>0</v>
      </c>
      <c r="AW140" s="83">
        <f t="shared" si="109"/>
        <v>0</v>
      </c>
      <c r="AX140" s="83">
        <f t="shared" si="110"/>
        <v>0</v>
      </c>
      <c r="AY140" s="235">
        <f t="shared" si="111"/>
        <v>0</v>
      </c>
    </row>
    <row r="141" spans="5:51" x14ac:dyDescent="0.25">
      <c r="E141" s="244" t="s">
        <v>4</v>
      </c>
      <c r="F141" s="4">
        <v>0.64</v>
      </c>
      <c r="G141" s="261" t="s">
        <v>222</v>
      </c>
      <c r="I141" s="105">
        <v>136</v>
      </c>
      <c r="J141" s="83">
        <f t="shared" si="101"/>
        <v>0</v>
      </c>
      <c r="K141" s="83">
        <f t="shared" si="102"/>
        <v>0</v>
      </c>
      <c r="L141" s="83">
        <f t="shared" si="103"/>
        <v>0</v>
      </c>
      <c r="M141" s="83">
        <f t="shared" si="85"/>
        <v>0</v>
      </c>
      <c r="N141" s="83">
        <v>0</v>
      </c>
      <c r="O141" s="84">
        <f t="shared" si="86"/>
        <v>0</v>
      </c>
      <c r="P141" s="105">
        <v>136</v>
      </c>
      <c r="Q141" s="83">
        <f t="shared" si="104"/>
        <v>0</v>
      </c>
      <c r="R141" s="83">
        <f t="shared" si="105"/>
        <v>0</v>
      </c>
      <c r="S141" s="83">
        <f t="shared" si="87"/>
        <v>0</v>
      </c>
      <c r="T141" s="83">
        <f t="shared" si="88"/>
        <v>0</v>
      </c>
      <c r="U141" s="83">
        <f t="shared" si="106"/>
        <v>0</v>
      </c>
      <c r="V141" s="83">
        <f t="shared" si="89"/>
        <v>0</v>
      </c>
      <c r="W141" s="83">
        <v>0</v>
      </c>
      <c r="X141" s="83">
        <f t="shared" si="90"/>
        <v>0</v>
      </c>
      <c r="Y141" s="88">
        <f t="shared" si="91"/>
        <v>0</v>
      </c>
      <c r="AA141" s="121">
        <v>136</v>
      </c>
      <c r="AB141" s="83">
        <f t="shared" si="92"/>
        <v>0</v>
      </c>
      <c r="AC141" s="154">
        <f t="shared" si="93"/>
        <v>0</v>
      </c>
      <c r="AD141" s="154">
        <f t="shared" si="94"/>
        <v>0</v>
      </c>
      <c r="AE141" s="154">
        <f t="shared" si="95"/>
        <v>0</v>
      </c>
      <c r="AF141" s="227">
        <f t="shared" si="79"/>
        <v>0</v>
      </c>
      <c r="AG141" s="227">
        <f t="shared" si="80"/>
        <v>0</v>
      </c>
      <c r="AH141" s="227">
        <f t="shared" si="81"/>
        <v>0</v>
      </c>
      <c r="AI141" s="235">
        <f t="shared" si="82"/>
        <v>0</v>
      </c>
      <c r="AK141" s="121">
        <v>136</v>
      </c>
      <c r="AL141" s="83">
        <f t="shared" si="96"/>
        <v>0</v>
      </c>
      <c r="AM141" s="83">
        <f t="shared" si="97"/>
        <v>0</v>
      </c>
      <c r="AN141" s="83">
        <f t="shared" si="98"/>
        <v>0</v>
      </c>
      <c r="AO141" s="83">
        <f t="shared" si="99"/>
        <v>0</v>
      </c>
      <c r="AP141" s="83">
        <f t="shared" si="100"/>
        <v>0</v>
      </c>
      <c r="AQ141" s="227">
        <f t="shared" si="84"/>
        <v>0</v>
      </c>
      <c r="AR141" s="227">
        <f t="shared" si="84"/>
        <v>0</v>
      </c>
      <c r="AS141" s="227">
        <f t="shared" si="84"/>
        <v>0</v>
      </c>
      <c r="AT141" s="227">
        <f t="shared" si="83"/>
        <v>0</v>
      </c>
      <c r="AU141" s="83">
        <f t="shared" si="107"/>
        <v>0</v>
      </c>
      <c r="AV141" s="83">
        <f t="shared" si="108"/>
        <v>0</v>
      </c>
      <c r="AW141" s="83">
        <f t="shared" si="109"/>
        <v>0</v>
      </c>
      <c r="AX141" s="83">
        <f t="shared" si="110"/>
        <v>0</v>
      </c>
      <c r="AY141" s="235">
        <f t="shared" si="111"/>
        <v>0</v>
      </c>
    </row>
    <row r="142" spans="5:51" x14ac:dyDescent="0.25">
      <c r="E142" s="244" t="s">
        <v>8</v>
      </c>
      <c r="F142" s="4">
        <v>0.42</v>
      </c>
      <c r="G142" s="261" t="s">
        <v>222</v>
      </c>
      <c r="I142" s="105">
        <v>137</v>
      </c>
      <c r="J142" s="83">
        <f t="shared" si="101"/>
        <v>0</v>
      </c>
      <c r="K142" s="83">
        <f t="shared" si="102"/>
        <v>0</v>
      </c>
      <c r="L142" s="83">
        <f t="shared" si="103"/>
        <v>0</v>
      </c>
      <c r="M142" s="83">
        <f t="shared" si="85"/>
        <v>0</v>
      </c>
      <c r="N142" s="83">
        <v>0</v>
      </c>
      <c r="O142" s="84">
        <f t="shared" si="86"/>
        <v>0</v>
      </c>
      <c r="P142" s="105">
        <v>137</v>
      </c>
      <c r="Q142" s="83">
        <f t="shared" si="104"/>
        <v>0</v>
      </c>
      <c r="R142" s="83">
        <f t="shared" si="105"/>
        <v>0</v>
      </c>
      <c r="S142" s="83">
        <f t="shared" si="87"/>
        <v>0</v>
      </c>
      <c r="T142" s="83">
        <f t="shared" si="88"/>
        <v>0</v>
      </c>
      <c r="U142" s="83">
        <f t="shared" si="106"/>
        <v>0</v>
      </c>
      <c r="V142" s="83">
        <f t="shared" si="89"/>
        <v>0</v>
      </c>
      <c r="W142" s="83">
        <v>0</v>
      </c>
      <c r="X142" s="83">
        <f t="shared" si="90"/>
        <v>0</v>
      </c>
      <c r="Y142" s="88">
        <f t="shared" si="91"/>
        <v>0</v>
      </c>
      <c r="AA142" s="121">
        <v>137</v>
      </c>
      <c r="AB142" s="83">
        <f t="shared" si="92"/>
        <v>0</v>
      </c>
      <c r="AC142" s="154">
        <f t="shared" si="93"/>
        <v>0</v>
      </c>
      <c r="AD142" s="154">
        <f t="shared" si="94"/>
        <v>0</v>
      </c>
      <c r="AE142" s="154">
        <f t="shared" si="95"/>
        <v>0</v>
      </c>
      <c r="AF142" s="227">
        <f t="shared" si="79"/>
        <v>0</v>
      </c>
      <c r="AG142" s="227">
        <f t="shared" si="80"/>
        <v>0</v>
      </c>
      <c r="AH142" s="227">
        <f t="shared" si="81"/>
        <v>0</v>
      </c>
      <c r="AI142" s="235">
        <f t="shared" si="82"/>
        <v>0</v>
      </c>
      <c r="AK142" s="121">
        <v>137</v>
      </c>
      <c r="AL142" s="83">
        <f t="shared" si="96"/>
        <v>0</v>
      </c>
      <c r="AM142" s="83">
        <f t="shared" si="97"/>
        <v>0</v>
      </c>
      <c r="AN142" s="83">
        <f t="shared" si="98"/>
        <v>0</v>
      </c>
      <c r="AO142" s="83">
        <f t="shared" si="99"/>
        <v>0</v>
      </c>
      <c r="AP142" s="83">
        <f t="shared" si="100"/>
        <v>0</v>
      </c>
      <c r="AQ142" s="227">
        <f t="shared" si="84"/>
        <v>0</v>
      </c>
      <c r="AR142" s="227">
        <f t="shared" si="84"/>
        <v>0</v>
      </c>
      <c r="AS142" s="227">
        <f t="shared" si="84"/>
        <v>0</v>
      </c>
      <c r="AT142" s="227">
        <f t="shared" si="83"/>
        <v>0</v>
      </c>
      <c r="AU142" s="83">
        <f t="shared" si="107"/>
        <v>0</v>
      </c>
      <c r="AV142" s="83">
        <f t="shared" si="108"/>
        <v>0</v>
      </c>
      <c r="AW142" s="83">
        <f t="shared" si="109"/>
        <v>0</v>
      </c>
      <c r="AX142" s="83">
        <f t="shared" si="110"/>
        <v>0</v>
      </c>
      <c r="AY142" s="235">
        <f t="shared" si="111"/>
        <v>0</v>
      </c>
    </row>
    <row r="143" spans="5:51" x14ac:dyDescent="0.25">
      <c r="E143" s="244" t="s">
        <v>9</v>
      </c>
      <c r="F143" s="4">
        <v>0.42</v>
      </c>
      <c r="G143" s="261" t="s">
        <v>222</v>
      </c>
      <c r="I143" s="105">
        <v>138</v>
      </c>
      <c r="J143" s="83">
        <f t="shared" si="101"/>
        <v>0</v>
      </c>
      <c r="K143" s="83">
        <f t="shared" si="102"/>
        <v>0</v>
      </c>
      <c r="L143" s="83">
        <f t="shared" si="103"/>
        <v>0</v>
      </c>
      <c r="M143" s="83">
        <f t="shared" si="85"/>
        <v>0</v>
      </c>
      <c r="N143" s="83">
        <v>0</v>
      </c>
      <c r="O143" s="84">
        <f t="shared" si="86"/>
        <v>0</v>
      </c>
      <c r="P143" s="105">
        <v>138</v>
      </c>
      <c r="Q143" s="83">
        <f t="shared" si="104"/>
        <v>0</v>
      </c>
      <c r="R143" s="83">
        <f t="shared" si="105"/>
        <v>0</v>
      </c>
      <c r="S143" s="83">
        <f t="shared" si="87"/>
        <v>0</v>
      </c>
      <c r="T143" s="83">
        <f t="shared" si="88"/>
        <v>0</v>
      </c>
      <c r="U143" s="83">
        <f t="shared" si="106"/>
        <v>0</v>
      </c>
      <c r="V143" s="83">
        <f t="shared" si="89"/>
        <v>0</v>
      </c>
      <c r="W143" s="83">
        <v>0</v>
      </c>
      <c r="X143" s="83">
        <f t="shared" si="90"/>
        <v>0</v>
      </c>
      <c r="Y143" s="88">
        <f t="shared" si="91"/>
        <v>0</v>
      </c>
      <c r="AA143" s="121">
        <v>138</v>
      </c>
      <c r="AB143" s="83">
        <f t="shared" si="92"/>
        <v>0</v>
      </c>
      <c r="AC143" s="154">
        <f t="shared" si="93"/>
        <v>0</v>
      </c>
      <c r="AD143" s="154">
        <f t="shared" si="94"/>
        <v>0</v>
      </c>
      <c r="AE143" s="154">
        <f t="shared" si="95"/>
        <v>0</v>
      </c>
      <c r="AF143" s="227">
        <f t="shared" si="79"/>
        <v>0</v>
      </c>
      <c r="AG143" s="227">
        <f t="shared" si="80"/>
        <v>0</v>
      </c>
      <c r="AH143" s="227">
        <f t="shared" si="81"/>
        <v>0</v>
      </c>
      <c r="AI143" s="235">
        <f t="shared" si="82"/>
        <v>0</v>
      </c>
      <c r="AK143" s="121">
        <v>138</v>
      </c>
      <c r="AL143" s="83">
        <f t="shared" si="96"/>
        <v>0</v>
      </c>
      <c r="AM143" s="83">
        <f t="shared" si="97"/>
        <v>0</v>
      </c>
      <c r="AN143" s="83">
        <f t="shared" si="98"/>
        <v>0</v>
      </c>
      <c r="AO143" s="83">
        <f t="shared" si="99"/>
        <v>0</v>
      </c>
      <c r="AP143" s="83">
        <f t="shared" si="100"/>
        <v>0</v>
      </c>
      <c r="AQ143" s="227">
        <f t="shared" si="84"/>
        <v>0</v>
      </c>
      <c r="AR143" s="227">
        <f t="shared" si="84"/>
        <v>0</v>
      </c>
      <c r="AS143" s="227">
        <f t="shared" si="84"/>
        <v>0</v>
      </c>
      <c r="AT143" s="227">
        <f t="shared" si="83"/>
        <v>0</v>
      </c>
      <c r="AU143" s="83">
        <f t="shared" si="107"/>
        <v>0</v>
      </c>
      <c r="AV143" s="83">
        <f t="shared" si="108"/>
        <v>0</v>
      </c>
      <c r="AW143" s="83">
        <f t="shared" si="109"/>
        <v>0</v>
      </c>
      <c r="AX143" s="83">
        <f t="shared" si="110"/>
        <v>0</v>
      </c>
      <c r="AY143" s="235">
        <f t="shared" si="111"/>
        <v>0</v>
      </c>
    </row>
    <row r="144" spans="5:51" x14ac:dyDescent="0.25">
      <c r="E144" s="244" t="s">
        <v>10</v>
      </c>
      <c r="F144" s="4">
        <v>0.52</v>
      </c>
      <c r="G144" s="261" t="s">
        <v>222</v>
      </c>
      <c r="I144" s="105">
        <v>139</v>
      </c>
      <c r="J144" s="83">
        <f t="shared" si="101"/>
        <v>0</v>
      </c>
      <c r="K144" s="83">
        <f t="shared" si="102"/>
        <v>0</v>
      </c>
      <c r="L144" s="83">
        <f t="shared" si="103"/>
        <v>0</v>
      </c>
      <c r="M144" s="83">
        <f t="shared" si="85"/>
        <v>0</v>
      </c>
      <c r="N144" s="83">
        <v>0</v>
      </c>
      <c r="O144" s="84">
        <f t="shared" si="86"/>
        <v>0</v>
      </c>
      <c r="P144" s="105">
        <v>139</v>
      </c>
      <c r="Q144" s="83">
        <f t="shared" si="104"/>
        <v>0</v>
      </c>
      <c r="R144" s="83">
        <f t="shared" si="105"/>
        <v>0</v>
      </c>
      <c r="S144" s="83">
        <f t="shared" si="87"/>
        <v>0</v>
      </c>
      <c r="T144" s="83">
        <f t="shared" si="88"/>
        <v>0</v>
      </c>
      <c r="U144" s="83">
        <f t="shared" si="106"/>
        <v>0</v>
      </c>
      <c r="V144" s="83">
        <f t="shared" si="89"/>
        <v>0</v>
      </c>
      <c r="W144" s="83">
        <v>0</v>
      </c>
      <c r="X144" s="83">
        <f t="shared" si="90"/>
        <v>0</v>
      </c>
      <c r="Y144" s="88">
        <f t="shared" si="91"/>
        <v>0</v>
      </c>
      <c r="AA144" s="121">
        <v>139</v>
      </c>
      <c r="AB144" s="83">
        <f t="shared" si="92"/>
        <v>0</v>
      </c>
      <c r="AC144" s="154">
        <f t="shared" si="93"/>
        <v>0</v>
      </c>
      <c r="AD144" s="154">
        <f t="shared" si="94"/>
        <v>0</v>
      </c>
      <c r="AE144" s="154">
        <f t="shared" si="95"/>
        <v>0</v>
      </c>
      <c r="AF144" s="227">
        <f t="shared" si="79"/>
        <v>0</v>
      </c>
      <c r="AG144" s="227">
        <f t="shared" si="80"/>
        <v>0</v>
      </c>
      <c r="AH144" s="227">
        <f t="shared" si="81"/>
        <v>0</v>
      </c>
      <c r="AI144" s="235">
        <f t="shared" si="82"/>
        <v>0</v>
      </c>
      <c r="AK144" s="121">
        <v>139</v>
      </c>
      <c r="AL144" s="83">
        <f t="shared" si="96"/>
        <v>0</v>
      </c>
      <c r="AM144" s="83">
        <f t="shared" si="97"/>
        <v>0</v>
      </c>
      <c r="AN144" s="83">
        <f t="shared" si="98"/>
        <v>0</v>
      </c>
      <c r="AO144" s="83">
        <f t="shared" si="99"/>
        <v>0</v>
      </c>
      <c r="AP144" s="83">
        <f t="shared" si="100"/>
        <v>0</v>
      </c>
      <c r="AQ144" s="227">
        <f t="shared" si="84"/>
        <v>0</v>
      </c>
      <c r="AR144" s="227">
        <f t="shared" si="84"/>
        <v>0</v>
      </c>
      <c r="AS144" s="227">
        <f t="shared" si="84"/>
        <v>0</v>
      </c>
      <c r="AT144" s="227">
        <f t="shared" si="83"/>
        <v>0</v>
      </c>
      <c r="AU144" s="83">
        <f t="shared" si="107"/>
        <v>0</v>
      </c>
      <c r="AV144" s="83">
        <f t="shared" si="108"/>
        <v>0</v>
      </c>
      <c r="AW144" s="83">
        <f t="shared" si="109"/>
        <v>0</v>
      </c>
      <c r="AX144" s="83">
        <f t="shared" si="110"/>
        <v>0</v>
      </c>
      <c r="AY144" s="235">
        <f t="shared" si="111"/>
        <v>0</v>
      </c>
    </row>
    <row r="145" spans="5:51" x14ac:dyDescent="0.25">
      <c r="E145" s="244" t="s">
        <v>11</v>
      </c>
      <c r="F145" s="4">
        <v>0.36</v>
      </c>
      <c r="G145" s="261" t="s">
        <v>223</v>
      </c>
      <c r="I145" s="105">
        <v>140</v>
      </c>
      <c r="J145" s="83">
        <f t="shared" si="101"/>
        <v>0</v>
      </c>
      <c r="K145" s="83">
        <f t="shared" si="102"/>
        <v>0</v>
      </c>
      <c r="L145" s="83">
        <f t="shared" si="103"/>
        <v>0</v>
      </c>
      <c r="M145" s="83">
        <f t="shared" si="85"/>
        <v>0</v>
      </c>
      <c r="N145" s="83">
        <v>0</v>
      </c>
      <c r="O145" s="84">
        <f t="shared" si="86"/>
        <v>0</v>
      </c>
      <c r="P145" s="105">
        <v>140</v>
      </c>
      <c r="Q145" s="83">
        <f t="shared" si="104"/>
        <v>0</v>
      </c>
      <c r="R145" s="83">
        <f t="shared" si="105"/>
        <v>0</v>
      </c>
      <c r="S145" s="83">
        <f t="shared" si="87"/>
        <v>0</v>
      </c>
      <c r="T145" s="83">
        <f t="shared" si="88"/>
        <v>0</v>
      </c>
      <c r="U145" s="83">
        <f t="shared" si="106"/>
        <v>0</v>
      </c>
      <c r="V145" s="83">
        <f t="shared" si="89"/>
        <v>0</v>
      </c>
      <c r="W145" s="83">
        <v>0</v>
      </c>
      <c r="X145" s="83">
        <f t="shared" si="90"/>
        <v>0</v>
      </c>
      <c r="Y145" s="88">
        <f t="shared" si="91"/>
        <v>0</v>
      </c>
      <c r="AA145" s="121">
        <v>140</v>
      </c>
      <c r="AB145" s="83">
        <f t="shared" si="92"/>
        <v>0</v>
      </c>
      <c r="AC145" s="154">
        <f t="shared" si="93"/>
        <v>0</v>
      </c>
      <c r="AD145" s="154">
        <f t="shared" si="94"/>
        <v>0</v>
      </c>
      <c r="AE145" s="154">
        <f t="shared" si="95"/>
        <v>0</v>
      </c>
      <c r="AF145" s="227">
        <f t="shared" si="79"/>
        <v>0</v>
      </c>
      <c r="AG145" s="227">
        <f t="shared" si="80"/>
        <v>0</v>
      </c>
      <c r="AH145" s="227">
        <f t="shared" si="81"/>
        <v>0</v>
      </c>
      <c r="AI145" s="235">
        <f t="shared" si="82"/>
        <v>0</v>
      </c>
      <c r="AK145" s="121">
        <v>140</v>
      </c>
      <c r="AL145" s="83">
        <f t="shared" si="96"/>
        <v>0</v>
      </c>
      <c r="AM145" s="83">
        <f t="shared" si="97"/>
        <v>0</v>
      </c>
      <c r="AN145" s="83">
        <f t="shared" si="98"/>
        <v>0</v>
      </c>
      <c r="AO145" s="83">
        <f t="shared" si="99"/>
        <v>0</v>
      </c>
      <c r="AP145" s="83">
        <f t="shared" si="100"/>
        <v>0</v>
      </c>
      <c r="AQ145" s="227">
        <f t="shared" si="84"/>
        <v>0</v>
      </c>
      <c r="AR145" s="227">
        <f t="shared" si="84"/>
        <v>0</v>
      </c>
      <c r="AS145" s="227">
        <f t="shared" si="84"/>
        <v>0</v>
      </c>
      <c r="AT145" s="227">
        <f t="shared" si="83"/>
        <v>0</v>
      </c>
      <c r="AU145" s="83">
        <f t="shared" si="107"/>
        <v>0</v>
      </c>
      <c r="AV145" s="83">
        <f t="shared" si="108"/>
        <v>0</v>
      </c>
      <c r="AW145" s="83">
        <f t="shared" si="109"/>
        <v>0</v>
      </c>
      <c r="AX145" s="83">
        <f t="shared" si="110"/>
        <v>0</v>
      </c>
      <c r="AY145" s="235">
        <f t="shared" si="111"/>
        <v>0</v>
      </c>
    </row>
    <row r="146" spans="5:51" x14ac:dyDescent="0.25">
      <c r="E146" s="244" t="s">
        <v>12</v>
      </c>
      <c r="F146" s="4">
        <v>0.61</v>
      </c>
      <c r="G146" s="261" t="s">
        <v>222</v>
      </c>
      <c r="I146" s="105">
        <v>141</v>
      </c>
      <c r="J146" s="83">
        <f t="shared" si="101"/>
        <v>0</v>
      </c>
      <c r="K146" s="83">
        <f t="shared" si="102"/>
        <v>0</v>
      </c>
      <c r="L146" s="83">
        <f t="shared" si="103"/>
        <v>0</v>
      </c>
      <c r="M146" s="83">
        <f t="shared" si="85"/>
        <v>0</v>
      </c>
      <c r="N146" s="83">
        <v>0</v>
      </c>
      <c r="O146" s="84">
        <f t="shared" si="86"/>
        <v>0</v>
      </c>
      <c r="P146" s="105">
        <v>141</v>
      </c>
      <c r="Q146" s="83">
        <f t="shared" si="104"/>
        <v>0</v>
      </c>
      <c r="R146" s="83">
        <f t="shared" si="105"/>
        <v>0</v>
      </c>
      <c r="S146" s="83">
        <f t="shared" si="87"/>
        <v>0</v>
      </c>
      <c r="T146" s="83">
        <f t="shared" si="88"/>
        <v>0</v>
      </c>
      <c r="U146" s="83">
        <f t="shared" si="106"/>
        <v>0</v>
      </c>
      <c r="V146" s="83">
        <f t="shared" si="89"/>
        <v>0</v>
      </c>
      <c r="W146" s="83">
        <v>0</v>
      </c>
      <c r="X146" s="83">
        <f t="shared" si="90"/>
        <v>0</v>
      </c>
      <c r="Y146" s="88">
        <f t="shared" si="91"/>
        <v>0</v>
      </c>
      <c r="AA146" s="121">
        <v>141</v>
      </c>
      <c r="AB146" s="83">
        <f t="shared" si="92"/>
        <v>0</v>
      </c>
      <c r="AC146" s="154">
        <f t="shared" si="93"/>
        <v>0</v>
      </c>
      <c r="AD146" s="154">
        <f t="shared" si="94"/>
        <v>0</v>
      </c>
      <c r="AE146" s="154">
        <f t="shared" si="95"/>
        <v>0</v>
      </c>
      <c r="AF146" s="227">
        <f t="shared" si="79"/>
        <v>0</v>
      </c>
      <c r="AG146" s="227">
        <f t="shared" si="80"/>
        <v>0</v>
      </c>
      <c r="AH146" s="227">
        <f t="shared" si="81"/>
        <v>0</v>
      </c>
      <c r="AI146" s="235">
        <f t="shared" si="82"/>
        <v>0</v>
      </c>
      <c r="AK146" s="121">
        <v>141</v>
      </c>
      <c r="AL146" s="83">
        <f t="shared" si="96"/>
        <v>0</v>
      </c>
      <c r="AM146" s="83">
        <f t="shared" si="97"/>
        <v>0</v>
      </c>
      <c r="AN146" s="83">
        <f t="shared" si="98"/>
        <v>0</v>
      </c>
      <c r="AO146" s="83">
        <f t="shared" si="99"/>
        <v>0</v>
      </c>
      <c r="AP146" s="83">
        <f t="shared" si="100"/>
        <v>0</v>
      </c>
      <c r="AQ146" s="227">
        <f t="shared" si="84"/>
        <v>0</v>
      </c>
      <c r="AR146" s="227">
        <f t="shared" si="84"/>
        <v>0</v>
      </c>
      <c r="AS146" s="227">
        <f t="shared" si="84"/>
        <v>0</v>
      </c>
      <c r="AT146" s="227">
        <f t="shared" si="83"/>
        <v>0</v>
      </c>
      <c r="AU146" s="83">
        <f t="shared" si="107"/>
        <v>0</v>
      </c>
      <c r="AV146" s="83">
        <f t="shared" si="108"/>
        <v>0</v>
      </c>
      <c r="AW146" s="83">
        <f t="shared" si="109"/>
        <v>0</v>
      </c>
      <c r="AX146" s="83">
        <f t="shared" si="110"/>
        <v>0</v>
      </c>
      <c r="AY146" s="235">
        <f t="shared" si="111"/>
        <v>0</v>
      </c>
    </row>
    <row r="147" spans="5:51" x14ac:dyDescent="0.25">
      <c r="E147" s="244" t="s">
        <v>13</v>
      </c>
      <c r="F147" s="4">
        <v>0.66</v>
      </c>
      <c r="G147" s="261" t="s">
        <v>222</v>
      </c>
      <c r="I147" s="105">
        <v>142</v>
      </c>
      <c r="J147" s="83">
        <f t="shared" si="101"/>
        <v>0</v>
      </c>
      <c r="K147" s="83">
        <f t="shared" si="102"/>
        <v>0</v>
      </c>
      <c r="L147" s="83">
        <f t="shared" si="103"/>
        <v>0</v>
      </c>
      <c r="M147" s="83">
        <f t="shared" si="85"/>
        <v>0</v>
      </c>
      <c r="N147" s="83">
        <v>0</v>
      </c>
      <c r="O147" s="84">
        <f t="shared" si="86"/>
        <v>0</v>
      </c>
      <c r="P147" s="105">
        <v>142</v>
      </c>
      <c r="Q147" s="83">
        <f t="shared" si="104"/>
        <v>0</v>
      </c>
      <c r="R147" s="83">
        <f t="shared" si="105"/>
        <v>0</v>
      </c>
      <c r="S147" s="83">
        <f t="shared" si="87"/>
        <v>0</v>
      </c>
      <c r="T147" s="83">
        <f t="shared" si="88"/>
        <v>0</v>
      </c>
      <c r="U147" s="83">
        <f t="shared" si="106"/>
        <v>0</v>
      </c>
      <c r="V147" s="83">
        <f t="shared" si="89"/>
        <v>0</v>
      </c>
      <c r="W147" s="83">
        <v>0</v>
      </c>
      <c r="X147" s="83">
        <f t="shared" si="90"/>
        <v>0</v>
      </c>
      <c r="Y147" s="88">
        <f t="shared" si="91"/>
        <v>0</v>
      </c>
      <c r="AA147" s="121">
        <v>142</v>
      </c>
      <c r="AB147" s="83">
        <f t="shared" si="92"/>
        <v>0</v>
      </c>
      <c r="AC147" s="154">
        <f t="shared" si="93"/>
        <v>0</v>
      </c>
      <c r="AD147" s="154">
        <f t="shared" si="94"/>
        <v>0</v>
      </c>
      <c r="AE147" s="154">
        <f t="shared" si="95"/>
        <v>0</v>
      </c>
      <c r="AF147" s="227">
        <f t="shared" si="79"/>
        <v>0</v>
      </c>
      <c r="AG147" s="227">
        <f t="shared" si="80"/>
        <v>0</v>
      </c>
      <c r="AH147" s="227">
        <f t="shared" si="81"/>
        <v>0</v>
      </c>
      <c r="AI147" s="235">
        <f t="shared" si="82"/>
        <v>0</v>
      </c>
      <c r="AK147" s="121">
        <v>142</v>
      </c>
      <c r="AL147" s="83">
        <f t="shared" si="96"/>
        <v>0</v>
      </c>
      <c r="AM147" s="83">
        <f t="shared" si="97"/>
        <v>0</v>
      </c>
      <c r="AN147" s="83">
        <f t="shared" si="98"/>
        <v>0</v>
      </c>
      <c r="AO147" s="83">
        <f t="shared" si="99"/>
        <v>0</v>
      </c>
      <c r="AP147" s="83">
        <f t="shared" si="100"/>
        <v>0</v>
      </c>
      <c r="AQ147" s="227">
        <f t="shared" si="84"/>
        <v>0</v>
      </c>
      <c r="AR147" s="227">
        <f t="shared" si="84"/>
        <v>0</v>
      </c>
      <c r="AS147" s="227">
        <f t="shared" si="84"/>
        <v>0</v>
      </c>
      <c r="AT147" s="227">
        <f t="shared" si="83"/>
        <v>0</v>
      </c>
      <c r="AU147" s="83">
        <f t="shared" si="107"/>
        <v>0</v>
      </c>
      <c r="AV147" s="83">
        <f t="shared" si="108"/>
        <v>0</v>
      </c>
      <c r="AW147" s="83">
        <f t="shared" si="109"/>
        <v>0</v>
      </c>
      <c r="AX147" s="83">
        <f t="shared" si="110"/>
        <v>0</v>
      </c>
      <c r="AY147" s="235">
        <f t="shared" si="111"/>
        <v>0</v>
      </c>
    </row>
    <row r="148" spans="5:51" x14ac:dyDescent="0.25">
      <c r="E148" s="245" t="s">
        <v>14</v>
      </c>
      <c r="F148" s="192">
        <v>0.47</v>
      </c>
      <c r="G148" s="261" t="s">
        <v>222</v>
      </c>
      <c r="I148" s="105">
        <v>143</v>
      </c>
      <c r="J148" s="83">
        <f t="shared" si="101"/>
        <v>0</v>
      </c>
      <c r="K148" s="83">
        <f t="shared" si="102"/>
        <v>0</v>
      </c>
      <c r="L148" s="83">
        <f t="shared" si="103"/>
        <v>0</v>
      </c>
      <c r="M148" s="83">
        <f t="shared" si="85"/>
        <v>0</v>
      </c>
      <c r="N148" s="83">
        <v>0</v>
      </c>
      <c r="O148" s="84">
        <f t="shared" si="86"/>
        <v>0</v>
      </c>
      <c r="P148" s="105">
        <v>143</v>
      </c>
      <c r="Q148" s="83">
        <f t="shared" si="104"/>
        <v>0</v>
      </c>
      <c r="R148" s="83">
        <f t="shared" si="105"/>
        <v>0</v>
      </c>
      <c r="S148" s="83">
        <f t="shared" si="87"/>
        <v>0</v>
      </c>
      <c r="T148" s="83">
        <f t="shared" si="88"/>
        <v>0</v>
      </c>
      <c r="U148" s="83">
        <f t="shared" si="106"/>
        <v>0</v>
      </c>
      <c r="V148" s="83">
        <f t="shared" si="89"/>
        <v>0</v>
      </c>
      <c r="W148" s="83">
        <v>0</v>
      </c>
      <c r="X148" s="83">
        <f t="shared" si="90"/>
        <v>0</v>
      </c>
      <c r="Y148" s="88">
        <f t="shared" si="91"/>
        <v>0</v>
      </c>
      <c r="AA148" s="121">
        <v>143</v>
      </c>
      <c r="AB148" s="83">
        <f t="shared" si="92"/>
        <v>0</v>
      </c>
      <c r="AC148" s="154">
        <f t="shared" si="93"/>
        <v>0</v>
      </c>
      <c r="AD148" s="154">
        <f t="shared" si="94"/>
        <v>0</v>
      </c>
      <c r="AE148" s="154">
        <f t="shared" si="95"/>
        <v>0</v>
      </c>
      <c r="AF148" s="227">
        <f t="shared" si="79"/>
        <v>0</v>
      </c>
      <c r="AG148" s="227">
        <f t="shared" si="80"/>
        <v>0</v>
      </c>
      <c r="AH148" s="227">
        <f t="shared" si="81"/>
        <v>0</v>
      </c>
      <c r="AI148" s="235">
        <f t="shared" si="82"/>
        <v>0</v>
      </c>
      <c r="AK148" s="121">
        <v>143</v>
      </c>
      <c r="AL148" s="83">
        <f t="shared" si="96"/>
        <v>0</v>
      </c>
      <c r="AM148" s="83">
        <f t="shared" si="97"/>
        <v>0</v>
      </c>
      <c r="AN148" s="83">
        <f t="shared" si="98"/>
        <v>0</v>
      </c>
      <c r="AO148" s="83">
        <f t="shared" si="99"/>
        <v>0</v>
      </c>
      <c r="AP148" s="83">
        <f t="shared" si="100"/>
        <v>0</v>
      </c>
      <c r="AQ148" s="227">
        <f t="shared" si="84"/>
        <v>0</v>
      </c>
      <c r="AR148" s="227">
        <f t="shared" si="84"/>
        <v>0</v>
      </c>
      <c r="AS148" s="227">
        <f t="shared" si="84"/>
        <v>0</v>
      </c>
      <c r="AT148" s="227">
        <f t="shared" si="83"/>
        <v>0</v>
      </c>
      <c r="AU148" s="83">
        <f t="shared" si="107"/>
        <v>0</v>
      </c>
      <c r="AV148" s="83">
        <f t="shared" si="108"/>
        <v>0</v>
      </c>
      <c r="AW148" s="83">
        <f t="shared" si="109"/>
        <v>0</v>
      </c>
      <c r="AX148" s="83">
        <f t="shared" si="110"/>
        <v>0</v>
      </c>
      <c r="AY148" s="235">
        <f t="shared" si="111"/>
        <v>0</v>
      </c>
    </row>
    <row r="149" spans="5:51" x14ac:dyDescent="0.25">
      <c r="E149" s="244" t="s">
        <v>15</v>
      </c>
      <c r="F149" s="4">
        <v>0.67</v>
      </c>
      <c r="G149" s="261" t="s">
        <v>222</v>
      </c>
      <c r="I149" s="105">
        <v>144</v>
      </c>
      <c r="J149" s="83">
        <f t="shared" si="101"/>
        <v>0</v>
      </c>
      <c r="K149" s="83">
        <f t="shared" si="102"/>
        <v>0</v>
      </c>
      <c r="L149" s="83">
        <f t="shared" si="103"/>
        <v>0</v>
      </c>
      <c r="M149" s="83">
        <f t="shared" si="85"/>
        <v>0</v>
      </c>
      <c r="N149" s="83">
        <v>0</v>
      </c>
      <c r="O149" s="84">
        <f t="shared" si="86"/>
        <v>0</v>
      </c>
      <c r="P149" s="105">
        <v>144</v>
      </c>
      <c r="Q149" s="83">
        <f t="shared" si="104"/>
        <v>0</v>
      </c>
      <c r="R149" s="83">
        <f t="shared" si="105"/>
        <v>0</v>
      </c>
      <c r="S149" s="83">
        <f t="shared" si="87"/>
        <v>0</v>
      </c>
      <c r="T149" s="83">
        <f t="shared" si="88"/>
        <v>0</v>
      </c>
      <c r="U149" s="83">
        <f t="shared" si="106"/>
        <v>0</v>
      </c>
      <c r="V149" s="83">
        <f t="shared" si="89"/>
        <v>0</v>
      </c>
      <c r="W149" s="83">
        <v>0</v>
      </c>
      <c r="X149" s="83">
        <f t="shared" si="90"/>
        <v>0</v>
      </c>
      <c r="Y149" s="88">
        <f t="shared" si="91"/>
        <v>0</v>
      </c>
      <c r="AA149" s="121">
        <v>144</v>
      </c>
      <c r="AB149" s="83">
        <f t="shared" si="92"/>
        <v>0</v>
      </c>
      <c r="AC149" s="154">
        <f t="shared" si="93"/>
        <v>0</v>
      </c>
      <c r="AD149" s="154">
        <f t="shared" si="94"/>
        <v>0</v>
      </c>
      <c r="AE149" s="154">
        <f t="shared" si="95"/>
        <v>0</v>
      </c>
      <c r="AF149" s="227">
        <f t="shared" si="79"/>
        <v>0</v>
      </c>
      <c r="AG149" s="227">
        <f t="shared" si="80"/>
        <v>0</v>
      </c>
      <c r="AH149" s="227">
        <f t="shared" si="81"/>
        <v>0</v>
      </c>
      <c r="AI149" s="235">
        <f t="shared" si="82"/>
        <v>0</v>
      </c>
      <c r="AK149" s="121">
        <v>144</v>
      </c>
      <c r="AL149" s="83">
        <f t="shared" si="96"/>
        <v>0</v>
      </c>
      <c r="AM149" s="83">
        <f t="shared" si="97"/>
        <v>0</v>
      </c>
      <c r="AN149" s="83">
        <f t="shared" si="98"/>
        <v>0</v>
      </c>
      <c r="AO149" s="83">
        <f t="shared" si="99"/>
        <v>0</v>
      </c>
      <c r="AP149" s="83">
        <f t="shared" si="100"/>
        <v>0</v>
      </c>
      <c r="AQ149" s="227">
        <f t="shared" si="84"/>
        <v>0</v>
      </c>
      <c r="AR149" s="227">
        <f t="shared" si="84"/>
        <v>0</v>
      </c>
      <c r="AS149" s="227">
        <f t="shared" si="84"/>
        <v>0</v>
      </c>
      <c r="AT149" s="227">
        <f t="shared" si="83"/>
        <v>0</v>
      </c>
      <c r="AU149" s="83">
        <f t="shared" si="107"/>
        <v>0</v>
      </c>
      <c r="AV149" s="83">
        <f t="shared" si="108"/>
        <v>0</v>
      </c>
      <c r="AW149" s="83">
        <f t="shared" si="109"/>
        <v>0</v>
      </c>
      <c r="AX149" s="83">
        <f t="shared" si="110"/>
        <v>0</v>
      </c>
      <c r="AY149" s="235">
        <f t="shared" si="111"/>
        <v>0</v>
      </c>
    </row>
    <row r="150" spans="5:51" x14ac:dyDescent="0.25">
      <c r="E150" s="244" t="s">
        <v>16</v>
      </c>
      <c r="F150" s="4">
        <v>0.7</v>
      </c>
      <c r="G150" s="261" t="s">
        <v>222</v>
      </c>
      <c r="I150" s="105">
        <v>145</v>
      </c>
      <c r="J150" s="83">
        <f t="shared" si="101"/>
        <v>0</v>
      </c>
      <c r="K150" s="83">
        <f t="shared" si="102"/>
        <v>0</v>
      </c>
      <c r="L150" s="83">
        <f t="shared" si="103"/>
        <v>0</v>
      </c>
      <c r="M150" s="83">
        <f t="shared" si="85"/>
        <v>0</v>
      </c>
      <c r="N150" s="83">
        <v>0</v>
      </c>
      <c r="O150" s="84">
        <f t="shared" si="86"/>
        <v>0</v>
      </c>
      <c r="P150" s="105">
        <v>145</v>
      </c>
      <c r="Q150" s="83">
        <f t="shared" si="104"/>
        <v>0</v>
      </c>
      <c r="R150" s="83">
        <f t="shared" si="105"/>
        <v>0</v>
      </c>
      <c r="S150" s="83">
        <f t="shared" si="87"/>
        <v>0</v>
      </c>
      <c r="T150" s="83">
        <f t="shared" si="88"/>
        <v>0</v>
      </c>
      <c r="U150" s="83">
        <f t="shared" si="106"/>
        <v>0</v>
      </c>
      <c r="V150" s="83">
        <f t="shared" si="89"/>
        <v>0</v>
      </c>
      <c r="W150" s="83">
        <v>0</v>
      </c>
      <c r="X150" s="83">
        <f t="shared" si="90"/>
        <v>0</v>
      </c>
      <c r="Y150" s="88">
        <f t="shared" si="91"/>
        <v>0</v>
      </c>
      <c r="AA150" s="121">
        <v>145</v>
      </c>
      <c r="AB150" s="83">
        <f t="shared" si="92"/>
        <v>0</v>
      </c>
      <c r="AC150" s="154">
        <f t="shared" si="93"/>
        <v>0</v>
      </c>
      <c r="AD150" s="154">
        <f t="shared" si="94"/>
        <v>0</v>
      </c>
      <c r="AE150" s="154">
        <f t="shared" si="95"/>
        <v>0</v>
      </c>
      <c r="AF150" s="227">
        <f t="shared" si="79"/>
        <v>0</v>
      </c>
      <c r="AG150" s="227">
        <f t="shared" si="80"/>
        <v>0</v>
      </c>
      <c r="AH150" s="227">
        <f t="shared" si="81"/>
        <v>0</v>
      </c>
      <c r="AI150" s="235">
        <f t="shared" si="82"/>
        <v>0</v>
      </c>
      <c r="AK150" s="121">
        <v>145</v>
      </c>
      <c r="AL150" s="83">
        <f t="shared" si="96"/>
        <v>0</v>
      </c>
      <c r="AM150" s="83">
        <f t="shared" si="97"/>
        <v>0</v>
      </c>
      <c r="AN150" s="83">
        <f t="shared" si="98"/>
        <v>0</v>
      </c>
      <c r="AO150" s="83">
        <f t="shared" si="99"/>
        <v>0</v>
      </c>
      <c r="AP150" s="83">
        <f t="shared" si="100"/>
        <v>0</v>
      </c>
      <c r="AQ150" s="227">
        <f t="shared" si="84"/>
        <v>0</v>
      </c>
      <c r="AR150" s="227">
        <f t="shared" si="84"/>
        <v>0</v>
      </c>
      <c r="AS150" s="227">
        <f t="shared" si="84"/>
        <v>0</v>
      </c>
      <c r="AT150" s="227">
        <f t="shared" si="83"/>
        <v>0</v>
      </c>
      <c r="AU150" s="83">
        <f t="shared" si="107"/>
        <v>0</v>
      </c>
      <c r="AV150" s="83">
        <f t="shared" si="108"/>
        <v>0</v>
      </c>
      <c r="AW150" s="83">
        <f t="shared" si="109"/>
        <v>0</v>
      </c>
      <c r="AX150" s="83">
        <f t="shared" si="110"/>
        <v>0</v>
      </c>
      <c r="AY150" s="235">
        <f t="shared" si="111"/>
        <v>0</v>
      </c>
    </row>
    <row r="151" spans="5:51" x14ac:dyDescent="0.25">
      <c r="E151" s="244" t="s">
        <v>17</v>
      </c>
      <c r="F151" s="4">
        <v>0.54</v>
      </c>
      <c r="G151" s="261" t="s">
        <v>222</v>
      </c>
      <c r="I151" s="105">
        <v>146</v>
      </c>
      <c r="J151" s="83">
        <f t="shared" si="101"/>
        <v>0</v>
      </c>
      <c r="K151" s="83">
        <f t="shared" si="102"/>
        <v>0</v>
      </c>
      <c r="L151" s="83">
        <f t="shared" si="103"/>
        <v>0</v>
      </c>
      <c r="M151" s="83">
        <f t="shared" si="85"/>
        <v>0</v>
      </c>
      <c r="N151" s="83">
        <v>0</v>
      </c>
      <c r="O151" s="84">
        <f t="shared" si="86"/>
        <v>0</v>
      </c>
      <c r="P151" s="105">
        <v>146</v>
      </c>
      <c r="Q151" s="83">
        <f t="shared" si="104"/>
        <v>0</v>
      </c>
      <c r="R151" s="83">
        <f t="shared" si="105"/>
        <v>0</v>
      </c>
      <c r="S151" s="83">
        <f t="shared" si="87"/>
        <v>0</v>
      </c>
      <c r="T151" s="83">
        <f t="shared" si="88"/>
        <v>0</v>
      </c>
      <c r="U151" s="83">
        <f t="shared" si="106"/>
        <v>0</v>
      </c>
      <c r="V151" s="83">
        <f t="shared" si="89"/>
        <v>0</v>
      </c>
      <c r="W151" s="83">
        <v>0</v>
      </c>
      <c r="X151" s="83">
        <f t="shared" si="90"/>
        <v>0</v>
      </c>
      <c r="Y151" s="88">
        <f t="shared" si="91"/>
        <v>0</v>
      </c>
      <c r="AA151" s="121">
        <v>146</v>
      </c>
      <c r="AB151" s="83">
        <f t="shared" si="92"/>
        <v>0</v>
      </c>
      <c r="AC151" s="154">
        <f t="shared" si="93"/>
        <v>0</v>
      </c>
      <c r="AD151" s="154">
        <f t="shared" si="94"/>
        <v>0</v>
      </c>
      <c r="AE151" s="154">
        <f t="shared" si="95"/>
        <v>0</v>
      </c>
      <c r="AF151" s="227">
        <f t="shared" si="79"/>
        <v>0</v>
      </c>
      <c r="AG151" s="227">
        <f t="shared" si="80"/>
        <v>0</v>
      </c>
      <c r="AH151" s="227">
        <f t="shared" si="81"/>
        <v>0</v>
      </c>
      <c r="AI151" s="235">
        <f t="shared" si="82"/>
        <v>0</v>
      </c>
      <c r="AK151" s="121">
        <v>146</v>
      </c>
      <c r="AL151" s="83">
        <f t="shared" si="96"/>
        <v>0</v>
      </c>
      <c r="AM151" s="83">
        <f t="shared" si="97"/>
        <v>0</v>
      </c>
      <c r="AN151" s="83">
        <f t="shared" si="98"/>
        <v>0</v>
      </c>
      <c r="AO151" s="83">
        <f t="shared" si="99"/>
        <v>0</v>
      </c>
      <c r="AP151" s="83">
        <f t="shared" si="100"/>
        <v>0</v>
      </c>
      <c r="AQ151" s="227">
        <f t="shared" si="84"/>
        <v>0</v>
      </c>
      <c r="AR151" s="227">
        <f t="shared" si="84"/>
        <v>0</v>
      </c>
      <c r="AS151" s="227">
        <f t="shared" si="84"/>
        <v>0</v>
      </c>
      <c r="AT151" s="227">
        <f t="shared" si="83"/>
        <v>0</v>
      </c>
      <c r="AU151" s="83">
        <f t="shared" si="107"/>
        <v>0</v>
      </c>
      <c r="AV151" s="83">
        <f t="shared" si="108"/>
        <v>0</v>
      </c>
      <c r="AW151" s="83">
        <f t="shared" si="109"/>
        <v>0</v>
      </c>
      <c r="AX151" s="83">
        <f t="shared" si="110"/>
        <v>0</v>
      </c>
      <c r="AY151" s="235">
        <f t="shared" si="111"/>
        <v>0</v>
      </c>
    </row>
    <row r="152" spans="5:51" x14ac:dyDescent="0.25">
      <c r="E152" s="244" t="s">
        <v>18</v>
      </c>
      <c r="F152" s="4">
        <v>0.65</v>
      </c>
      <c r="G152" s="261" t="s">
        <v>222</v>
      </c>
      <c r="I152" s="105">
        <v>147</v>
      </c>
      <c r="J152" s="83">
        <f t="shared" si="101"/>
        <v>0</v>
      </c>
      <c r="K152" s="83">
        <f t="shared" si="102"/>
        <v>0</v>
      </c>
      <c r="L152" s="83">
        <f t="shared" si="103"/>
        <v>0</v>
      </c>
      <c r="M152" s="83">
        <f t="shared" si="85"/>
        <v>0</v>
      </c>
      <c r="N152" s="83">
        <v>0</v>
      </c>
      <c r="O152" s="84">
        <f t="shared" si="86"/>
        <v>0</v>
      </c>
      <c r="P152" s="105">
        <v>147</v>
      </c>
      <c r="Q152" s="83">
        <f t="shared" si="104"/>
        <v>0</v>
      </c>
      <c r="R152" s="83">
        <f t="shared" si="105"/>
        <v>0</v>
      </c>
      <c r="S152" s="83">
        <f t="shared" si="87"/>
        <v>0</v>
      </c>
      <c r="T152" s="83">
        <f t="shared" si="88"/>
        <v>0</v>
      </c>
      <c r="U152" s="83">
        <f t="shared" si="106"/>
        <v>0</v>
      </c>
      <c r="V152" s="83">
        <f t="shared" si="89"/>
        <v>0</v>
      </c>
      <c r="W152" s="83">
        <v>0</v>
      </c>
      <c r="X152" s="83">
        <f t="shared" si="90"/>
        <v>0</v>
      </c>
      <c r="Y152" s="88">
        <f t="shared" si="91"/>
        <v>0</v>
      </c>
      <c r="AA152" s="121">
        <v>147</v>
      </c>
      <c r="AB152" s="83">
        <f t="shared" si="92"/>
        <v>0</v>
      </c>
      <c r="AC152" s="154">
        <f t="shared" si="93"/>
        <v>0</v>
      </c>
      <c r="AD152" s="154">
        <f t="shared" si="94"/>
        <v>0</v>
      </c>
      <c r="AE152" s="154">
        <f t="shared" si="95"/>
        <v>0</v>
      </c>
      <c r="AF152" s="227">
        <f t="shared" si="79"/>
        <v>0</v>
      </c>
      <c r="AG152" s="227">
        <f t="shared" si="80"/>
        <v>0</v>
      </c>
      <c r="AH152" s="227">
        <f t="shared" si="81"/>
        <v>0</v>
      </c>
      <c r="AI152" s="235">
        <f t="shared" si="82"/>
        <v>0</v>
      </c>
      <c r="AK152" s="121">
        <v>147</v>
      </c>
      <c r="AL152" s="83">
        <f t="shared" si="96"/>
        <v>0</v>
      </c>
      <c r="AM152" s="83">
        <f t="shared" si="97"/>
        <v>0</v>
      </c>
      <c r="AN152" s="83">
        <f t="shared" si="98"/>
        <v>0</v>
      </c>
      <c r="AO152" s="83">
        <f t="shared" si="99"/>
        <v>0</v>
      </c>
      <c r="AP152" s="83">
        <f t="shared" si="100"/>
        <v>0</v>
      </c>
      <c r="AQ152" s="227">
        <f t="shared" si="84"/>
        <v>0</v>
      </c>
      <c r="AR152" s="227">
        <f t="shared" si="84"/>
        <v>0</v>
      </c>
      <c r="AS152" s="227">
        <f t="shared" si="84"/>
        <v>0</v>
      </c>
      <c r="AT152" s="227">
        <f t="shared" si="83"/>
        <v>0</v>
      </c>
      <c r="AU152" s="83">
        <f t="shared" si="107"/>
        <v>0</v>
      </c>
      <c r="AV152" s="83">
        <f t="shared" si="108"/>
        <v>0</v>
      </c>
      <c r="AW152" s="83">
        <f t="shared" si="109"/>
        <v>0</v>
      </c>
      <c r="AX152" s="83">
        <f t="shared" si="110"/>
        <v>0</v>
      </c>
      <c r="AY152" s="235">
        <f t="shared" si="111"/>
        <v>0</v>
      </c>
    </row>
    <row r="153" spans="5:51" x14ac:dyDescent="0.25">
      <c r="E153" s="244" t="s">
        <v>19</v>
      </c>
      <c r="F153" s="4">
        <v>0.56000000000000005</v>
      </c>
      <c r="G153" s="261" t="s">
        <v>222</v>
      </c>
      <c r="I153" s="105">
        <v>148</v>
      </c>
      <c r="J153" s="83">
        <f t="shared" si="101"/>
        <v>0</v>
      </c>
      <c r="K153" s="83">
        <f t="shared" si="102"/>
        <v>0</v>
      </c>
      <c r="L153" s="83">
        <f t="shared" si="103"/>
        <v>0</v>
      </c>
      <c r="M153" s="83">
        <f t="shared" si="85"/>
        <v>0</v>
      </c>
      <c r="N153" s="83">
        <v>0</v>
      </c>
      <c r="O153" s="84">
        <f t="shared" si="86"/>
        <v>0</v>
      </c>
      <c r="P153" s="105">
        <v>148</v>
      </c>
      <c r="Q153" s="83">
        <f t="shared" si="104"/>
        <v>0</v>
      </c>
      <c r="R153" s="83">
        <f t="shared" si="105"/>
        <v>0</v>
      </c>
      <c r="S153" s="83">
        <f t="shared" si="87"/>
        <v>0</v>
      </c>
      <c r="T153" s="83">
        <f t="shared" si="88"/>
        <v>0</v>
      </c>
      <c r="U153" s="83">
        <f t="shared" si="106"/>
        <v>0</v>
      </c>
      <c r="V153" s="83">
        <f t="shared" si="89"/>
        <v>0</v>
      </c>
      <c r="W153" s="83">
        <v>0</v>
      </c>
      <c r="X153" s="83">
        <f t="shared" si="90"/>
        <v>0</v>
      </c>
      <c r="Y153" s="88">
        <f t="shared" si="91"/>
        <v>0</v>
      </c>
      <c r="AA153" s="121">
        <v>148</v>
      </c>
      <c r="AB153" s="83">
        <f t="shared" si="92"/>
        <v>0</v>
      </c>
      <c r="AC153" s="154">
        <f t="shared" si="93"/>
        <v>0</v>
      </c>
      <c r="AD153" s="154">
        <f t="shared" si="94"/>
        <v>0</v>
      </c>
      <c r="AE153" s="154">
        <f t="shared" si="95"/>
        <v>0</v>
      </c>
      <c r="AF153" s="227">
        <f t="shared" si="79"/>
        <v>0</v>
      </c>
      <c r="AG153" s="227">
        <f t="shared" si="80"/>
        <v>0</v>
      </c>
      <c r="AH153" s="227">
        <f t="shared" si="81"/>
        <v>0</v>
      </c>
      <c r="AI153" s="235">
        <f t="shared" si="82"/>
        <v>0</v>
      </c>
      <c r="AK153" s="121">
        <v>148</v>
      </c>
      <c r="AL153" s="83">
        <f t="shared" si="96"/>
        <v>0</v>
      </c>
      <c r="AM153" s="83">
        <f t="shared" si="97"/>
        <v>0</v>
      </c>
      <c r="AN153" s="83">
        <f t="shared" si="98"/>
        <v>0</v>
      </c>
      <c r="AO153" s="83">
        <f t="shared" si="99"/>
        <v>0</v>
      </c>
      <c r="AP153" s="83">
        <f t="shared" si="100"/>
        <v>0</v>
      </c>
      <c r="AQ153" s="227">
        <f t="shared" si="84"/>
        <v>0</v>
      </c>
      <c r="AR153" s="227">
        <f t="shared" si="84"/>
        <v>0</v>
      </c>
      <c r="AS153" s="227">
        <f t="shared" si="84"/>
        <v>0</v>
      </c>
      <c r="AT153" s="227">
        <f t="shared" si="83"/>
        <v>0</v>
      </c>
      <c r="AU153" s="83">
        <f t="shared" si="107"/>
        <v>0</v>
      </c>
      <c r="AV153" s="83">
        <f t="shared" si="108"/>
        <v>0</v>
      </c>
      <c r="AW153" s="83">
        <f t="shared" si="109"/>
        <v>0</v>
      </c>
      <c r="AX153" s="83">
        <f t="shared" si="110"/>
        <v>0</v>
      </c>
      <c r="AY153" s="235">
        <f t="shared" si="111"/>
        <v>0</v>
      </c>
    </row>
    <row r="154" spans="5:51" x14ac:dyDescent="0.25">
      <c r="E154" s="244" t="s">
        <v>20</v>
      </c>
      <c r="F154" s="4">
        <v>0.57999999999999996</v>
      </c>
      <c r="G154" s="261" t="s">
        <v>222</v>
      </c>
      <c r="I154" s="105">
        <v>149</v>
      </c>
      <c r="J154" s="83">
        <f t="shared" si="101"/>
        <v>0</v>
      </c>
      <c r="K154" s="83">
        <f t="shared" si="102"/>
        <v>0</v>
      </c>
      <c r="L154" s="83">
        <f t="shared" si="103"/>
        <v>0</v>
      </c>
      <c r="M154" s="83">
        <f t="shared" si="85"/>
        <v>0</v>
      </c>
      <c r="N154" s="83">
        <v>0</v>
      </c>
      <c r="O154" s="84">
        <f t="shared" si="86"/>
        <v>0</v>
      </c>
      <c r="P154" s="105">
        <v>149</v>
      </c>
      <c r="Q154" s="83">
        <f t="shared" si="104"/>
        <v>0</v>
      </c>
      <c r="R154" s="83">
        <f t="shared" si="105"/>
        <v>0</v>
      </c>
      <c r="S154" s="83">
        <f t="shared" si="87"/>
        <v>0</v>
      </c>
      <c r="T154" s="83">
        <f t="shared" si="88"/>
        <v>0</v>
      </c>
      <c r="U154" s="83">
        <f t="shared" si="106"/>
        <v>0</v>
      </c>
      <c r="V154" s="83">
        <f t="shared" si="89"/>
        <v>0</v>
      </c>
      <c r="W154" s="83">
        <v>0</v>
      </c>
      <c r="X154" s="83">
        <f t="shared" si="90"/>
        <v>0</v>
      </c>
      <c r="Y154" s="88">
        <f t="shared" si="91"/>
        <v>0</v>
      </c>
      <c r="AA154" s="121">
        <v>149</v>
      </c>
      <c r="AB154" s="83">
        <f t="shared" si="92"/>
        <v>0</v>
      </c>
      <c r="AC154" s="154">
        <f t="shared" si="93"/>
        <v>0</v>
      </c>
      <c r="AD154" s="154">
        <f t="shared" si="94"/>
        <v>0</v>
      </c>
      <c r="AE154" s="154">
        <f t="shared" si="95"/>
        <v>0</v>
      </c>
      <c r="AF154" s="227">
        <f t="shared" si="79"/>
        <v>0</v>
      </c>
      <c r="AG154" s="227">
        <f t="shared" si="80"/>
        <v>0</v>
      </c>
      <c r="AH154" s="227">
        <f t="shared" si="81"/>
        <v>0</v>
      </c>
      <c r="AI154" s="235">
        <f t="shared" si="82"/>
        <v>0</v>
      </c>
      <c r="AK154" s="121">
        <v>149</v>
      </c>
      <c r="AL154" s="83">
        <f t="shared" si="96"/>
        <v>0</v>
      </c>
      <c r="AM154" s="83">
        <f t="shared" si="97"/>
        <v>0</v>
      </c>
      <c r="AN154" s="83">
        <f t="shared" si="98"/>
        <v>0</v>
      </c>
      <c r="AO154" s="83">
        <f t="shared" si="99"/>
        <v>0</v>
      </c>
      <c r="AP154" s="83">
        <f t="shared" si="100"/>
        <v>0</v>
      </c>
      <c r="AQ154" s="227">
        <f t="shared" si="84"/>
        <v>0</v>
      </c>
      <c r="AR154" s="227">
        <f t="shared" si="84"/>
        <v>0</v>
      </c>
      <c r="AS154" s="227">
        <f t="shared" si="84"/>
        <v>0</v>
      </c>
      <c r="AT154" s="227">
        <f t="shared" si="83"/>
        <v>0</v>
      </c>
      <c r="AU154" s="83">
        <f t="shared" si="107"/>
        <v>0</v>
      </c>
      <c r="AV154" s="83">
        <f t="shared" si="108"/>
        <v>0</v>
      </c>
      <c r="AW154" s="83">
        <f t="shared" si="109"/>
        <v>0</v>
      </c>
      <c r="AX154" s="83">
        <f t="shared" si="110"/>
        <v>0</v>
      </c>
      <c r="AY154" s="235">
        <f t="shared" si="111"/>
        <v>0</v>
      </c>
    </row>
    <row r="155" spans="5:51" x14ac:dyDescent="0.25">
      <c r="E155" s="244" t="s">
        <v>21</v>
      </c>
      <c r="F155" s="4">
        <v>0.64</v>
      </c>
      <c r="G155" s="261" t="s">
        <v>222</v>
      </c>
      <c r="I155" s="105">
        <v>150</v>
      </c>
      <c r="J155" s="83">
        <f t="shared" si="101"/>
        <v>0</v>
      </c>
      <c r="K155" s="83">
        <f t="shared" si="102"/>
        <v>0</v>
      </c>
      <c r="L155" s="83">
        <f t="shared" si="103"/>
        <v>0</v>
      </c>
      <c r="M155" s="83">
        <f t="shared" si="85"/>
        <v>0</v>
      </c>
      <c r="N155" s="83">
        <v>0</v>
      </c>
      <c r="O155" s="84">
        <f t="shared" si="86"/>
        <v>0</v>
      </c>
      <c r="P155" s="105">
        <v>150</v>
      </c>
      <c r="Q155" s="83">
        <f t="shared" si="104"/>
        <v>0</v>
      </c>
      <c r="R155" s="83">
        <f t="shared" si="105"/>
        <v>0</v>
      </c>
      <c r="S155" s="83">
        <f t="shared" si="87"/>
        <v>0</v>
      </c>
      <c r="T155" s="83">
        <f t="shared" si="88"/>
        <v>0</v>
      </c>
      <c r="U155" s="83">
        <f t="shared" si="106"/>
        <v>0</v>
      </c>
      <c r="V155" s="83">
        <f t="shared" si="89"/>
        <v>0</v>
      </c>
      <c r="W155" s="83">
        <v>0</v>
      </c>
      <c r="X155" s="83">
        <f t="shared" si="90"/>
        <v>0</v>
      </c>
      <c r="Y155" s="88">
        <f t="shared" si="91"/>
        <v>0</v>
      </c>
      <c r="AA155" s="121">
        <v>150</v>
      </c>
      <c r="AB155" s="83">
        <f t="shared" si="92"/>
        <v>0</v>
      </c>
      <c r="AC155" s="154">
        <f t="shared" si="93"/>
        <v>0</v>
      </c>
      <c r="AD155" s="154">
        <f t="shared" si="94"/>
        <v>0</v>
      </c>
      <c r="AE155" s="154">
        <f t="shared" si="95"/>
        <v>0</v>
      </c>
      <c r="AF155" s="227">
        <f t="shared" ref="AF155:AF205" si="112">IF(OR(AA155&lt;=$F$18,AA155&lt;=30),EXP(-LN(2)/$D$104)*AF154+((1-EXP(-LN(2)/$D$104))/(LN(2)/$D$104))*$AB155*AC155*0.475*$F$19*44/12,)</f>
        <v>0</v>
      </c>
      <c r="AG155" s="227">
        <f t="shared" ref="AG155:AG205" si="113">IF(OR(AA155&lt;=$F$18,AA155&lt;=30),EXP(-LN(2)/$D$106)*AG154+((1-EXP(-LN(2)/$D$106))/(LN(2)/$D$106))*$AB155*AD155*0.475*$F$19*44/12,)</f>
        <v>0</v>
      </c>
      <c r="AH155" s="227">
        <f t="shared" ref="AH155:AH205" si="114">IF(OR(AA155&lt;=$F$18,AA155&lt;=30),EXP(-LN(2)/$D$105)*AH154+((1-EXP(-LN(2)/$D$105))/(LN(2)/$D$105))*$AB155*AE155*0.475*$F$19*44/12,)</f>
        <v>0</v>
      </c>
      <c r="AI155" s="235">
        <f t="shared" ref="AI155:AI205" si="115">IF(OR(AA155&lt;=$F$18,AA155&lt;=30),SUM(AF155:AH155),)</f>
        <v>0</v>
      </c>
      <c r="AK155" s="121">
        <v>150</v>
      </c>
      <c r="AL155" s="83">
        <f t="shared" si="96"/>
        <v>0</v>
      </c>
      <c r="AM155" s="83">
        <f t="shared" si="97"/>
        <v>0</v>
      </c>
      <c r="AN155" s="83">
        <f t="shared" si="98"/>
        <v>0</v>
      </c>
      <c r="AO155" s="83">
        <f t="shared" si="99"/>
        <v>0</v>
      </c>
      <c r="AP155" s="83">
        <f t="shared" si="100"/>
        <v>0</v>
      </c>
      <c r="AQ155" s="227">
        <f t="shared" si="84"/>
        <v>0</v>
      </c>
      <c r="AR155" s="227">
        <f t="shared" si="84"/>
        <v>0</v>
      </c>
      <c r="AS155" s="227">
        <f t="shared" si="84"/>
        <v>0</v>
      </c>
      <c r="AT155" s="227">
        <f t="shared" si="83"/>
        <v>0</v>
      </c>
      <c r="AU155" s="83">
        <f t="shared" si="107"/>
        <v>0</v>
      </c>
      <c r="AV155" s="83">
        <f t="shared" si="108"/>
        <v>0</v>
      </c>
      <c r="AW155" s="83">
        <f t="shared" si="109"/>
        <v>0</v>
      </c>
      <c r="AX155" s="83">
        <f t="shared" si="110"/>
        <v>0</v>
      </c>
      <c r="AY155" s="235">
        <f t="shared" si="111"/>
        <v>0</v>
      </c>
    </row>
    <row r="156" spans="5:51" x14ac:dyDescent="0.25">
      <c r="E156" s="244" t="s">
        <v>22</v>
      </c>
      <c r="F156" s="4">
        <v>0.73</v>
      </c>
      <c r="G156" s="261" t="s">
        <v>222</v>
      </c>
      <c r="I156" s="105">
        <v>151</v>
      </c>
      <c r="J156" s="83">
        <f t="shared" si="101"/>
        <v>0</v>
      </c>
      <c r="K156" s="83">
        <f t="shared" si="102"/>
        <v>0</v>
      </c>
      <c r="L156" s="83">
        <f t="shared" si="103"/>
        <v>0</v>
      </c>
      <c r="M156" s="83">
        <f t="shared" si="85"/>
        <v>0</v>
      </c>
      <c r="N156" s="83">
        <v>0</v>
      </c>
      <c r="O156" s="84">
        <f t="shared" si="86"/>
        <v>0</v>
      </c>
      <c r="P156" s="105">
        <v>151</v>
      </c>
      <c r="Q156" s="83">
        <f t="shared" si="104"/>
        <v>0</v>
      </c>
      <c r="R156" s="83">
        <f t="shared" si="105"/>
        <v>0</v>
      </c>
      <c r="S156" s="83">
        <f t="shared" si="87"/>
        <v>0</v>
      </c>
      <c r="T156" s="83">
        <f t="shared" si="88"/>
        <v>0</v>
      </c>
      <c r="U156" s="83">
        <f t="shared" si="106"/>
        <v>0</v>
      </c>
      <c r="V156" s="83">
        <f t="shared" si="89"/>
        <v>0</v>
      </c>
      <c r="W156" s="83">
        <v>0</v>
      </c>
      <c r="X156" s="83">
        <f t="shared" si="90"/>
        <v>0</v>
      </c>
      <c r="Y156" s="88">
        <f t="shared" si="91"/>
        <v>0</v>
      </c>
      <c r="AA156" s="121">
        <v>151</v>
      </c>
      <c r="AB156" s="83">
        <f t="shared" si="92"/>
        <v>0</v>
      </c>
      <c r="AC156" s="154">
        <f t="shared" si="93"/>
        <v>0</v>
      </c>
      <c r="AD156" s="154">
        <f t="shared" si="94"/>
        <v>0</v>
      </c>
      <c r="AE156" s="154">
        <f t="shared" si="95"/>
        <v>0</v>
      </c>
      <c r="AF156" s="227">
        <f t="shared" si="112"/>
        <v>0</v>
      </c>
      <c r="AG156" s="227">
        <f t="shared" si="113"/>
        <v>0</v>
      </c>
      <c r="AH156" s="227">
        <f t="shared" si="114"/>
        <v>0</v>
      </c>
      <c r="AI156" s="235">
        <f t="shared" si="115"/>
        <v>0</v>
      </c>
      <c r="AK156" s="121">
        <v>151</v>
      </c>
      <c r="AL156" s="83">
        <f t="shared" si="96"/>
        <v>0</v>
      </c>
      <c r="AM156" s="83">
        <f t="shared" si="97"/>
        <v>0</v>
      </c>
      <c r="AN156" s="83">
        <f t="shared" si="98"/>
        <v>0</v>
      </c>
      <c r="AO156" s="83">
        <f t="shared" si="99"/>
        <v>0</v>
      </c>
      <c r="AP156" s="83">
        <f t="shared" si="100"/>
        <v>0</v>
      </c>
      <c r="AQ156" s="227">
        <f t="shared" si="84"/>
        <v>0</v>
      </c>
      <c r="AR156" s="227">
        <f t="shared" si="84"/>
        <v>0</v>
      </c>
      <c r="AS156" s="227">
        <f t="shared" si="84"/>
        <v>0</v>
      </c>
      <c r="AT156" s="227">
        <f t="shared" si="83"/>
        <v>0</v>
      </c>
      <c r="AU156" s="83">
        <f t="shared" si="107"/>
        <v>0</v>
      </c>
      <c r="AV156" s="83">
        <f t="shared" si="108"/>
        <v>0</v>
      </c>
      <c r="AW156" s="83">
        <f t="shared" si="109"/>
        <v>0</v>
      </c>
      <c r="AX156" s="83">
        <f t="shared" si="110"/>
        <v>0</v>
      </c>
      <c r="AY156" s="235">
        <f t="shared" si="111"/>
        <v>0</v>
      </c>
    </row>
    <row r="157" spans="5:51" x14ac:dyDescent="0.25">
      <c r="E157" s="244" t="s">
        <v>23</v>
      </c>
      <c r="F157" s="4">
        <v>0.56000000000000005</v>
      </c>
      <c r="G157" s="261" t="s">
        <v>222</v>
      </c>
      <c r="I157" s="105">
        <v>152</v>
      </c>
      <c r="J157" s="83">
        <f t="shared" si="101"/>
        <v>0</v>
      </c>
      <c r="K157" s="83">
        <f t="shared" si="102"/>
        <v>0</v>
      </c>
      <c r="L157" s="83">
        <f t="shared" si="103"/>
        <v>0</v>
      </c>
      <c r="M157" s="83">
        <f t="shared" si="85"/>
        <v>0</v>
      </c>
      <c r="N157" s="83">
        <v>0</v>
      </c>
      <c r="O157" s="84">
        <f t="shared" si="86"/>
        <v>0</v>
      </c>
      <c r="P157" s="105">
        <v>152</v>
      </c>
      <c r="Q157" s="83">
        <f t="shared" si="104"/>
        <v>0</v>
      </c>
      <c r="R157" s="83">
        <f t="shared" si="105"/>
        <v>0</v>
      </c>
      <c r="S157" s="83">
        <f t="shared" si="87"/>
        <v>0</v>
      </c>
      <c r="T157" s="83">
        <f t="shared" si="88"/>
        <v>0</v>
      </c>
      <c r="U157" s="83">
        <f t="shared" si="106"/>
        <v>0</v>
      </c>
      <c r="V157" s="83">
        <f t="shared" si="89"/>
        <v>0</v>
      </c>
      <c r="W157" s="83">
        <v>0</v>
      </c>
      <c r="X157" s="83">
        <f t="shared" si="90"/>
        <v>0</v>
      </c>
      <c r="Y157" s="88">
        <f t="shared" si="91"/>
        <v>0</v>
      </c>
      <c r="AA157" s="121">
        <v>152</v>
      </c>
      <c r="AB157" s="83">
        <f t="shared" si="92"/>
        <v>0</v>
      </c>
      <c r="AC157" s="154">
        <f t="shared" si="93"/>
        <v>0</v>
      </c>
      <c r="AD157" s="154">
        <f t="shared" si="94"/>
        <v>0</v>
      </c>
      <c r="AE157" s="154">
        <f t="shared" si="95"/>
        <v>0</v>
      </c>
      <c r="AF157" s="227">
        <f t="shared" si="112"/>
        <v>0</v>
      </c>
      <c r="AG157" s="227">
        <f t="shared" si="113"/>
        <v>0</v>
      </c>
      <c r="AH157" s="227">
        <f t="shared" si="114"/>
        <v>0</v>
      </c>
      <c r="AI157" s="235">
        <f t="shared" si="115"/>
        <v>0</v>
      </c>
      <c r="AK157" s="121">
        <v>152</v>
      </c>
      <c r="AL157" s="83">
        <f t="shared" si="96"/>
        <v>0</v>
      </c>
      <c r="AM157" s="83">
        <f t="shared" si="97"/>
        <v>0</v>
      </c>
      <c r="AN157" s="83">
        <f t="shared" si="98"/>
        <v>0</v>
      </c>
      <c r="AO157" s="83">
        <f t="shared" si="99"/>
        <v>0</v>
      </c>
      <c r="AP157" s="83">
        <f t="shared" si="100"/>
        <v>0</v>
      </c>
      <c r="AQ157" s="227">
        <f t="shared" si="84"/>
        <v>0</v>
      </c>
      <c r="AR157" s="227">
        <f t="shared" si="84"/>
        <v>0</v>
      </c>
      <c r="AS157" s="227">
        <f t="shared" si="84"/>
        <v>0</v>
      </c>
      <c r="AT157" s="227">
        <f t="shared" si="83"/>
        <v>0</v>
      </c>
      <c r="AU157" s="83">
        <f t="shared" si="107"/>
        <v>0</v>
      </c>
      <c r="AV157" s="83">
        <f t="shared" si="108"/>
        <v>0</v>
      </c>
      <c r="AW157" s="83">
        <f t="shared" si="109"/>
        <v>0</v>
      </c>
      <c r="AX157" s="83">
        <f t="shared" si="110"/>
        <v>0</v>
      </c>
      <c r="AY157" s="235">
        <f t="shared" si="111"/>
        <v>0</v>
      </c>
    </row>
    <row r="158" spans="5:51" x14ac:dyDescent="0.25">
      <c r="E158" s="244" t="s">
        <v>24</v>
      </c>
      <c r="F158" s="4">
        <v>0.74</v>
      </c>
      <c r="G158" s="261" t="s">
        <v>222</v>
      </c>
      <c r="I158" s="105">
        <v>153</v>
      </c>
      <c r="J158" s="83">
        <f t="shared" si="101"/>
        <v>0</v>
      </c>
      <c r="K158" s="83">
        <f t="shared" si="102"/>
        <v>0</v>
      </c>
      <c r="L158" s="83">
        <f t="shared" si="103"/>
        <v>0</v>
      </c>
      <c r="M158" s="83">
        <f t="shared" si="85"/>
        <v>0</v>
      </c>
      <c r="N158" s="83">
        <v>0</v>
      </c>
      <c r="O158" s="84">
        <f t="shared" si="86"/>
        <v>0</v>
      </c>
      <c r="P158" s="105">
        <v>153</v>
      </c>
      <c r="Q158" s="83">
        <f t="shared" si="104"/>
        <v>0</v>
      </c>
      <c r="R158" s="83">
        <f t="shared" si="105"/>
        <v>0</v>
      </c>
      <c r="S158" s="83">
        <f t="shared" si="87"/>
        <v>0</v>
      </c>
      <c r="T158" s="83">
        <f t="shared" si="88"/>
        <v>0</v>
      </c>
      <c r="U158" s="83">
        <f t="shared" si="106"/>
        <v>0</v>
      </c>
      <c r="V158" s="83">
        <f t="shared" si="89"/>
        <v>0</v>
      </c>
      <c r="W158" s="83">
        <v>0</v>
      </c>
      <c r="X158" s="83">
        <f t="shared" si="90"/>
        <v>0</v>
      </c>
      <c r="Y158" s="88">
        <f t="shared" si="91"/>
        <v>0</v>
      </c>
      <c r="AA158" s="121">
        <v>153</v>
      </c>
      <c r="AB158" s="83">
        <f t="shared" si="92"/>
        <v>0</v>
      </c>
      <c r="AC158" s="154">
        <f t="shared" si="93"/>
        <v>0</v>
      </c>
      <c r="AD158" s="154">
        <f t="shared" si="94"/>
        <v>0</v>
      </c>
      <c r="AE158" s="154">
        <f t="shared" si="95"/>
        <v>0</v>
      </c>
      <c r="AF158" s="227">
        <f t="shared" si="112"/>
        <v>0</v>
      </c>
      <c r="AG158" s="227">
        <f t="shared" si="113"/>
        <v>0</v>
      </c>
      <c r="AH158" s="227">
        <f t="shared" si="114"/>
        <v>0</v>
      </c>
      <c r="AI158" s="235">
        <f t="shared" si="115"/>
        <v>0</v>
      </c>
      <c r="AK158" s="121">
        <v>153</v>
      </c>
      <c r="AL158" s="83">
        <f t="shared" si="96"/>
        <v>0</v>
      </c>
      <c r="AM158" s="83">
        <f t="shared" si="97"/>
        <v>0</v>
      </c>
      <c r="AN158" s="83">
        <f t="shared" si="98"/>
        <v>0</v>
      </c>
      <c r="AO158" s="83">
        <f t="shared" si="99"/>
        <v>0</v>
      </c>
      <c r="AP158" s="83">
        <f t="shared" si="100"/>
        <v>0</v>
      </c>
      <c r="AQ158" s="227">
        <f t="shared" si="84"/>
        <v>0</v>
      </c>
      <c r="AR158" s="227">
        <f t="shared" si="84"/>
        <v>0</v>
      </c>
      <c r="AS158" s="227">
        <f t="shared" si="84"/>
        <v>0</v>
      </c>
      <c r="AT158" s="227">
        <f t="shared" si="83"/>
        <v>0</v>
      </c>
      <c r="AU158" s="83">
        <f t="shared" si="107"/>
        <v>0</v>
      </c>
      <c r="AV158" s="83">
        <f t="shared" si="108"/>
        <v>0</v>
      </c>
      <c r="AW158" s="83">
        <f t="shared" si="109"/>
        <v>0</v>
      </c>
      <c r="AX158" s="83">
        <f t="shared" si="110"/>
        <v>0</v>
      </c>
      <c r="AY158" s="235">
        <f t="shared" si="111"/>
        <v>0</v>
      </c>
    </row>
    <row r="159" spans="5:51" x14ac:dyDescent="0.25">
      <c r="E159" s="244" t="s">
        <v>25</v>
      </c>
      <c r="F159" s="4">
        <v>0.4</v>
      </c>
      <c r="G159" s="261" t="s">
        <v>223</v>
      </c>
      <c r="I159" s="105">
        <v>154</v>
      </c>
      <c r="J159" s="83">
        <f t="shared" si="101"/>
        <v>0</v>
      </c>
      <c r="K159" s="83">
        <f t="shared" si="102"/>
        <v>0</v>
      </c>
      <c r="L159" s="83">
        <f t="shared" si="103"/>
        <v>0</v>
      </c>
      <c r="M159" s="83">
        <f t="shared" si="85"/>
        <v>0</v>
      </c>
      <c r="N159" s="83">
        <v>0</v>
      </c>
      <c r="O159" s="84">
        <f t="shared" si="86"/>
        <v>0</v>
      </c>
      <c r="P159" s="105">
        <v>154</v>
      </c>
      <c r="Q159" s="83">
        <f t="shared" si="104"/>
        <v>0</v>
      </c>
      <c r="R159" s="83">
        <f t="shared" si="105"/>
        <v>0</v>
      </c>
      <c r="S159" s="83">
        <f t="shared" si="87"/>
        <v>0</v>
      </c>
      <c r="T159" s="83">
        <f t="shared" si="88"/>
        <v>0</v>
      </c>
      <c r="U159" s="83">
        <f t="shared" si="106"/>
        <v>0</v>
      </c>
      <c r="V159" s="83">
        <f t="shared" si="89"/>
        <v>0</v>
      </c>
      <c r="W159" s="83">
        <v>0</v>
      </c>
      <c r="X159" s="83">
        <f t="shared" si="90"/>
        <v>0</v>
      </c>
      <c r="Y159" s="88">
        <f t="shared" si="91"/>
        <v>0</v>
      </c>
      <c r="AA159" s="121">
        <v>154</v>
      </c>
      <c r="AB159" s="83">
        <f t="shared" si="92"/>
        <v>0</v>
      </c>
      <c r="AC159" s="154">
        <f t="shared" si="93"/>
        <v>0</v>
      </c>
      <c r="AD159" s="154">
        <f t="shared" si="94"/>
        <v>0</v>
      </c>
      <c r="AE159" s="154">
        <f t="shared" si="95"/>
        <v>0</v>
      </c>
      <c r="AF159" s="227">
        <f t="shared" si="112"/>
        <v>0</v>
      </c>
      <c r="AG159" s="227">
        <f t="shared" si="113"/>
        <v>0</v>
      </c>
      <c r="AH159" s="227">
        <f t="shared" si="114"/>
        <v>0</v>
      </c>
      <c r="AI159" s="235">
        <f t="shared" si="115"/>
        <v>0</v>
      </c>
      <c r="AK159" s="121">
        <v>154</v>
      </c>
      <c r="AL159" s="83">
        <f t="shared" si="96"/>
        <v>0</v>
      </c>
      <c r="AM159" s="83">
        <f t="shared" si="97"/>
        <v>0</v>
      </c>
      <c r="AN159" s="83">
        <f t="shared" si="98"/>
        <v>0</v>
      </c>
      <c r="AO159" s="83">
        <f t="shared" si="99"/>
        <v>0</v>
      </c>
      <c r="AP159" s="83">
        <f t="shared" si="100"/>
        <v>0</v>
      </c>
      <c r="AQ159" s="227">
        <f t="shared" si="84"/>
        <v>0</v>
      </c>
      <c r="AR159" s="227">
        <f t="shared" si="84"/>
        <v>0</v>
      </c>
      <c r="AS159" s="227">
        <f t="shared" si="84"/>
        <v>0</v>
      </c>
      <c r="AT159" s="227">
        <f t="shared" si="83"/>
        <v>0</v>
      </c>
      <c r="AU159" s="83">
        <f t="shared" si="107"/>
        <v>0</v>
      </c>
      <c r="AV159" s="83">
        <f t="shared" si="108"/>
        <v>0</v>
      </c>
      <c r="AW159" s="83">
        <f t="shared" si="109"/>
        <v>0</v>
      </c>
      <c r="AX159" s="83">
        <f t="shared" si="110"/>
        <v>0</v>
      </c>
      <c r="AY159" s="235">
        <f t="shared" si="111"/>
        <v>0</v>
      </c>
    </row>
    <row r="160" spans="5:51" x14ac:dyDescent="0.25">
      <c r="E160" s="244" t="s">
        <v>26</v>
      </c>
      <c r="F160" s="4">
        <v>0.6</v>
      </c>
      <c r="G160" s="261" t="s">
        <v>222</v>
      </c>
      <c r="I160" s="105">
        <v>155</v>
      </c>
      <c r="J160" s="83">
        <f t="shared" si="101"/>
        <v>0</v>
      </c>
      <c r="K160" s="83">
        <f t="shared" si="102"/>
        <v>0</v>
      </c>
      <c r="L160" s="83">
        <f t="shared" si="103"/>
        <v>0</v>
      </c>
      <c r="M160" s="83">
        <f t="shared" si="85"/>
        <v>0</v>
      </c>
      <c r="N160" s="83">
        <v>0</v>
      </c>
      <c r="O160" s="84">
        <f t="shared" si="86"/>
        <v>0</v>
      </c>
      <c r="P160" s="105">
        <v>155</v>
      </c>
      <c r="Q160" s="83">
        <f t="shared" si="104"/>
        <v>0</v>
      </c>
      <c r="R160" s="83">
        <f t="shared" si="105"/>
        <v>0</v>
      </c>
      <c r="S160" s="83">
        <f t="shared" si="87"/>
        <v>0</v>
      </c>
      <c r="T160" s="83">
        <f t="shared" si="88"/>
        <v>0</v>
      </c>
      <c r="U160" s="83">
        <f t="shared" si="106"/>
        <v>0</v>
      </c>
      <c r="V160" s="83">
        <f t="shared" si="89"/>
        <v>0</v>
      </c>
      <c r="W160" s="83">
        <v>0</v>
      </c>
      <c r="X160" s="83">
        <f t="shared" si="90"/>
        <v>0</v>
      </c>
      <c r="Y160" s="88">
        <f t="shared" si="91"/>
        <v>0</v>
      </c>
      <c r="AA160" s="121">
        <v>155</v>
      </c>
      <c r="AB160" s="83">
        <f t="shared" si="92"/>
        <v>0</v>
      </c>
      <c r="AC160" s="154">
        <f t="shared" si="93"/>
        <v>0</v>
      </c>
      <c r="AD160" s="154">
        <f t="shared" si="94"/>
        <v>0</v>
      </c>
      <c r="AE160" s="154">
        <f t="shared" si="95"/>
        <v>0</v>
      </c>
      <c r="AF160" s="227">
        <f t="shared" si="112"/>
        <v>0</v>
      </c>
      <c r="AG160" s="227">
        <f t="shared" si="113"/>
        <v>0</v>
      </c>
      <c r="AH160" s="227">
        <f t="shared" si="114"/>
        <v>0</v>
      </c>
      <c r="AI160" s="235">
        <f t="shared" si="115"/>
        <v>0</v>
      </c>
      <c r="AK160" s="121">
        <v>155</v>
      </c>
      <c r="AL160" s="83">
        <f t="shared" si="96"/>
        <v>0</v>
      </c>
      <c r="AM160" s="83">
        <f t="shared" si="97"/>
        <v>0</v>
      </c>
      <c r="AN160" s="83">
        <f t="shared" si="98"/>
        <v>0</v>
      </c>
      <c r="AO160" s="83">
        <f t="shared" si="99"/>
        <v>0</v>
      </c>
      <c r="AP160" s="83">
        <f t="shared" si="100"/>
        <v>0</v>
      </c>
      <c r="AQ160" s="227">
        <f t="shared" si="84"/>
        <v>0</v>
      </c>
      <c r="AR160" s="227">
        <f t="shared" si="84"/>
        <v>0</v>
      </c>
      <c r="AS160" s="227">
        <f t="shared" si="84"/>
        <v>0</v>
      </c>
      <c r="AT160" s="227">
        <f t="shared" si="83"/>
        <v>0</v>
      </c>
      <c r="AU160" s="83">
        <f t="shared" si="107"/>
        <v>0</v>
      </c>
      <c r="AV160" s="83">
        <f t="shared" si="108"/>
        <v>0</v>
      </c>
      <c r="AW160" s="83">
        <f t="shared" si="109"/>
        <v>0</v>
      </c>
      <c r="AX160" s="83">
        <f t="shared" si="110"/>
        <v>0</v>
      </c>
      <c r="AY160" s="235">
        <f t="shared" si="111"/>
        <v>0</v>
      </c>
    </row>
    <row r="161" spans="5:51" x14ac:dyDescent="0.25">
      <c r="E161" s="244" t="s">
        <v>27</v>
      </c>
      <c r="F161" s="4">
        <v>0.43</v>
      </c>
      <c r="G161" s="261" t="s">
        <v>223</v>
      </c>
      <c r="I161" s="105">
        <v>156</v>
      </c>
      <c r="J161" s="83">
        <f t="shared" si="101"/>
        <v>0</v>
      </c>
      <c r="K161" s="83">
        <f t="shared" si="102"/>
        <v>0</v>
      </c>
      <c r="L161" s="83">
        <f t="shared" si="103"/>
        <v>0</v>
      </c>
      <c r="M161" s="83">
        <f t="shared" si="85"/>
        <v>0</v>
      </c>
      <c r="N161" s="83">
        <v>0</v>
      </c>
      <c r="O161" s="84">
        <f t="shared" si="86"/>
        <v>0</v>
      </c>
      <c r="P161" s="105">
        <v>156</v>
      </c>
      <c r="Q161" s="83">
        <f t="shared" si="104"/>
        <v>0</v>
      </c>
      <c r="R161" s="83">
        <f t="shared" si="105"/>
        <v>0</v>
      </c>
      <c r="S161" s="83">
        <f t="shared" si="87"/>
        <v>0</v>
      </c>
      <c r="T161" s="83">
        <f t="shared" si="88"/>
        <v>0</v>
      </c>
      <c r="U161" s="83">
        <f t="shared" si="106"/>
        <v>0</v>
      </c>
      <c r="V161" s="83">
        <f t="shared" si="89"/>
        <v>0</v>
      </c>
      <c r="W161" s="83">
        <v>0</v>
      </c>
      <c r="X161" s="83">
        <f t="shared" si="90"/>
        <v>0</v>
      </c>
      <c r="Y161" s="88">
        <f t="shared" si="91"/>
        <v>0</v>
      </c>
      <c r="AA161" s="121">
        <v>156</v>
      </c>
      <c r="AB161" s="83">
        <f t="shared" si="92"/>
        <v>0</v>
      </c>
      <c r="AC161" s="154">
        <f t="shared" si="93"/>
        <v>0</v>
      </c>
      <c r="AD161" s="154">
        <f t="shared" si="94"/>
        <v>0</v>
      </c>
      <c r="AE161" s="154">
        <f t="shared" si="95"/>
        <v>0</v>
      </c>
      <c r="AF161" s="227">
        <f t="shared" si="112"/>
        <v>0</v>
      </c>
      <c r="AG161" s="227">
        <f t="shared" si="113"/>
        <v>0</v>
      </c>
      <c r="AH161" s="227">
        <f t="shared" si="114"/>
        <v>0</v>
      </c>
      <c r="AI161" s="235">
        <f t="shared" si="115"/>
        <v>0</v>
      </c>
      <c r="AK161" s="121">
        <v>156</v>
      </c>
      <c r="AL161" s="83">
        <f t="shared" si="96"/>
        <v>0</v>
      </c>
      <c r="AM161" s="83">
        <f t="shared" si="97"/>
        <v>0</v>
      </c>
      <c r="AN161" s="83">
        <f t="shared" si="98"/>
        <v>0</v>
      </c>
      <c r="AO161" s="83">
        <f t="shared" si="99"/>
        <v>0</v>
      </c>
      <c r="AP161" s="83">
        <f t="shared" si="100"/>
        <v>0</v>
      </c>
      <c r="AQ161" s="227">
        <f t="shared" si="84"/>
        <v>0</v>
      </c>
      <c r="AR161" s="227">
        <f t="shared" si="84"/>
        <v>0</v>
      </c>
      <c r="AS161" s="227">
        <f t="shared" si="84"/>
        <v>0</v>
      </c>
      <c r="AT161" s="227">
        <f t="shared" si="83"/>
        <v>0</v>
      </c>
      <c r="AU161" s="83">
        <f t="shared" si="107"/>
        <v>0</v>
      </c>
      <c r="AV161" s="83">
        <f t="shared" si="108"/>
        <v>0</v>
      </c>
      <c r="AW161" s="83">
        <f t="shared" si="109"/>
        <v>0</v>
      </c>
      <c r="AX161" s="83">
        <f t="shared" si="110"/>
        <v>0</v>
      </c>
      <c r="AY161" s="235">
        <f t="shared" si="111"/>
        <v>0</v>
      </c>
    </row>
    <row r="162" spans="5:51" x14ac:dyDescent="0.25">
      <c r="E162" s="244" t="s">
        <v>28</v>
      </c>
      <c r="F162" s="4">
        <v>0.37</v>
      </c>
      <c r="G162" s="261" t="s">
        <v>223</v>
      </c>
      <c r="I162" s="105">
        <v>157</v>
      </c>
      <c r="J162" s="83">
        <f t="shared" si="101"/>
        <v>0</v>
      </c>
      <c r="K162" s="83">
        <f t="shared" si="102"/>
        <v>0</v>
      </c>
      <c r="L162" s="83">
        <f t="shared" si="103"/>
        <v>0</v>
      </c>
      <c r="M162" s="83">
        <f t="shared" si="85"/>
        <v>0</v>
      </c>
      <c r="N162" s="83">
        <v>0</v>
      </c>
      <c r="O162" s="84">
        <f t="shared" si="86"/>
        <v>0</v>
      </c>
      <c r="P162" s="105">
        <v>157</v>
      </c>
      <c r="Q162" s="83">
        <f t="shared" si="104"/>
        <v>0</v>
      </c>
      <c r="R162" s="83">
        <f t="shared" si="105"/>
        <v>0</v>
      </c>
      <c r="S162" s="83">
        <f t="shared" si="87"/>
        <v>0</v>
      </c>
      <c r="T162" s="83">
        <f t="shared" si="88"/>
        <v>0</v>
      </c>
      <c r="U162" s="83">
        <f t="shared" si="106"/>
        <v>0</v>
      </c>
      <c r="V162" s="83">
        <f t="shared" si="89"/>
        <v>0</v>
      </c>
      <c r="W162" s="83">
        <v>0</v>
      </c>
      <c r="X162" s="83">
        <f t="shared" si="90"/>
        <v>0</v>
      </c>
      <c r="Y162" s="88">
        <f t="shared" si="91"/>
        <v>0</v>
      </c>
      <c r="AA162" s="121">
        <v>157</v>
      </c>
      <c r="AB162" s="83">
        <f t="shared" si="92"/>
        <v>0</v>
      </c>
      <c r="AC162" s="154">
        <f t="shared" si="93"/>
        <v>0</v>
      </c>
      <c r="AD162" s="154">
        <f t="shared" si="94"/>
        <v>0</v>
      </c>
      <c r="AE162" s="154">
        <f t="shared" si="95"/>
        <v>0</v>
      </c>
      <c r="AF162" s="227">
        <f t="shared" si="112"/>
        <v>0</v>
      </c>
      <c r="AG162" s="227">
        <f t="shared" si="113"/>
        <v>0</v>
      </c>
      <c r="AH162" s="227">
        <f t="shared" si="114"/>
        <v>0</v>
      </c>
      <c r="AI162" s="235">
        <f t="shared" si="115"/>
        <v>0</v>
      </c>
      <c r="AK162" s="121">
        <v>157</v>
      </c>
      <c r="AL162" s="83">
        <f t="shared" si="96"/>
        <v>0</v>
      </c>
      <c r="AM162" s="83">
        <f t="shared" si="97"/>
        <v>0</v>
      </c>
      <c r="AN162" s="83">
        <f t="shared" si="98"/>
        <v>0</v>
      </c>
      <c r="AO162" s="83">
        <f t="shared" si="99"/>
        <v>0</v>
      </c>
      <c r="AP162" s="83">
        <f t="shared" si="100"/>
        <v>0</v>
      </c>
      <c r="AQ162" s="227">
        <f t="shared" si="84"/>
        <v>0</v>
      </c>
      <c r="AR162" s="227">
        <f t="shared" si="84"/>
        <v>0</v>
      </c>
      <c r="AS162" s="227">
        <f t="shared" si="84"/>
        <v>0</v>
      </c>
      <c r="AT162" s="227">
        <f t="shared" si="83"/>
        <v>0</v>
      </c>
      <c r="AU162" s="83">
        <f t="shared" si="107"/>
        <v>0</v>
      </c>
      <c r="AV162" s="83">
        <f t="shared" si="108"/>
        <v>0</v>
      </c>
      <c r="AW162" s="83">
        <f t="shared" si="109"/>
        <v>0</v>
      </c>
      <c r="AX162" s="83">
        <f t="shared" si="110"/>
        <v>0</v>
      </c>
      <c r="AY162" s="235">
        <f t="shared" si="111"/>
        <v>0</v>
      </c>
    </row>
    <row r="163" spans="5:51" x14ac:dyDescent="0.25">
      <c r="E163" s="244" t="s">
        <v>29</v>
      </c>
      <c r="F163" s="4">
        <v>0.36</v>
      </c>
      <c r="G163" s="261" t="s">
        <v>223</v>
      </c>
      <c r="I163" s="105">
        <v>158</v>
      </c>
      <c r="J163" s="83">
        <f t="shared" si="101"/>
        <v>0</v>
      </c>
      <c r="K163" s="83">
        <f t="shared" si="102"/>
        <v>0</v>
      </c>
      <c r="L163" s="83">
        <f t="shared" si="103"/>
        <v>0</v>
      </c>
      <c r="M163" s="83">
        <f t="shared" si="85"/>
        <v>0</v>
      </c>
      <c r="N163" s="83">
        <v>0</v>
      </c>
      <c r="O163" s="84">
        <f t="shared" si="86"/>
        <v>0</v>
      </c>
      <c r="P163" s="105">
        <v>158</v>
      </c>
      <c r="Q163" s="83">
        <f t="shared" si="104"/>
        <v>0</v>
      </c>
      <c r="R163" s="83">
        <f t="shared" si="105"/>
        <v>0</v>
      </c>
      <c r="S163" s="83">
        <f t="shared" si="87"/>
        <v>0</v>
      </c>
      <c r="T163" s="83">
        <f t="shared" si="88"/>
        <v>0</v>
      </c>
      <c r="U163" s="83">
        <f t="shared" si="106"/>
        <v>0</v>
      </c>
      <c r="V163" s="83">
        <f t="shared" si="89"/>
        <v>0</v>
      </c>
      <c r="W163" s="83">
        <v>0</v>
      </c>
      <c r="X163" s="83">
        <f t="shared" si="90"/>
        <v>0</v>
      </c>
      <c r="Y163" s="88">
        <f t="shared" si="91"/>
        <v>0</v>
      </c>
      <c r="AA163" s="121">
        <v>158</v>
      </c>
      <c r="AB163" s="83">
        <f t="shared" si="92"/>
        <v>0</v>
      </c>
      <c r="AC163" s="154">
        <f t="shared" si="93"/>
        <v>0</v>
      </c>
      <c r="AD163" s="154">
        <f t="shared" si="94"/>
        <v>0</v>
      </c>
      <c r="AE163" s="154">
        <f t="shared" si="95"/>
        <v>0</v>
      </c>
      <c r="AF163" s="227">
        <f t="shared" si="112"/>
        <v>0</v>
      </c>
      <c r="AG163" s="227">
        <f t="shared" si="113"/>
        <v>0</v>
      </c>
      <c r="AH163" s="227">
        <f t="shared" si="114"/>
        <v>0</v>
      </c>
      <c r="AI163" s="235">
        <f t="shared" si="115"/>
        <v>0</v>
      </c>
      <c r="AK163" s="121">
        <v>158</v>
      </c>
      <c r="AL163" s="83">
        <f t="shared" si="96"/>
        <v>0</v>
      </c>
      <c r="AM163" s="83">
        <f t="shared" si="97"/>
        <v>0</v>
      </c>
      <c r="AN163" s="83">
        <f t="shared" si="98"/>
        <v>0</v>
      </c>
      <c r="AO163" s="83">
        <f t="shared" si="99"/>
        <v>0</v>
      </c>
      <c r="AP163" s="83">
        <f t="shared" si="100"/>
        <v>0</v>
      </c>
      <c r="AQ163" s="227">
        <f t="shared" si="84"/>
        <v>0</v>
      </c>
      <c r="AR163" s="227">
        <f t="shared" si="84"/>
        <v>0</v>
      </c>
      <c r="AS163" s="227">
        <f t="shared" si="84"/>
        <v>0</v>
      </c>
      <c r="AT163" s="227">
        <f t="shared" si="83"/>
        <v>0</v>
      </c>
      <c r="AU163" s="83">
        <f t="shared" si="107"/>
        <v>0</v>
      </c>
      <c r="AV163" s="83">
        <f t="shared" si="108"/>
        <v>0</v>
      </c>
      <c r="AW163" s="83">
        <f t="shared" si="109"/>
        <v>0</v>
      </c>
      <c r="AX163" s="83">
        <f t="shared" si="110"/>
        <v>0</v>
      </c>
      <c r="AY163" s="235">
        <f t="shared" si="111"/>
        <v>0</v>
      </c>
    </row>
    <row r="164" spans="5:51" x14ac:dyDescent="0.25">
      <c r="E164" s="244" t="s">
        <v>30</v>
      </c>
      <c r="F164" s="4">
        <v>0.51</v>
      </c>
      <c r="G164" s="261" t="s">
        <v>222</v>
      </c>
      <c r="I164" s="105">
        <v>159</v>
      </c>
      <c r="J164" s="83">
        <f t="shared" si="101"/>
        <v>0</v>
      </c>
      <c r="K164" s="83">
        <f t="shared" si="102"/>
        <v>0</v>
      </c>
      <c r="L164" s="83">
        <f t="shared" si="103"/>
        <v>0</v>
      </c>
      <c r="M164" s="83">
        <f t="shared" si="85"/>
        <v>0</v>
      </c>
      <c r="N164" s="83">
        <v>0</v>
      </c>
      <c r="O164" s="84">
        <f t="shared" si="86"/>
        <v>0</v>
      </c>
      <c r="P164" s="105">
        <v>159</v>
      </c>
      <c r="Q164" s="83">
        <f t="shared" si="104"/>
        <v>0</v>
      </c>
      <c r="R164" s="83">
        <f t="shared" si="105"/>
        <v>0</v>
      </c>
      <c r="S164" s="83">
        <f t="shared" si="87"/>
        <v>0</v>
      </c>
      <c r="T164" s="83">
        <f t="shared" si="88"/>
        <v>0</v>
      </c>
      <c r="U164" s="83">
        <f t="shared" si="106"/>
        <v>0</v>
      </c>
      <c r="V164" s="83">
        <f t="shared" si="89"/>
        <v>0</v>
      </c>
      <c r="W164" s="83">
        <v>0</v>
      </c>
      <c r="X164" s="83">
        <f t="shared" si="90"/>
        <v>0</v>
      </c>
      <c r="Y164" s="88">
        <f t="shared" si="91"/>
        <v>0</v>
      </c>
      <c r="AA164" s="121">
        <v>159</v>
      </c>
      <c r="AB164" s="83">
        <f t="shared" si="92"/>
        <v>0</v>
      </c>
      <c r="AC164" s="154">
        <f t="shared" si="93"/>
        <v>0</v>
      </c>
      <c r="AD164" s="154">
        <f t="shared" si="94"/>
        <v>0</v>
      </c>
      <c r="AE164" s="154">
        <f t="shared" si="95"/>
        <v>0</v>
      </c>
      <c r="AF164" s="227">
        <f t="shared" si="112"/>
        <v>0</v>
      </c>
      <c r="AG164" s="227">
        <f t="shared" si="113"/>
        <v>0</v>
      </c>
      <c r="AH164" s="227">
        <f t="shared" si="114"/>
        <v>0</v>
      </c>
      <c r="AI164" s="235">
        <f t="shared" si="115"/>
        <v>0</v>
      </c>
      <c r="AK164" s="121">
        <v>159</v>
      </c>
      <c r="AL164" s="83">
        <f t="shared" si="96"/>
        <v>0</v>
      </c>
      <c r="AM164" s="83">
        <f t="shared" si="97"/>
        <v>0</v>
      </c>
      <c r="AN164" s="83">
        <f t="shared" si="98"/>
        <v>0</v>
      </c>
      <c r="AO164" s="83">
        <f t="shared" si="99"/>
        <v>0</v>
      </c>
      <c r="AP164" s="83">
        <f t="shared" si="100"/>
        <v>0</v>
      </c>
      <c r="AQ164" s="227">
        <f t="shared" si="84"/>
        <v>0</v>
      </c>
      <c r="AR164" s="227">
        <f t="shared" si="84"/>
        <v>0</v>
      </c>
      <c r="AS164" s="227">
        <f t="shared" si="84"/>
        <v>0</v>
      </c>
      <c r="AT164" s="227">
        <f t="shared" si="83"/>
        <v>0</v>
      </c>
      <c r="AU164" s="83">
        <f t="shared" si="107"/>
        <v>0</v>
      </c>
      <c r="AV164" s="83">
        <f t="shared" si="108"/>
        <v>0</v>
      </c>
      <c r="AW164" s="83">
        <f t="shared" si="109"/>
        <v>0</v>
      </c>
      <c r="AX164" s="83">
        <f t="shared" si="110"/>
        <v>0</v>
      </c>
      <c r="AY164" s="235">
        <f t="shared" si="111"/>
        <v>0</v>
      </c>
    </row>
    <row r="165" spans="5:51" x14ac:dyDescent="0.25">
      <c r="E165" s="244" t="s">
        <v>31</v>
      </c>
      <c r="F165" s="4">
        <v>0.56000000000000005</v>
      </c>
      <c r="G165" s="261" t="s">
        <v>222</v>
      </c>
      <c r="I165" s="105">
        <v>160</v>
      </c>
      <c r="J165" s="83">
        <f t="shared" si="101"/>
        <v>0</v>
      </c>
      <c r="K165" s="83">
        <f t="shared" si="102"/>
        <v>0</v>
      </c>
      <c r="L165" s="83">
        <f t="shared" si="103"/>
        <v>0</v>
      </c>
      <c r="M165" s="83">
        <f t="shared" si="85"/>
        <v>0</v>
      </c>
      <c r="N165" s="83">
        <v>0</v>
      </c>
      <c r="O165" s="84">
        <f t="shared" si="86"/>
        <v>0</v>
      </c>
      <c r="P165" s="105">
        <v>160</v>
      </c>
      <c r="Q165" s="83">
        <f t="shared" si="104"/>
        <v>0</v>
      </c>
      <c r="R165" s="83">
        <f t="shared" si="105"/>
        <v>0</v>
      </c>
      <c r="S165" s="83">
        <f t="shared" si="87"/>
        <v>0</v>
      </c>
      <c r="T165" s="83">
        <f t="shared" si="88"/>
        <v>0</v>
      </c>
      <c r="U165" s="83">
        <f t="shared" si="106"/>
        <v>0</v>
      </c>
      <c r="V165" s="83">
        <f t="shared" si="89"/>
        <v>0</v>
      </c>
      <c r="W165" s="83">
        <v>0</v>
      </c>
      <c r="X165" s="83">
        <f t="shared" si="90"/>
        <v>0</v>
      </c>
      <c r="Y165" s="88">
        <f t="shared" si="91"/>
        <v>0</v>
      </c>
      <c r="AA165" s="121">
        <v>160</v>
      </c>
      <c r="AB165" s="83">
        <f t="shared" si="92"/>
        <v>0</v>
      </c>
      <c r="AC165" s="154">
        <f t="shared" si="93"/>
        <v>0</v>
      </c>
      <c r="AD165" s="154">
        <f t="shared" si="94"/>
        <v>0</v>
      </c>
      <c r="AE165" s="154">
        <f t="shared" si="95"/>
        <v>0</v>
      </c>
      <c r="AF165" s="227">
        <f t="shared" si="112"/>
        <v>0</v>
      </c>
      <c r="AG165" s="227">
        <f t="shared" si="113"/>
        <v>0</v>
      </c>
      <c r="AH165" s="227">
        <f t="shared" si="114"/>
        <v>0</v>
      </c>
      <c r="AI165" s="235">
        <f t="shared" si="115"/>
        <v>0</v>
      </c>
      <c r="AK165" s="121">
        <v>160</v>
      </c>
      <c r="AL165" s="83">
        <f t="shared" si="96"/>
        <v>0</v>
      </c>
      <c r="AM165" s="83">
        <f t="shared" si="97"/>
        <v>0</v>
      </c>
      <c r="AN165" s="83">
        <f t="shared" si="98"/>
        <v>0</v>
      </c>
      <c r="AO165" s="83">
        <f t="shared" si="99"/>
        <v>0</v>
      </c>
      <c r="AP165" s="83">
        <f t="shared" si="100"/>
        <v>0</v>
      </c>
      <c r="AQ165" s="227">
        <f t="shared" si="84"/>
        <v>0</v>
      </c>
      <c r="AR165" s="227">
        <f t="shared" si="84"/>
        <v>0</v>
      </c>
      <c r="AS165" s="227">
        <f t="shared" si="84"/>
        <v>0</v>
      </c>
      <c r="AT165" s="227">
        <f t="shared" si="83"/>
        <v>0</v>
      </c>
      <c r="AU165" s="83">
        <f t="shared" si="107"/>
        <v>0</v>
      </c>
      <c r="AV165" s="83">
        <f t="shared" si="108"/>
        <v>0</v>
      </c>
      <c r="AW165" s="83">
        <f t="shared" si="109"/>
        <v>0</v>
      </c>
      <c r="AX165" s="83">
        <f t="shared" si="110"/>
        <v>0</v>
      </c>
      <c r="AY165" s="235">
        <f t="shared" si="111"/>
        <v>0</v>
      </c>
    </row>
    <row r="166" spans="5:51" x14ac:dyDescent="0.25">
      <c r="E166" s="244" t="s">
        <v>32</v>
      </c>
      <c r="F166" s="4">
        <v>0.56000000000000005</v>
      </c>
      <c r="G166" s="261" t="s">
        <v>222</v>
      </c>
      <c r="I166" s="105">
        <v>161</v>
      </c>
      <c r="J166" s="83">
        <f t="shared" si="101"/>
        <v>0</v>
      </c>
      <c r="K166" s="83">
        <f t="shared" si="102"/>
        <v>0</v>
      </c>
      <c r="L166" s="83">
        <f t="shared" si="103"/>
        <v>0</v>
      </c>
      <c r="M166" s="83">
        <f t="shared" si="85"/>
        <v>0</v>
      </c>
      <c r="N166" s="83">
        <v>0</v>
      </c>
      <c r="O166" s="84">
        <f t="shared" si="86"/>
        <v>0</v>
      </c>
      <c r="P166" s="105">
        <v>161</v>
      </c>
      <c r="Q166" s="83">
        <f t="shared" si="104"/>
        <v>0</v>
      </c>
      <c r="R166" s="83">
        <f t="shared" si="105"/>
        <v>0</v>
      </c>
      <c r="S166" s="83">
        <f t="shared" si="87"/>
        <v>0</v>
      </c>
      <c r="T166" s="83">
        <f t="shared" si="88"/>
        <v>0</v>
      </c>
      <c r="U166" s="83">
        <f t="shared" si="106"/>
        <v>0</v>
      </c>
      <c r="V166" s="83">
        <f t="shared" si="89"/>
        <v>0</v>
      </c>
      <c r="W166" s="83">
        <v>0</v>
      </c>
      <c r="X166" s="83">
        <f t="shared" si="90"/>
        <v>0</v>
      </c>
      <c r="Y166" s="88">
        <f t="shared" si="91"/>
        <v>0</v>
      </c>
      <c r="AA166" s="121">
        <v>161</v>
      </c>
      <c r="AB166" s="83">
        <f t="shared" si="92"/>
        <v>0</v>
      </c>
      <c r="AC166" s="154">
        <f t="shared" si="93"/>
        <v>0</v>
      </c>
      <c r="AD166" s="154">
        <f t="shared" si="94"/>
        <v>0</v>
      </c>
      <c r="AE166" s="154">
        <f t="shared" si="95"/>
        <v>0</v>
      </c>
      <c r="AF166" s="227">
        <f t="shared" si="112"/>
        <v>0</v>
      </c>
      <c r="AG166" s="227">
        <f t="shared" si="113"/>
        <v>0</v>
      </c>
      <c r="AH166" s="227">
        <f t="shared" si="114"/>
        <v>0</v>
      </c>
      <c r="AI166" s="235">
        <f t="shared" si="115"/>
        <v>0</v>
      </c>
      <c r="AK166" s="121">
        <v>161</v>
      </c>
      <c r="AL166" s="83">
        <f t="shared" si="96"/>
        <v>0</v>
      </c>
      <c r="AM166" s="83">
        <f t="shared" si="97"/>
        <v>0</v>
      </c>
      <c r="AN166" s="83">
        <f t="shared" si="98"/>
        <v>0</v>
      </c>
      <c r="AO166" s="83">
        <f t="shared" si="99"/>
        <v>0</v>
      </c>
      <c r="AP166" s="83">
        <f t="shared" si="100"/>
        <v>0</v>
      </c>
      <c r="AQ166" s="227">
        <f t="shared" si="84"/>
        <v>0</v>
      </c>
      <c r="AR166" s="227">
        <f t="shared" si="84"/>
        <v>0</v>
      </c>
      <c r="AS166" s="227">
        <f t="shared" si="84"/>
        <v>0</v>
      </c>
      <c r="AT166" s="227">
        <f t="shared" si="83"/>
        <v>0</v>
      </c>
      <c r="AU166" s="83">
        <f t="shared" si="107"/>
        <v>0</v>
      </c>
      <c r="AV166" s="83">
        <f t="shared" si="108"/>
        <v>0</v>
      </c>
      <c r="AW166" s="83">
        <f t="shared" si="109"/>
        <v>0</v>
      </c>
      <c r="AX166" s="83">
        <f t="shared" si="110"/>
        <v>0</v>
      </c>
      <c r="AY166" s="235">
        <f t="shared" si="111"/>
        <v>0</v>
      </c>
    </row>
    <row r="167" spans="5:51" x14ac:dyDescent="0.25">
      <c r="E167" s="244" t="s">
        <v>33</v>
      </c>
      <c r="F167" s="4">
        <v>0.48</v>
      </c>
      <c r="G167" s="261" t="s">
        <v>222</v>
      </c>
      <c r="I167" s="105">
        <v>162</v>
      </c>
      <c r="J167" s="83">
        <f t="shared" si="101"/>
        <v>0</v>
      </c>
      <c r="K167" s="83">
        <f t="shared" si="102"/>
        <v>0</v>
      </c>
      <c r="L167" s="83">
        <f t="shared" si="103"/>
        <v>0</v>
      </c>
      <c r="M167" s="83">
        <f t="shared" si="85"/>
        <v>0</v>
      </c>
      <c r="N167" s="83">
        <v>0</v>
      </c>
      <c r="O167" s="84">
        <f t="shared" si="86"/>
        <v>0</v>
      </c>
      <c r="P167" s="105">
        <v>162</v>
      </c>
      <c r="Q167" s="83">
        <f t="shared" si="104"/>
        <v>0</v>
      </c>
      <c r="R167" s="83">
        <f t="shared" si="105"/>
        <v>0</v>
      </c>
      <c r="S167" s="83">
        <f t="shared" si="87"/>
        <v>0</v>
      </c>
      <c r="T167" s="83">
        <f t="shared" si="88"/>
        <v>0</v>
      </c>
      <c r="U167" s="83">
        <f t="shared" si="106"/>
        <v>0</v>
      </c>
      <c r="V167" s="83">
        <f t="shared" si="89"/>
        <v>0</v>
      </c>
      <c r="W167" s="83">
        <v>0</v>
      </c>
      <c r="X167" s="83">
        <f t="shared" si="90"/>
        <v>0</v>
      </c>
      <c r="Y167" s="88">
        <f t="shared" si="91"/>
        <v>0</v>
      </c>
      <c r="AA167" s="121">
        <v>162</v>
      </c>
      <c r="AB167" s="83">
        <f t="shared" si="92"/>
        <v>0</v>
      </c>
      <c r="AC167" s="154">
        <f t="shared" si="93"/>
        <v>0</v>
      </c>
      <c r="AD167" s="154">
        <f t="shared" si="94"/>
        <v>0</v>
      </c>
      <c r="AE167" s="154">
        <f t="shared" si="95"/>
        <v>0</v>
      </c>
      <c r="AF167" s="227">
        <f t="shared" si="112"/>
        <v>0</v>
      </c>
      <c r="AG167" s="227">
        <f t="shared" si="113"/>
        <v>0</v>
      </c>
      <c r="AH167" s="227">
        <f t="shared" si="114"/>
        <v>0</v>
      </c>
      <c r="AI167" s="235">
        <f t="shared" si="115"/>
        <v>0</v>
      </c>
      <c r="AK167" s="121">
        <v>162</v>
      </c>
      <c r="AL167" s="83">
        <f t="shared" si="96"/>
        <v>0</v>
      </c>
      <c r="AM167" s="83">
        <f t="shared" si="97"/>
        <v>0</v>
      </c>
      <c r="AN167" s="83">
        <f t="shared" si="98"/>
        <v>0</v>
      </c>
      <c r="AO167" s="83">
        <f t="shared" si="99"/>
        <v>0</v>
      </c>
      <c r="AP167" s="83">
        <f t="shared" si="100"/>
        <v>0</v>
      </c>
      <c r="AQ167" s="227">
        <f t="shared" si="84"/>
        <v>0</v>
      </c>
      <c r="AR167" s="227">
        <f t="shared" si="84"/>
        <v>0</v>
      </c>
      <c r="AS167" s="227">
        <f t="shared" si="84"/>
        <v>0</v>
      </c>
      <c r="AT167" s="227">
        <f t="shared" si="83"/>
        <v>0</v>
      </c>
      <c r="AU167" s="83">
        <f t="shared" si="107"/>
        <v>0</v>
      </c>
      <c r="AV167" s="83">
        <f t="shared" si="108"/>
        <v>0</v>
      </c>
      <c r="AW167" s="83">
        <f t="shared" si="109"/>
        <v>0</v>
      </c>
      <c r="AX167" s="83">
        <f t="shared" si="110"/>
        <v>0</v>
      </c>
      <c r="AY167" s="235">
        <f t="shared" si="111"/>
        <v>0</v>
      </c>
    </row>
    <row r="168" spans="5:51" x14ac:dyDescent="0.25">
      <c r="E168" s="244" t="s">
        <v>34</v>
      </c>
      <c r="F168" s="4">
        <v>0.55000000000000004</v>
      </c>
      <c r="G168" s="261" t="s">
        <v>222</v>
      </c>
      <c r="I168" s="105">
        <v>163</v>
      </c>
      <c r="J168" s="83">
        <f t="shared" si="101"/>
        <v>0</v>
      </c>
      <c r="K168" s="83">
        <f t="shared" si="102"/>
        <v>0</v>
      </c>
      <c r="L168" s="83">
        <f t="shared" si="103"/>
        <v>0</v>
      </c>
      <c r="M168" s="83">
        <f t="shared" si="85"/>
        <v>0</v>
      </c>
      <c r="N168" s="83">
        <v>0</v>
      </c>
      <c r="O168" s="84">
        <f t="shared" si="86"/>
        <v>0</v>
      </c>
      <c r="P168" s="105">
        <v>163</v>
      </c>
      <c r="Q168" s="83">
        <f t="shared" si="104"/>
        <v>0</v>
      </c>
      <c r="R168" s="83">
        <f t="shared" si="105"/>
        <v>0</v>
      </c>
      <c r="S168" s="83">
        <f t="shared" si="87"/>
        <v>0</v>
      </c>
      <c r="T168" s="83">
        <f t="shared" si="88"/>
        <v>0</v>
      </c>
      <c r="U168" s="83">
        <f t="shared" si="106"/>
        <v>0</v>
      </c>
      <c r="V168" s="83">
        <f t="shared" si="89"/>
        <v>0</v>
      </c>
      <c r="W168" s="83">
        <v>0</v>
      </c>
      <c r="X168" s="83">
        <f t="shared" si="90"/>
        <v>0</v>
      </c>
      <c r="Y168" s="88">
        <f t="shared" si="91"/>
        <v>0</v>
      </c>
      <c r="AA168" s="121">
        <v>163</v>
      </c>
      <c r="AB168" s="83">
        <f t="shared" si="92"/>
        <v>0</v>
      </c>
      <c r="AC168" s="154">
        <f t="shared" si="93"/>
        <v>0</v>
      </c>
      <c r="AD168" s="154">
        <f t="shared" si="94"/>
        <v>0</v>
      </c>
      <c r="AE168" s="154">
        <f t="shared" si="95"/>
        <v>0</v>
      </c>
      <c r="AF168" s="227">
        <f t="shared" si="112"/>
        <v>0</v>
      </c>
      <c r="AG168" s="227">
        <f t="shared" si="113"/>
        <v>0</v>
      </c>
      <c r="AH168" s="227">
        <f t="shared" si="114"/>
        <v>0</v>
      </c>
      <c r="AI168" s="235">
        <f t="shared" si="115"/>
        <v>0</v>
      </c>
      <c r="AK168" s="121">
        <v>163</v>
      </c>
      <c r="AL168" s="83">
        <f t="shared" si="96"/>
        <v>0</v>
      </c>
      <c r="AM168" s="83">
        <f t="shared" si="97"/>
        <v>0</v>
      </c>
      <c r="AN168" s="83">
        <f t="shared" si="98"/>
        <v>0</v>
      </c>
      <c r="AO168" s="83">
        <f t="shared" si="99"/>
        <v>0</v>
      </c>
      <c r="AP168" s="83">
        <f t="shared" si="100"/>
        <v>0</v>
      </c>
      <c r="AQ168" s="227">
        <f t="shared" si="84"/>
        <v>0</v>
      </c>
      <c r="AR168" s="227">
        <f t="shared" si="84"/>
        <v>0</v>
      </c>
      <c r="AS168" s="227">
        <f t="shared" si="84"/>
        <v>0</v>
      </c>
      <c r="AT168" s="227">
        <f t="shared" si="83"/>
        <v>0</v>
      </c>
      <c r="AU168" s="83">
        <f t="shared" si="107"/>
        <v>0</v>
      </c>
      <c r="AV168" s="83">
        <f t="shared" si="108"/>
        <v>0</v>
      </c>
      <c r="AW168" s="83">
        <f t="shared" si="109"/>
        <v>0</v>
      </c>
      <c r="AX168" s="83">
        <f t="shared" si="110"/>
        <v>0</v>
      </c>
      <c r="AY168" s="235">
        <f t="shared" si="111"/>
        <v>0</v>
      </c>
    </row>
    <row r="169" spans="5:51" x14ac:dyDescent="0.25">
      <c r="E169" s="244" t="s">
        <v>35</v>
      </c>
      <c r="F169" s="4">
        <v>0.56000000000000005</v>
      </c>
      <c r="G169" s="261" t="s">
        <v>222</v>
      </c>
      <c r="I169" s="105">
        <v>164</v>
      </c>
      <c r="J169" s="83">
        <f t="shared" si="101"/>
        <v>0</v>
      </c>
      <c r="K169" s="83">
        <f t="shared" si="102"/>
        <v>0</v>
      </c>
      <c r="L169" s="83">
        <f t="shared" si="103"/>
        <v>0</v>
      </c>
      <c r="M169" s="83">
        <f t="shared" si="85"/>
        <v>0</v>
      </c>
      <c r="N169" s="83">
        <v>0</v>
      </c>
      <c r="O169" s="84">
        <f t="shared" si="86"/>
        <v>0</v>
      </c>
      <c r="P169" s="105">
        <v>164</v>
      </c>
      <c r="Q169" s="83">
        <f t="shared" si="104"/>
        <v>0</v>
      </c>
      <c r="R169" s="83">
        <f t="shared" si="105"/>
        <v>0</v>
      </c>
      <c r="S169" s="83">
        <f t="shared" si="87"/>
        <v>0</v>
      </c>
      <c r="T169" s="83">
        <f t="shared" si="88"/>
        <v>0</v>
      </c>
      <c r="U169" s="83">
        <f t="shared" si="106"/>
        <v>0</v>
      </c>
      <c r="V169" s="83">
        <f t="shared" si="89"/>
        <v>0</v>
      </c>
      <c r="W169" s="83">
        <v>0</v>
      </c>
      <c r="X169" s="83">
        <f t="shared" si="90"/>
        <v>0</v>
      </c>
      <c r="Y169" s="88">
        <f t="shared" si="91"/>
        <v>0</v>
      </c>
      <c r="AA169" s="121">
        <v>164</v>
      </c>
      <c r="AB169" s="83">
        <f t="shared" si="92"/>
        <v>0</v>
      </c>
      <c r="AC169" s="154">
        <f t="shared" si="93"/>
        <v>0</v>
      </c>
      <c r="AD169" s="154">
        <f t="shared" si="94"/>
        <v>0</v>
      </c>
      <c r="AE169" s="154">
        <f t="shared" si="95"/>
        <v>0</v>
      </c>
      <c r="AF169" s="227">
        <f t="shared" si="112"/>
        <v>0</v>
      </c>
      <c r="AG169" s="227">
        <f t="shared" si="113"/>
        <v>0</v>
      </c>
      <c r="AH169" s="227">
        <f t="shared" si="114"/>
        <v>0</v>
      </c>
      <c r="AI169" s="235">
        <f t="shared" si="115"/>
        <v>0</v>
      </c>
      <c r="AK169" s="121">
        <v>164</v>
      </c>
      <c r="AL169" s="83">
        <f t="shared" si="96"/>
        <v>0</v>
      </c>
      <c r="AM169" s="83">
        <f t="shared" si="97"/>
        <v>0</v>
      </c>
      <c r="AN169" s="83">
        <f t="shared" si="98"/>
        <v>0</v>
      </c>
      <c r="AO169" s="83">
        <f t="shared" si="99"/>
        <v>0</v>
      </c>
      <c r="AP169" s="83">
        <f t="shared" si="100"/>
        <v>0</v>
      </c>
      <c r="AQ169" s="227">
        <f t="shared" si="84"/>
        <v>0</v>
      </c>
      <c r="AR169" s="227">
        <f t="shared" si="84"/>
        <v>0</v>
      </c>
      <c r="AS169" s="227">
        <f t="shared" si="84"/>
        <v>0</v>
      </c>
      <c r="AT169" s="227">
        <f t="shared" si="84"/>
        <v>0</v>
      </c>
      <c r="AU169" s="83">
        <f t="shared" si="107"/>
        <v>0</v>
      </c>
      <c r="AV169" s="83">
        <f t="shared" si="108"/>
        <v>0</v>
      </c>
      <c r="AW169" s="83">
        <f t="shared" si="109"/>
        <v>0</v>
      </c>
      <c r="AX169" s="83">
        <f t="shared" si="110"/>
        <v>0</v>
      </c>
      <c r="AY169" s="235">
        <f t="shared" si="111"/>
        <v>0</v>
      </c>
    </row>
    <row r="170" spans="5:51" x14ac:dyDescent="0.25">
      <c r="E170" s="244" t="s">
        <v>36</v>
      </c>
      <c r="F170" s="4">
        <v>0.57999999999999996</v>
      </c>
      <c r="G170" s="261" t="s">
        <v>222</v>
      </c>
      <c r="I170" s="105">
        <v>165</v>
      </c>
      <c r="J170" s="83">
        <f t="shared" si="101"/>
        <v>0</v>
      </c>
      <c r="K170" s="83">
        <f t="shared" si="102"/>
        <v>0</v>
      </c>
      <c r="L170" s="83">
        <f t="shared" si="103"/>
        <v>0</v>
      </c>
      <c r="M170" s="83">
        <f t="shared" si="85"/>
        <v>0</v>
      </c>
      <c r="N170" s="83">
        <v>0</v>
      </c>
      <c r="O170" s="84">
        <f t="shared" si="86"/>
        <v>0</v>
      </c>
      <c r="P170" s="105">
        <v>165</v>
      </c>
      <c r="Q170" s="83">
        <f t="shared" si="104"/>
        <v>0</v>
      </c>
      <c r="R170" s="83">
        <f t="shared" si="105"/>
        <v>0</v>
      </c>
      <c r="S170" s="83">
        <f t="shared" si="87"/>
        <v>0</v>
      </c>
      <c r="T170" s="83">
        <f t="shared" si="88"/>
        <v>0</v>
      </c>
      <c r="U170" s="83">
        <f t="shared" si="106"/>
        <v>0</v>
      </c>
      <c r="V170" s="83">
        <f t="shared" si="89"/>
        <v>0</v>
      </c>
      <c r="W170" s="83">
        <v>0</v>
      </c>
      <c r="X170" s="83">
        <f t="shared" si="90"/>
        <v>0</v>
      </c>
      <c r="Y170" s="88">
        <f t="shared" si="91"/>
        <v>0</v>
      </c>
      <c r="AA170" s="121">
        <v>165</v>
      </c>
      <c r="AB170" s="83">
        <f t="shared" si="92"/>
        <v>0</v>
      </c>
      <c r="AC170" s="154">
        <f t="shared" si="93"/>
        <v>0</v>
      </c>
      <c r="AD170" s="154">
        <f t="shared" si="94"/>
        <v>0</v>
      </c>
      <c r="AE170" s="154">
        <f t="shared" si="95"/>
        <v>0</v>
      </c>
      <c r="AF170" s="227">
        <f t="shared" si="112"/>
        <v>0</v>
      </c>
      <c r="AG170" s="227">
        <f t="shared" si="113"/>
        <v>0</v>
      </c>
      <c r="AH170" s="227">
        <f t="shared" si="114"/>
        <v>0</v>
      </c>
      <c r="AI170" s="235">
        <f t="shared" si="115"/>
        <v>0</v>
      </c>
      <c r="AK170" s="121">
        <v>165</v>
      </c>
      <c r="AL170" s="83">
        <f t="shared" si="96"/>
        <v>0</v>
      </c>
      <c r="AM170" s="83">
        <f t="shared" si="97"/>
        <v>0</v>
      </c>
      <c r="AN170" s="83">
        <f t="shared" si="98"/>
        <v>0</v>
      </c>
      <c r="AO170" s="83">
        <f t="shared" si="99"/>
        <v>0</v>
      </c>
      <c r="AP170" s="83">
        <f t="shared" si="100"/>
        <v>0</v>
      </c>
      <c r="AQ170" s="227">
        <f t="shared" ref="AQ170:AT205" si="116">IF($AK170&lt;=$F$18,$AL170*AM170,)</f>
        <v>0</v>
      </c>
      <c r="AR170" s="227">
        <f t="shared" si="116"/>
        <v>0</v>
      </c>
      <c r="AS170" s="227">
        <f t="shared" si="116"/>
        <v>0</v>
      </c>
      <c r="AT170" s="227">
        <f t="shared" si="116"/>
        <v>0</v>
      </c>
      <c r="AU170" s="83">
        <f t="shared" si="107"/>
        <v>0</v>
      </c>
      <c r="AV170" s="83">
        <f t="shared" si="108"/>
        <v>0</v>
      </c>
      <c r="AW170" s="83">
        <f t="shared" si="109"/>
        <v>0</v>
      </c>
      <c r="AX170" s="83">
        <f t="shared" si="110"/>
        <v>0</v>
      </c>
      <c r="AY170" s="235">
        <f t="shared" si="111"/>
        <v>0</v>
      </c>
    </row>
    <row r="171" spans="5:51" x14ac:dyDescent="0.25">
      <c r="E171" s="244" t="s">
        <v>37</v>
      </c>
      <c r="F171" s="4">
        <v>0.57999999999999996</v>
      </c>
      <c r="G171" s="261" t="s">
        <v>223</v>
      </c>
      <c r="I171" s="105">
        <v>166</v>
      </c>
      <c r="J171" s="83">
        <f t="shared" si="101"/>
        <v>0</v>
      </c>
      <c r="K171" s="83">
        <f t="shared" si="102"/>
        <v>0</v>
      </c>
      <c r="L171" s="83">
        <f t="shared" si="103"/>
        <v>0</v>
      </c>
      <c r="M171" s="83">
        <f t="shared" si="85"/>
        <v>0</v>
      </c>
      <c r="N171" s="83">
        <v>0</v>
      </c>
      <c r="O171" s="84">
        <f t="shared" si="86"/>
        <v>0</v>
      </c>
      <c r="P171" s="105">
        <v>166</v>
      </c>
      <c r="Q171" s="83">
        <f t="shared" si="104"/>
        <v>0</v>
      </c>
      <c r="R171" s="83">
        <f t="shared" si="105"/>
        <v>0</v>
      </c>
      <c r="S171" s="83">
        <f t="shared" si="87"/>
        <v>0</v>
      </c>
      <c r="T171" s="83">
        <f t="shared" si="88"/>
        <v>0</v>
      </c>
      <c r="U171" s="83">
        <f t="shared" si="106"/>
        <v>0</v>
      </c>
      <c r="V171" s="83">
        <f t="shared" si="89"/>
        <v>0</v>
      </c>
      <c r="W171" s="83">
        <v>0</v>
      </c>
      <c r="X171" s="83">
        <f t="shared" si="90"/>
        <v>0</v>
      </c>
      <c r="Y171" s="88">
        <f t="shared" si="91"/>
        <v>0</v>
      </c>
      <c r="AA171" s="121">
        <v>166</v>
      </c>
      <c r="AB171" s="83">
        <f t="shared" si="92"/>
        <v>0</v>
      </c>
      <c r="AC171" s="154">
        <f t="shared" si="93"/>
        <v>0</v>
      </c>
      <c r="AD171" s="154">
        <f t="shared" si="94"/>
        <v>0</v>
      </c>
      <c r="AE171" s="154">
        <f t="shared" si="95"/>
        <v>0</v>
      </c>
      <c r="AF171" s="227">
        <f t="shared" si="112"/>
        <v>0</v>
      </c>
      <c r="AG171" s="227">
        <f t="shared" si="113"/>
        <v>0</v>
      </c>
      <c r="AH171" s="227">
        <f t="shared" si="114"/>
        <v>0</v>
      </c>
      <c r="AI171" s="235">
        <f t="shared" si="115"/>
        <v>0</v>
      </c>
      <c r="AK171" s="121">
        <v>166</v>
      </c>
      <c r="AL171" s="83">
        <f t="shared" si="96"/>
        <v>0</v>
      </c>
      <c r="AM171" s="83">
        <f t="shared" si="97"/>
        <v>0</v>
      </c>
      <c r="AN171" s="83">
        <f t="shared" si="98"/>
        <v>0</v>
      </c>
      <c r="AO171" s="83">
        <f t="shared" si="99"/>
        <v>0</v>
      </c>
      <c r="AP171" s="83">
        <f t="shared" si="100"/>
        <v>0</v>
      </c>
      <c r="AQ171" s="227">
        <f t="shared" si="116"/>
        <v>0</v>
      </c>
      <c r="AR171" s="227">
        <f t="shared" si="116"/>
        <v>0</v>
      </c>
      <c r="AS171" s="227">
        <f t="shared" si="116"/>
        <v>0</v>
      </c>
      <c r="AT171" s="227">
        <f t="shared" si="116"/>
        <v>0</v>
      </c>
      <c r="AU171" s="83">
        <f t="shared" si="107"/>
        <v>0</v>
      </c>
      <c r="AV171" s="83">
        <f t="shared" si="108"/>
        <v>0</v>
      </c>
      <c r="AW171" s="83">
        <f t="shared" si="109"/>
        <v>0</v>
      </c>
      <c r="AX171" s="83">
        <f t="shared" si="110"/>
        <v>0</v>
      </c>
      <c r="AY171" s="235">
        <f t="shared" si="111"/>
        <v>0</v>
      </c>
    </row>
    <row r="172" spans="5:51" x14ac:dyDescent="0.25">
      <c r="E172" s="244" t="s">
        <v>38</v>
      </c>
      <c r="F172" s="4">
        <v>0.48</v>
      </c>
      <c r="G172" s="261" t="s">
        <v>223</v>
      </c>
      <c r="I172" s="105">
        <v>167</v>
      </c>
      <c r="J172" s="83">
        <f t="shared" si="101"/>
        <v>0</v>
      </c>
      <c r="K172" s="83">
        <f t="shared" si="102"/>
        <v>0</v>
      </c>
      <c r="L172" s="83">
        <f t="shared" si="103"/>
        <v>0</v>
      </c>
      <c r="M172" s="83">
        <f t="shared" si="85"/>
        <v>0</v>
      </c>
      <c r="N172" s="83">
        <v>0</v>
      </c>
      <c r="O172" s="84">
        <f t="shared" si="86"/>
        <v>0</v>
      </c>
      <c r="P172" s="105">
        <v>167</v>
      </c>
      <c r="Q172" s="83">
        <f t="shared" si="104"/>
        <v>0</v>
      </c>
      <c r="R172" s="83">
        <f t="shared" si="105"/>
        <v>0</v>
      </c>
      <c r="S172" s="83">
        <f t="shared" si="87"/>
        <v>0</v>
      </c>
      <c r="T172" s="83">
        <f t="shared" si="88"/>
        <v>0</v>
      </c>
      <c r="U172" s="83">
        <f t="shared" si="106"/>
        <v>0</v>
      </c>
      <c r="V172" s="83">
        <f t="shared" si="89"/>
        <v>0</v>
      </c>
      <c r="W172" s="83">
        <v>0</v>
      </c>
      <c r="X172" s="83">
        <f t="shared" si="90"/>
        <v>0</v>
      </c>
      <c r="Y172" s="88">
        <f t="shared" si="91"/>
        <v>0</v>
      </c>
      <c r="AA172" s="121">
        <v>167</v>
      </c>
      <c r="AB172" s="83">
        <f t="shared" si="92"/>
        <v>0</v>
      </c>
      <c r="AC172" s="154">
        <f t="shared" si="93"/>
        <v>0</v>
      </c>
      <c r="AD172" s="154">
        <f t="shared" si="94"/>
        <v>0</v>
      </c>
      <c r="AE172" s="154">
        <f t="shared" si="95"/>
        <v>0</v>
      </c>
      <c r="AF172" s="227">
        <f t="shared" si="112"/>
        <v>0</v>
      </c>
      <c r="AG172" s="227">
        <f t="shared" si="113"/>
        <v>0</v>
      </c>
      <c r="AH172" s="227">
        <f t="shared" si="114"/>
        <v>0</v>
      </c>
      <c r="AI172" s="235">
        <f t="shared" si="115"/>
        <v>0</v>
      </c>
      <c r="AK172" s="121">
        <v>167</v>
      </c>
      <c r="AL172" s="83">
        <f t="shared" si="96"/>
        <v>0</v>
      </c>
      <c r="AM172" s="83">
        <f t="shared" si="97"/>
        <v>0</v>
      </c>
      <c r="AN172" s="83">
        <f t="shared" si="98"/>
        <v>0</v>
      </c>
      <c r="AO172" s="83">
        <f t="shared" si="99"/>
        <v>0</v>
      </c>
      <c r="AP172" s="83">
        <f t="shared" si="100"/>
        <v>0</v>
      </c>
      <c r="AQ172" s="227">
        <f t="shared" si="116"/>
        <v>0</v>
      </c>
      <c r="AR172" s="227">
        <f t="shared" si="116"/>
        <v>0</v>
      </c>
      <c r="AS172" s="227">
        <f t="shared" si="116"/>
        <v>0</v>
      </c>
      <c r="AT172" s="227">
        <f t="shared" si="116"/>
        <v>0</v>
      </c>
      <c r="AU172" s="83">
        <f t="shared" si="107"/>
        <v>0</v>
      </c>
      <c r="AV172" s="83">
        <f t="shared" si="108"/>
        <v>0</v>
      </c>
      <c r="AW172" s="83">
        <f t="shared" si="109"/>
        <v>0</v>
      </c>
      <c r="AX172" s="83">
        <f t="shared" si="110"/>
        <v>0</v>
      </c>
      <c r="AY172" s="235">
        <f t="shared" si="111"/>
        <v>0</v>
      </c>
    </row>
    <row r="173" spans="5:51" x14ac:dyDescent="0.25">
      <c r="E173" s="244" t="s">
        <v>39</v>
      </c>
      <c r="F173" s="4">
        <v>0.42</v>
      </c>
      <c r="G173" s="261" t="s">
        <v>223</v>
      </c>
      <c r="I173" s="105">
        <v>168</v>
      </c>
      <c r="J173" s="83">
        <f t="shared" si="101"/>
        <v>0</v>
      </c>
      <c r="K173" s="83">
        <f t="shared" si="102"/>
        <v>0</v>
      </c>
      <c r="L173" s="83">
        <f t="shared" si="103"/>
        <v>0</v>
      </c>
      <c r="M173" s="83">
        <f t="shared" si="85"/>
        <v>0</v>
      </c>
      <c r="N173" s="83">
        <v>0</v>
      </c>
      <c r="O173" s="84">
        <f t="shared" si="86"/>
        <v>0</v>
      </c>
      <c r="P173" s="105">
        <v>168</v>
      </c>
      <c r="Q173" s="83">
        <f t="shared" si="104"/>
        <v>0</v>
      </c>
      <c r="R173" s="83">
        <f t="shared" si="105"/>
        <v>0</v>
      </c>
      <c r="S173" s="83">
        <f t="shared" si="87"/>
        <v>0</v>
      </c>
      <c r="T173" s="83">
        <f t="shared" si="88"/>
        <v>0</v>
      </c>
      <c r="U173" s="83">
        <f t="shared" si="106"/>
        <v>0</v>
      </c>
      <c r="V173" s="83">
        <f t="shared" si="89"/>
        <v>0</v>
      </c>
      <c r="W173" s="83">
        <v>0</v>
      </c>
      <c r="X173" s="83">
        <f t="shared" si="90"/>
        <v>0</v>
      </c>
      <c r="Y173" s="88">
        <f t="shared" si="91"/>
        <v>0</v>
      </c>
      <c r="AA173" s="121">
        <v>168</v>
      </c>
      <c r="AB173" s="83">
        <f t="shared" si="92"/>
        <v>0</v>
      </c>
      <c r="AC173" s="154">
        <f t="shared" si="93"/>
        <v>0</v>
      </c>
      <c r="AD173" s="154">
        <f t="shared" si="94"/>
        <v>0</v>
      </c>
      <c r="AE173" s="154">
        <f t="shared" si="95"/>
        <v>0</v>
      </c>
      <c r="AF173" s="227">
        <f t="shared" si="112"/>
        <v>0</v>
      </c>
      <c r="AG173" s="227">
        <f t="shared" si="113"/>
        <v>0</v>
      </c>
      <c r="AH173" s="227">
        <f t="shared" si="114"/>
        <v>0</v>
      </c>
      <c r="AI173" s="235">
        <f t="shared" si="115"/>
        <v>0</v>
      </c>
      <c r="AK173" s="121">
        <v>168</v>
      </c>
      <c r="AL173" s="83">
        <f t="shared" si="96"/>
        <v>0</v>
      </c>
      <c r="AM173" s="83">
        <f t="shared" si="97"/>
        <v>0</v>
      </c>
      <c r="AN173" s="83">
        <f t="shared" si="98"/>
        <v>0</v>
      </c>
      <c r="AO173" s="83">
        <f t="shared" si="99"/>
        <v>0</v>
      </c>
      <c r="AP173" s="83">
        <f t="shared" si="100"/>
        <v>0</v>
      </c>
      <c r="AQ173" s="227">
        <f t="shared" si="116"/>
        <v>0</v>
      </c>
      <c r="AR173" s="227">
        <f t="shared" si="116"/>
        <v>0</v>
      </c>
      <c r="AS173" s="227">
        <f t="shared" si="116"/>
        <v>0</v>
      </c>
      <c r="AT173" s="227">
        <f t="shared" si="116"/>
        <v>0</v>
      </c>
      <c r="AU173" s="83">
        <f t="shared" si="107"/>
        <v>0</v>
      </c>
      <c r="AV173" s="83">
        <f t="shared" si="108"/>
        <v>0</v>
      </c>
      <c r="AW173" s="83">
        <f t="shared" si="109"/>
        <v>0</v>
      </c>
      <c r="AX173" s="83">
        <f t="shared" si="110"/>
        <v>0</v>
      </c>
      <c r="AY173" s="235">
        <f t="shared" si="111"/>
        <v>0</v>
      </c>
    </row>
    <row r="174" spans="5:51" x14ac:dyDescent="0.25">
      <c r="E174" s="244" t="s">
        <v>40</v>
      </c>
      <c r="F174" s="4">
        <v>0.5</v>
      </c>
      <c r="G174" s="261" t="s">
        <v>222</v>
      </c>
      <c r="I174" s="105">
        <v>169</v>
      </c>
      <c r="J174" s="83">
        <f t="shared" si="101"/>
        <v>0</v>
      </c>
      <c r="K174" s="83">
        <f t="shared" si="102"/>
        <v>0</v>
      </c>
      <c r="L174" s="83">
        <f t="shared" si="103"/>
        <v>0</v>
      </c>
      <c r="M174" s="83">
        <f t="shared" si="85"/>
        <v>0</v>
      </c>
      <c r="N174" s="83">
        <v>0</v>
      </c>
      <c r="O174" s="84">
        <f t="shared" si="86"/>
        <v>0</v>
      </c>
      <c r="P174" s="105">
        <v>169</v>
      </c>
      <c r="Q174" s="83">
        <f t="shared" si="104"/>
        <v>0</v>
      </c>
      <c r="R174" s="83">
        <f t="shared" si="105"/>
        <v>0</v>
      </c>
      <c r="S174" s="83">
        <f t="shared" si="87"/>
        <v>0</v>
      </c>
      <c r="T174" s="83">
        <f t="shared" si="88"/>
        <v>0</v>
      </c>
      <c r="U174" s="83">
        <f t="shared" si="106"/>
        <v>0</v>
      </c>
      <c r="V174" s="83">
        <f t="shared" si="89"/>
        <v>0</v>
      </c>
      <c r="W174" s="83">
        <v>0</v>
      </c>
      <c r="X174" s="83">
        <f t="shared" si="90"/>
        <v>0</v>
      </c>
      <c r="Y174" s="88">
        <f t="shared" si="91"/>
        <v>0</v>
      </c>
      <c r="AA174" s="121">
        <v>169</v>
      </c>
      <c r="AB174" s="83">
        <f t="shared" si="92"/>
        <v>0</v>
      </c>
      <c r="AC174" s="154">
        <f t="shared" si="93"/>
        <v>0</v>
      </c>
      <c r="AD174" s="154">
        <f t="shared" si="94"/>
        <v>0</v>
      </c>
      <c r="AE174" s="154">
        <f t="shared" si="95"/>
        <v>0</v>
      </c>
      <c r="AF174" s="227">
        <f t="shared" si="112"/>
        <v>0</v>
      </c>
      <c r="AG174" s="227">
        <f t="shared" si="113"/>
        <v>0</v>
      </c>
      <c r="AH174" s="227">
        <f t="shared" si="114"/>
        <v>0</v>
      </c>
      <c r="AI174" s="235">
        <f t="shared" si="115"/>
        <v>0</v>
      </c>
      <c r="AK174" s="121">
        <v>169</v>
      </c>
      <c r="AL174" s="83">
        <f t="shared" si="96"/>
        <v>0</v>
      </c>
      <c r="AM174" s="83">
        <f t="shared" si="97"/>
        <v>0</v>
      </c>
      <c r="AN174" s="83">
        <f t="shared" si="98"/>
        <v>0</v>
      </c>
      <c r="AO174" s="83">
        <f t="shared" si="99"/>
        <v>0</v>
      </c>
      <c r="AP174" s="83">
        <f t="shared" si="100"/>
        <v>0</v>
      </c>
      <c r="AQ174" s="227">
        <f t="shared" si="116"/>
        <v>0</v>
      </c>
      <c r="AR174" s="227">
        <f t="shared" si="116"/>
        <v>0</v>
      </c>
      <c r="AS174" s="227">
        <f t="shared" si="116"/>
        <v>0</v>
      </c>
      <c r="AT174" s="227">
        <f t="shared" si="116"/>
        <v>0</v>
      </c>
      <c r="AU174" s="83">
        <f t="shared" si="107"/>
        <v>0</v>
      </c>
      <c r="AV174" s="83">
        <f t="shared" si="108"/>
        <v>0</v>
      </c>
      <c r="AW174" s="83">
        <f t="shared" si="109"/>
        <v>0</v>
      </c>
      <c r="AX174" s="83">
        <f t="shared" si="110"/>
        <v>0</v>
      </c>
      <c r="AY174" s="235">
        <f t="shared" si="111"/>
        <v>0</v>
      </c>
    </row>
    <row r="175" spans="5:51" x14ac:dyDescent="0.25">
      <c r="E175" s="244" t="s">
        <v>41</v>
      </c>
      <c r="F175" s="4">
        <v>0.55000000000000004</v>
      </c>
      <c r="G175" s="261" t="s">
        <v>222</v>
      </c>
      <c r="I175" s="105">
        <v>170</v>
      </c>
      <c r="J175" s="83">
        <f t="shared" si="101"/>
        <v>0</v>
      </c>
      <c r="K175" s="83">
        <f t="shared" si="102"/>
        <v>0</v>
      </c>
      <c r="L175" s="83">
        <f t="shared" si="103"/>
        <v>0</v>
      </c>
      <c r="M175" s="83">
        <f t="shared" si="85"/>
        <v>0</v>
      </c>
      <c r="N175" s="83">
        <v>0</v>
      </c>
      <c r="O175" s="84">
        <f t="shared" si="86"/>
        <v>0</v>
      </c>
      <c r="P175" s="105">
        <v>170</v>
      </c>
      <c r="Q175" s="83">
        <f t="shared" si="104"/>
        <v>0</v>
      </c>
      <c r="R175" s="83">
        <f t="shared" si="105"/>
        <v>0</v>
      </c>
      <c r="S175" s="83">
        <f t="shared" si="87"/>
        <v>0</v>
      </c>
      <c r="T175" s="83">
        <f t="shared" si="88"/>
        <v>0</v>
      </c>
      <c r="U175" s="83">
        <f t="shared" si="106"/>
        <v>0</v>
      </c>
      <c r="V175" s="83">
        <f t="shared" si="89"/>
        <v>0</v>
      </c>
      <c r="W175" s="83">
        <v>0</v>
      </c>
      <c r="X175" s="83">
        <f t="shared" si="90"/>
        <v>0</v>
      </c>
      <c r="Y175" s="88">
        <f t="shared" si="91"/>
        <v>0</v>
      </c>
      <c r="AA175" s="121">
        <v>170</v>
      </c>
      <c r="AB175" s="83">
        <f t="shared" si="92"/>
        <v>0</v>
      </c>
      <c r="AC175" s="154">
        <f t="shared" si="93"/>
        <v>0</v>
      </c>
      <c r="AD175" s="154">
        <f t="shared" si="94"/>
        <v>0</v>
      </c>
      <c r="AE175" s="154">
        <f t="shared" si="95"/>
        <v>0</v>
      </c>
      <c r="AF175" s="227">
        <f t="shared" si="112"/>
        <v>0</v>
      </c>
      <c r="AG175" s="227">
        <f t="shared" si="113"/>
        <v>0</v>
      </c>
      <c r="AH175" s="227">
        <f t="shared" si="114"/>
        <v>0</v>
      </c>
      <c r="AI175" s="235">
        <f t="shared" si="115"/>
        <v>0</v>
      </c>
      <c r="AK175" s="121">
        <v>170</v>
      </c>
      <c r="AL175" s="83">
        <f t="shared" si="96"/>
        <v>0</v>
      </c>
      <c r="AM175" s="83">
        <f t="shared" si="97"/>
        <v>0</v>
      </c>
      <c r="AN175" s="83">
        <f t="shared" si="98"/>
        <v>0</v>
      </c>
      <c r="AO175" s="83">
        <f t="shared" si="99"/>
        <v>0</v>
      </c>
      <c r="AP175" s="83">
        <f t="shared" si="100"/>
        <v>0</v>
      </c>
      <c r="AQ175" s="227">
        <f t="shared" si="116"/>
        <v>0</v>
      </c>
      <c r="AR175" s="227">
        <f t="shared" si="116"/>
        <v>0</v>
      </c>
      <c r="AS175" s="227">
        <f t="shared" si="116"/>
        <v>0</v>
      </c>
      <c r="AT175" s="227">
        <f t="shared" si="116"/>
        <v>0</v>
      </c>
      <c r="AU175" s="83">
        <f t="shared" si="107"/>
        <v>0</v>
      </c>
      <c r="AV175" s="83">
        <f t="shared" si="108"/>
        <v>0</v>
      </c>
      <c r="AW175" s="83">
        <f t="shared" si="109"/>
        <v>0</v>
      </c>
      <c r="AX175" s="83">
        <f t="shared" si="110"/>
        <v>0</v>
      </c>
      <c r="AY175" s="235">
        <f t="shared" si="111"/>
        <v>0</v>
      </c>
    </row>
    <row r="176" spans="5:51" x14ac:dyDescent="0.25">
      <c r="E176" s="244" t="s">
        <v>42</v>
      </c>
      <c r="F176" s="4">
        <v>0.53</v>
      </c>
      <c r="G176" s="261" t="s">
        <v>222</v>
      </c>
      <c r="I176" s="105">
        <v>171</v>
      </c>
      <c r="J176" s="83">
        <f t="shared" si="101"/>
        <v>0</v>
      </c>
      <c r="K176" s="83">
        <f t="shared" si="102"/>
        <v>0</v>
      </c>
      <c r="L176" s="83">
        <f t="shared" si="103"/>
        <v>0</v>
      </c>
      <c r="M176" s="83">
        <f t="shared" si="85"/>
        <v>0</v>
      </c>
      <c r="N176" s="83">
        <v>0</v>
      </c>
      <c r="O176" s="84">
        <f t="shared" si="86"/>
        <v>0</v>
      </c>
      <c r="P176" s="105">
        <v>171</v>
      </c>
      <c r="Q176" s="83">
        <f t="shared" si="104"/>
        <v>0</v>
      </c>
      <c r="R176" s="83">
        <f t="shared" si="105"/>
        <v>0</v>
      </c>
      <c r="S176" s="83">
        <f t="shared" si="87"/>
        <v>0</v>
      </c>
      <c r="T176" s="83">
        <f t="shared" si="88"/>
        <v>0</v>
      </c>
      <c r="U176" s="83">
        <f t="shared" si="106"/>
        <v>0</v>
      </c>
      <c r="V176" s="83">
        <f t="shared" si="89"/>
        <v>0</v>
      </c>
      <c r="W176" s="83">
        <v>0</v>
      </c>
      <c r="X176" s="83">
        <f t="shared" si="90"/>
        <v>0</v>
      </c>
      <c r="Y176" s="88">
        <f t="shared" si="91"/>
        <v>0</v>
      </c>
      <c r="AA176" s="121">
        <v>171</v>
      </c>
      <c r="AB176" s="83">
        <f t="shared" si="92"/>
        <v>0</v>
      </c>
      <c r="AC176" s="154">
        <f t="shared" si="93"/>
        <v>0</v>
      </c>
      <c r="AD176" s="154">
        <f t="shared" si="94"/>
        <v>0</v>
      </c>
      <c r="AE176" s="154">
        <f t="shared" si="95"/>
        <v>0</v>
      </c>
      <c r="AF176" s="227">
        <f t="shared" si="112"/>
        <v>0</v>
      </c>
      <c r="AG176" s="227">
        <f t="shared" si="113"/>
        <v>0</v>
      </c>
      <c r="AH176" s="227">
        <f t="shared" si="114"/>
        <v>0</v>
      </c>
      <c r="AI176" s="235">
        <f t="shared" si="115"/>
        <v>0</v>
      </c>
      <c r="AK176" s="121">
        <v>171</v>
      </c>
      <c r="AL176" s="83">
        <f t="shared" si="96"/>
        <v>0</v>
      </c>
      <c r="AM176" s="83">
        <f t="shared" si="97"/>
        <v>0</v>
      </c>
      <c r="AN176" s="83">
        <f t="shared" si="98"/>
        <v>0</v>
      </c>
      <c r="AO176" s="83">
        <f t="shared" si="99"/>
        <v>0</v>
      </c>
      <c r="AP176" s="83">
        <f t="shared" si="100"/>
        <v>0</v>
      </c>
      <c r="AQ176" s="227">
        <f t="shared" si="116"/>
        <v>0</v>
      </c>
      <c r="AR176" s="227">
        <f t="shared" si="116"/>
        <v>0</v>
      </c>
      <c r="AS176" s="227">
        <f t="shared" si="116"/>
        <v>0</v>
      </c>
      <c r="AT176" s="227">
        <f t="shared" si="116"/>
        <v>0</v>
      </c>
      <c r="AU176" s="83">
        <f t="shared" si="107"/>
        <v>0</v>
      </c>
      <c r="AV176" s="83">
        <f t="shared" si="108"/>
        <v>0</v>
      </c>
      <c r="AW176" s="83">
        <f t="shared" si="109"/>
        <v>0</v>
      </c>
      <c r="AX176" s="83">
        <f t="shared" si="110"/>
        <v>0</v>
      </c>
      <c r="AY176" s="235">
        <f t="shared" si="111"/>
        <v>0</v>
      </c>
    </row>
    <row r="177" spans="5:51" x14ac:dyDescent="0.25">
      <c r="E177" s="244" t="s">
        <v>43</v>
      </c>
      <c r="F177" s="4">
        <v>0.52</v>
      </c>
      <c r="G177" s="261" t="s">
        <v>222</v>
      </c>
      <c r="I177" s="105">
        <v>172</v>
      </c>
      <c r="J177" s="83">
        <f t="shared" si="101"/>
        <v>0</v>
      </c>
      <c r="K177" s="83">
        <f t="shared" si="102"/>
        <v>0</v>
      </c>
      <c r="L177" s="83">
        <f t="shared" si="103"/>
        <v>0</v>
      </c>
      <c r="M177" s="83">
        <f t="shared" si="85"/>
        <v>0</v>
      </c>
      <c r="N177" s="83">
        <v>0</v>
      </c>
      <c r="O177" s="84">
        <f t="shared" si="86"/>
        <v>0</v>
      </c>
      <c r="P177" s="105">
        <v>172</v>
      </c>
      <c r="Q177" s="83">
        <f t="shared" si="104"/>
        <v>0</v>
      </c>
      <c r="R177" s="83">
        <f t="shared" si="105"/>
        <v>0</v>
      </c>
      <c r="S177" s="83">
        <f t="shared" si="87"/>
        <v>0</v>
      </c>
      <c r="T177" s="83">
        <f t="shared" si="88"/>
        <v>0</v>
      </c>
      <c r="U177" s="83">
        <f t="shared" si="106"/>
        <v>0</v>
      </c>
      <c r="V177" s="83">
        <f t="shared" si="89"/>
        <v>0</v>
      </c>
      <c r="W177" s="83">
        <v>0</v>
      </c>
      <c r="X177" s="83">
        <f t="shared" si="90"/>
        <v>0</v>
      </c>
      <c r="Y177" s="88">
        <f t="shared" si="91"/>
        <v>0</v>
      </c>
      <c r="AA177" s="121">
        <v>172</v>
      </c>
      <c r="AB177" s="83">
        <f t="shared" si="92"/>
        <v>0</v>
      </c>
      <c r="AC177" s="154">
        <f t="shared" si="93"/>
        <v>0</v>
      </c>
      <c r="AD177" s="154">
        <f t="shared" si="94"/>
        <v>0</v>
      </c>
      <c r="AE177" s="154">
        <f t="shared" si="95"/>
        <v>0</v>
      </c>
      <c r="AF177" s="227">
        <f t="shared" si="112"/>
        <v>0</v>
      </c>
      <c r="AG177" s="227">
        <f t="shared" si="113"/>
        <v>0</v>
      </c>
      <c r="AH177" s="227">
        <f t="shared" si="114"/>
        <v>0</v>
      </c>
      <c r="AI177" s="235">
        <f t="shared" si="115"/>
        <v>0</v>
      </c>
      <c r="AK177" s="121">
        <v>172</v>
      </c>
      <c r="AL177" s="83">
        <f t="shared" si="96"/>
        <v>0</v>
      </c>
      <c r="AM177" s="83">
        <f t="shared" si="97"/>
        <v>0</v>
      </c>
      <c r="AN177" s="83">
        <f t="shared" si="98"/>
        <v>0</v>
      </c>
      <c r="AO177" s="83">
        <f t="shared" si="99"/>
        <v>0</v>
      </c>
      <c r="AP177" s="83">
        <f t="shared" si="100"/>
        <v>0</v>
      </c>
      <c r="AQ177" s="227">
        <f t="shared" si="116"/>
        <v>0</v>
      </c>
      <c r="AR177" s="227">
        <f t="shared" si="116"/>
        <v>0</v>
      </c>
      <c r="AS177" s="227">
        <f t="shared" si="116"/>
        <v>0</v>
      </c>
      <c r="AT177" s="227">
        <f t="shared" si="116"/>
        <v>0</v>
      </c>
      <c r="AU177" s="83">
        <f t="shared" si="107"/>
        <v>0</v>
      </c>
      <c r="AV177" s="83">
        <f t="shared" si="108"/>
        <v>0</v>
      </c>
      <c r="AW177" s="83">
        <f t="shared" si="109"/>
        <v>0</v>
      </c>
      <c r="AX177" s="83">
        <f t="shared" si="110"/>
        <v>0</v>
      </c>
      <c r="AY177" s="235">
        <f t="shared" si="111"/>
        <v>0</v>
      </c>
    </row>
    <row r="178" spans="5:51" x14ac:dyDescent="0.25">
      <c r="E178" s="244" t="s">
        <v>44</v>
      </c>
      <c r="F178" s="4">
        <v>0.52</v>
      </c>
      <c r="G178" s="261" t="s">
        <v>222</v>
      </c>
      <c r="I178" s="105">
        <v>173</v>
      </c>
      <c r="J178" s="83">
        <f t="shared" si="101"/>
        <v>0</v>
      </c>
      <c r="K178" s="83">
        <f t="shared" si="102"/>
        <v>0</v>
      </c>
      <c r="L178" s="83">
        <f t="shared" si="103"/>
        <v>0</v>
      </c>
      <c r="M178" s="83">
        <f t="shared" si="85"/>
        <v>0</v>
      </c>
      <c r="N178" s="83">
        <v>0</v>
      </c>
      <c r="O178" s="84">
        <f t="shared" si="86"/>
        <v>0</v>
      </c>
      <c r="P178" s="105">
        <v>173</v>
      </c>
      <c r="Q178" s="83">
        <f t="shared" si="104"/>
        <v>0</v>
      </c>
      <c r="R178" s="83">
        <f t="shared" si="105"/>
        <v>0</v>
      </c>
      <c r="S178" s="83">
        <f t="shared" si="87"/>
        <v>0</v>
      </c>
      <c r="T178" s="83">
        <f t="shared" si="88"/>
        <v>0</v>
      </c>
      <c r="U178" s="83">
        <f t="shared" si="106"/>
        <v>0</v>
      </c>
      <c r="V178" s="83">
        <f t="shared" si="89"/>
        <v>0</v>
      </c>
      <c r="W178" s="83">
        <v>0</v>
      </c>
      <c r="X178" s="83">
        <f t="shared" si="90"/>
        <v>0</v>
      </c>
      <c r="Y178" s="88">
        <f t="shared" si="91"/>
        <v>0</v>
      </c>
      <c r="AA178" s="121">
        <v>173</v>
      </c>
      <c r="AB178" s="83">
        <f t="shared" si="92"/>
        <v>0</v>
      </c>
      <c r="AC178" s="154">
        <f t="shared" si="93"/>
        <v>0</v>
      </c>
      <c r="AD178" s="154">
        <f t="shared" si="94"/>
        <v>0</v>
      </c>
      <c r="AE178" s="154">
        <f t="shared" si="95"/>
        <v>0</v>
      </c>
      <c r="AF178" s="227">
        <f t="shared" si="112"/>
        <v>0</v>
      </c>
      <c r="AG178" s="227">
        <f t="shared" si="113"/>
        <v>0</v>
      </c>
      <c r="AH178" s="227">
        <f t="shared" si="114"/>
        <v>0</v>
      </c>
      <c r="AI178" s="235">
        <f t="shared" si="115"/>
        <v>0</v>
      </c>
      <c r="AK178" s="121">
        <v>173</v>
      </c>
      <c r="AL178" s="83">
        <f t="shared" si="96"/>
        <v>0</v>
      </c>
      <c r="AM178" s="83">
        <f t="shared" si="97"/>
        <v>0</v>
      </c>
      <c r="AN178" s="83">
        <f t="shared" si="98"/>
        <v>0</v>
      </c>
      <c r="AO178" s="83">
        <f t="shared" si="99"/>
        <v>0</v>
      </c>
      <c r="AP178" s="83">
        <f t="shared" si="100"/>
        <v>0</v>
      </c>
      <c r="AQ178" s="227">
        <f t="shared" si="116"/>
        <v>0</v>
      </c>
      <c r="AR178" s="227">
        <f t="shared" si="116"/>
        <v>0</v>
      </c>
      <c r="AS178" s="227">
        <f t="shared" si="116"/>
        <v>0</v>
      </c>
      <c r="AT178" s="227">
        <f t="shared" si="116"/>
        <v>0</v>
      </c>
      <c r="AU178" s="83">
        <f t="shared" si="107"/>
        <v>0</v>
      </c>
      <c r="AV178" s="83">
        <f t="shared" si="108"/>
        <v>0</v>
      </c>
      <c r="AW178" s="83">
        <f t="shared" si="109"/>
        <v>0</v>
      </c>
      <c r="AX178" s="83">
        <f t="shared" si="110"/>
        <v>0</v>
      </c>
      <c r="AY178" s="235">
        <f t="shared" si="111"/>
        <v>0</v>
      </c>
    </row>
    <row r="179" spans="5:51" x14ac:dyDescent="0.25">
      <c r="E179" s="244" t="s">
        <v>45</v>
      </c>
      <c r="F179" s="4">
        <v>0.75</v>
      </c>
      <c r="G179" s="261" t="s">
        <v>222</v>
      </c>
      <c r="I179" s="105">
        <v>174</v>
      </c>
      <c r="J179" s="83">
        <f t="shared" si="101"/>
        <v>0</v>
      </c>
      <c r="K179" s="83">
        <f t="shared" si="102"/>
        <v>0</v>
      </c>
      <c r="L179" s="83">
        <f t="shared" si="103"/>
        <v>0</v>
      </c>
      <c r="M179" s="83">
        <f t="shared" si="85"/>
        <v>0</v>
      </c>
      <c r="N179" s="83">
        <v>0</v>
      </c>
      <c r="O179" s="84">
        <f t="shared" si="86"/>
        <v>0</v>
      </c>
      <c r="P179" s="105">
        <v>174</v>
      </c>
      <c r="Q179" s="83">
        <f t="shared" si="104"/>
        <v>0</v>
      </c>
      <c r="R179" s="83">
        <f t="shared" si="105"/>
        <v>0</v>
      </c>
      <c r="S179" s="83">
        <f t="shared" si="87"/>
        <v>0</v>
      </c>
      <c r="T179" s="83">
        <f t="shared" si="88"/>
        <v>0</v>
      </c>
      <c r="U179" s="83">
        <f t="shared" si="106"/>
        <v>0</v>
      </c>
      <c r="V179" s="83">
        <f t="shared" si="89"/>
        <v>0</v>
      </c>
      <c r="W179" s="83">
        <v>0</v>
      </c>
      <c r="X179" s="83">
        <f t="shared" si="90"/>
        <v>0</v>
      </c>
      <c r="Y179" s="88">
        <f t="shared" si="91"/>
        <v>0</v>
      </c>
      <c r="AA179" s="121">
        <v>174</v>
      </c>
      <c r="AB179" s="83">
        <f t="shared" si="92"/>
        <v>0</v>
      </c>
      <c r="AC179" s="154">
        <f t="shared" si="93"/>
        <v>0</v>
      </c>
      <c r="AD179" s="154">
        <f t="shared" si="94"/>
        <v>0</v>
      </c>
      <c r="AE179" s="154">
        <f t="shared" si="95"/>
        <v>0</v>
      </c>
      <c r="AF179" s="227">
        <f t="shared" si="112"/>
        <v>0</v>
      </c>
      <c r="AG179" s="227">
        <f t="shared" si="113"/>
        <v>0</v>
      </c>
      <c r="AH179" s="227">
        <f t="shared" si="114"/>
        <v>0</v>
      </c>
      <c r="AI179" s="235">
        <f t="shared" si="115"/>
        <v>0</v>
      </c>
      <c r="AK179" s="121">
        <v>174</v>
      </c>
      <c r="AL179" s="83">
        <f t="shared" si="96"/>
        <v>0</v>
      </c>
      <c r="AM179" s="83">
        <f t="shared" si="97"/>
        <v>0</v>
      </c>
      <c r="AN179" s="83">
        <f t="shared" si="98"/>
        <v>0</v>
      </c>
      <c r="AO179" s="83">
        <f t="shared" si="99"/>
        <v>0</v>
      </c>
      <c r="AP179" s="83">
        <f t="shared" si="100"/>
        <v>0</v>
      </c>
      <c r="AQ179" s="227">
        <f t="shared" si="116"/>
        <v>0</v>
      </c>
      <c r="AR179" s="227">
        <f t="shared" si="116"/>
        <v>0</v>
      </c>
      <c r="AS179" s="227">
        <f t="shared" si="116"/>
        <v>0</v>
      </c>
      <c r="AT179" s="227">
        <f t="shared" si="116"/>
        <v>0</v>
      </c>
      <c r="AU179" s="83">
        <f t="shared" si="107"/>
        <v>0</v>
      </c>
      <c r="AV179" s="83">
        <f t="shared" si="108"/>
        <v>0</v>
      </c>
      <c r="AW179" s="83">
        <f t="shared" si="109"/>
        <v>0</v>
      </c>
      <c r="AX179" s="83">
        <f t="shared" si="110"/>
        <v>0</v>
      </c>
      <c r="AY179" s="235">
        <f t="shared" si="111"/>
        <v>0</v>
      </c>
    </row>
    <row r="180" spans="5:51" x14ac:dyDescent="0.25">
      <c r="E180" s="244" t="s">
        <v>46</v>
      </c>
      <c r="F180" s="4">
        <v>0.52</v>
      </c>
      <c r="G180" s="261" t="s">
        <v>222</v>
      </c>
      <c r="I180" s="105">
        <v>175</v>
      </c>
      <c r="J180" s="83">
        <f t="shared" si="101"/>
        <v>0</v>
      </c>
      <c r="K180" s="83">
        <f t="shared" si="102"/>
        <v>0</v>
      </c>
      <c r="L180" s="83">
        <f t="shared" si="103"/>
        <v>0</v>
      </c>
      <c r="M180" s="83">
        <f t="shared" si="85"/>
        <v>0</v>
      </c>
      <c r="N180" s="83">
        <v>0</v>
      </c>
      <c r="O180" s="84">
        <f t="shared" si="86"/>
        <v>0</v>
      </c>
      <c r="P180" s="105">
        <v>175</v>
      </c>
      <c r="Q180" s="83">
        <f t="shared" si="104"/>
        <v>0</v>
      </c>
      <c r="R180" s="83">
        <f t="shared" si="105"/>
        <v>0</v>
      </c>
      <c r="S180" s="83">
        <f t="shared" si="87"/>
        <v>0</v>
      </c>
      <c r="T180" s="83">
        <f t="shared" si="88"/>
        <v>0</v>
      </c>
      <c r="U180" s="83">
        <f t="shared" si="106"/>
        <v>0</v>
      </c>
      <c r="V180" s="83">
        <f t="shared" si="89"/>
        <v>0</v>
      </c>
      <c r="W180" s="83">
        <v>0</v>
      </c>
      <c r="X180" s="83">
        <f t="shared" si="90"/>
        <v>0</v>
      </c>
      <c r="Y180" s="88">
        <f t="shared" si="91"/>
        <v>0</v>
      </c>
      <c r="AA180" s="121">
        <v>175</v>
      </c>
      <c r="AB180" s="83">
        <f t="shared" si="92"/>
        <v>0</v>
      </c>
      <c r="AC180" s="154">
        <f t="shared" si="93"/>
        <v>0</v>
      </c>
      <c r="AD180" s="154">
        <f t="shared" si="94"/>
        <v>0</v>
      </c>
      <c r="AE180" s="154">
        <f t="shared" si="95"/>
        <v>0</v>
      </c>
      <c r="AF180" s="227">
        <f t="shared" si="112"/>
        <v>0</v>
      </c>
      <c r="AG180" s="227">
        <f t="shared" si="113"/>
        <v>0</v>
      </c>
      <c r="AH180" s="227">
        <f t="shared" si="114"/>
        <v>0</v>
      </c>
      <c r="AI180" s="235">
        <f t="shared" si="115"/>
        <v>0</v>
      </c>
      <c r="AK180" s="121">
        <v>175</v>
      </c>
      <c r="AL180" s="83">
        <f t="shared" si="96"/>
        <v>0</v>
      </c>
      <c r="AM180" s="83">
        <f t="shared" si="97"/>
        <v>0</v>
      </c>
      <c r="AN180" s="83">
        <f t="shared" si="98"/>
        <v>0</v>
      </c>
      <c r="AO180" s="83">
        <f t="shared" si="99"/>
        <v>0</v>
      </c>
      <c r="AP180" s="83">
        <f t="shared" si="100"/>
        <v>0</v>
      </c>
      <c r="AQ180" s="227">
        <f t="shared" si="116"/>
        <v>0</v>
      </c>
      <c r="AR180" s="227">
        <f t="shared" si="116"/>
        <v>0</v>
      </c>
      <c r="AS180" s="227">
        <f t="shared" si="116"/>
        <v>0</v>
      </c>
      <c r="AT180" s="227">
        <f t="shared" si="116"/>
        <v>0</v>
      </c>
      <c r="AU180" s="83">
        <f t="shared" si="107"/>
        <v>0</v>
      </c>
      <c r="AV180" s="83">
        <f t="shared" si="108"/>
        <v>0</v>
      </c>
      <c r="AW180" s="83">
        <f t="shared" si="109"/>
        <v>0</v>
      </c>
      <c r="AX180" s="83">
        <f t="shared" si="110"/>
        <v>0</v>
      </c>
      <c r="AY180" s="235">
        <f t="shared" si="111"/>
        <v>0</v>
      </c>
    </row>
    <row r="181" spans="5:51" x14ac:dyDescent="0.25">
      <c r="E181" s="244" t="s">
        <v>47</v>
      </c>
      <c r="F181" s="4">
        <v>0.35</v>
      </c>
      <c r="G181" s="261" t="s">
        <v>224</v>
      </c>
      <c r="I181" s="105">
        <v>176</v>
      </c>
      <c r="J181" s="83">
        <f t="shared" si="101"/>
        <v>0</v>
      </c>
      <c r="K181" s="83">
        <f t="shared" si="102"/>
        <v>0</v>
      </c>
      <c r="L181" s="83">
        <f t="shared" si="103"/>
        <v>0</v>
      </c>
      <c r="M181" s="83">
        <f t="shared" si="85"/>
        <v>0</v>
      </c>
      <c r="N181" s="83">
        <v>0</v>
      </c>
      <c r="O181" s="84">
        <f t="shared" si="86"/>
        <v>0</v>
      </c>
      <c r="P181" s="105">
        <v>176</v>
      </c>
      <c r="Q181" s="83">
        <f t="shared" si="104"/>
        <v>0</v>
      </c>
      <c r="R181" s="83">
        <f t="shared" si="105"/>
        <v>0</v>
      </c>
      <c r="S181" s="83">
        <f t="shared" si="87"/>
        <v>0</v>
      </c>
      <c r="T181" s="83">
        <f t="shared" si="88"/>
        <v>0</v>
      </c>
      <c r="U181" s="83">
        <f t="shared" si="106"/>
        <v>0</v>
      </c>
      <c r="V181" s="83">
        <f t="shared" si="89"/>
        <v>0</v>
      </c>
      <c r="W181" s="83">
        <v>0</v>
      </c>
      <c r="X181" s="83">
        <f t="shared" si="90"/>
        <v>0</v>
      </c>
      <c r="Y181" s="88">
        <f t="shared" si="91"/>
        <v>0</v>
      </c>
      <c r="AA181" s="121">
        <v>176</v>
      </c>
      <c r="AB181" s="83">
        <f t="shared" si="92"/>
        <v>0</v>
      </c>
      <c r="AC181" s="154">
        <f t="shared" si="93"/>
        <v>0</v>
      </c>
      <c r="AD181" s="154">
        <f t="shared" si="94"/>
        <v>0</v>
      </c>
      <c r="AE181" s="154">
        <f t="shared" si="95"/>
        <v>0</v>
      </c>
      <c r="AF181" s="227">
        <f t="shared" si="112"/>
        <v>0</v>
      </c>
      <c r="AG181" s="227">
        <f t="shared" si="113"/>
        <v>0</v>
      </c>
      <c r="AH181" s="227">
        <f t="shared" si="114"/>
        <v>0</v>
      </c>
      <c r="AI181" s="235">
        <f t="shared" si="115"/>
        <v>0</v>
      </c>
      <c r="AK181" s="121">
        <v>176</v>
      </c>
      <c r="AL181" s="83">
        <f t="shared" si="96"/>
        <v>0</v>
      </c>
      <c r="AM181" s="83">
        <f t="shared" si="97"/>
        <v>0</v>
      </c>
      <c r="AN181" s="83">
        <f t="shared" si="98"/>
        <v>0</v>
      </c>
      <c r="AO181" s="83">
        <f t="shared" si="99"/>
        <v>0</v>
      </c>
      <c r="AP181" s="83">
        <f t="shared" si="100"/>
        <v>0</v>
      </c>
      <c r="AQ181" s="227">
        <f t="shared" si="116"/>
        <v>0</v>
      </c>
      <c r="AR181" s="227">
        <f t="shared" si="116"/>
        <v>0</v>
      </c>
      <c r="AS181" s="227">
        <f t="shared" si="116"/>
        <v>0</v>
      </c>
      <c r="AT181" s="227">
        <f t="shared" si="116"/>
        <v>0</v>
      </c>
      <c r="AU181" s="83">
        <f t="shared" si="107"/>
        <v>0</v>
      </c>
      <c r="AV181" s="83">
        <f t="shared" si="108"/>
        <v>0</v>
      </c>
      <c r="AW181" s="83">
        <f t="shared" si="109"/>
        <v>0</v>
      </c>
      <c r="AX181" s="83">
        <f t="shared" si="110"/>
        <v>0</v>
      </c>
      <c r="AY181" s="235">
        <f t="shared" si="111"/>
        <v>0</v>
      </c>
    </row>
    <row r="182" spans="5:51" x14ac:dyDescent="0.25">
      <c r="E182" s="244" t="s">
        <v>48</v>
      </c>
      <c r="F182" s="4">
        <v>0.37</v>
      </c>
      <c r="G182" s="261" t="s">
        <v>222</v>
      </c>
      <c r="I182" s="105">
        <v>177</v>
      </c>
      <c r="J182" s="83">
        <f t="shared" si="101"/>
        <v>0</v>
      </c>
      <c r="K182" s="83">
        <f t="shared" si="102"/>
        <v>0</v>
      </c>
      <c r="L182" s="83">
        <f t="shared" si="103"/>
        <v>0</v>
      </c>
      <c r="M182" s="83">
        <f t="shared" si="85"/>
        <v>0</v>
      </c>
      <c r="N182" s="83">
        <v>0</v>
      </c>
      <c r="O182" s="84">
        <f t="shared" si="86"/>
        <v>0</v>
      </c>
      <c r="P182" s="105">
        <v>177</v>
      </c>
      <c r="Q182" s="83">
        <f t="shared" si="104"/>
        <v>0</v>
      </c>
      <c r="R182" s="83">
        <f t="shared" si="105"/>
        <v>0</v>
      </c>
      <c r="S182" s="83">
        <f t="shared" si="87"/>
        <v>0</v>
      </c>
      <c r="T182" s="83">
        <f t="shared" si="88"/>
        <v>0</v>
      </c>
      <c r="U182" s="83">
        <f t="shared" si="106"/>
        <v>0</v>
      </c>
      <c r="V182" s="83">
        <f t="shared" si="89"/>
        <v>0</v>
      </c>
      <c r="W182" s="83">
        <v>0</v>
      </c>
      <c r="X182" s="83">
        <f t="shared" si="90"/>
        <v>0</v>
      </c>
      <c r="Y182" s="88">
        <f t="shared" si="91"/>
        <v>0</v>
      </c>
      <c r="AA182" s="121">
        <v>177</v>
      </c>
      <c r="AB182" s="83">
        <f t="shared" si="92"/>
        <v>0</v>
      </c>
      <c r="AC182" s="154">
        <f t="shared" si="93"/>
        <v>0</v>
      </c>
      <c r="AD182" s="154">
        <f t="shared" si="94"/>
        <v>0</v>
      </c>
      <c r="AE182" s="154">
        <f t="shared" si="95"/>
        <v>0</v>
      </c>
      <c r="AF182" s="227">
        <f t="shared" si="112"/>
        <v>0</v>
      </c>
      <c r="AG182" s="227">
        <f t="shared" si="113"/>
        <v>0</v>
      </c>
      <c r="AH182" s="227">
        <f t="shared" si="114"/>
        <v>0</v>
      </c>
      <c r="AI182" s="235">
        <f t="shared" si="115"/>
        <v>0</v>
      </c>
      <c r="AK182" s="121">
        <v>177</v>
      </c>
      <c r="AL182" s="83">
        <f t="shared" si="96"/>
        <v>0</v>
      </c>
      <c r="AM182" s="83">
        <f t="shared" si="97"/>
        <v>0</v>
      </c>
      <c r="AN182" s="83">
        <f t="shared" si="98"/>
        <v>0</v>
      </c>
      <c r="AO182" s="83">
        <f t="shared" si="99"/>
        <v>0</v>
      </c>
      <c r="AP182" s="83">
        <f t="shared" si="100"/>
        <v>0</v>
      </c>
      <c r="AQ182" s="227">
        <f t="shared" si="116"/>
        <v>0</v>
      </c>
      <c r="AR182" s="227">
        <f t="shared" si="116"/>
        <v>0</v>
      </c>
      <c r="AS182" s="227">
        <f t="shared" si="116"/>
        <v>0</v>
      </c>
      <c r="AT182" s="227">
        <f t="shared" si="116"/>
        <v>0</v>
      </c>
      <c r="AU182" s="83">
        <f t="shared" si="107"/>
        <v>0</v>
      </c>
      <c r="AV182" s="83">
        <f t="shared" si="108"/>
        <v>0</v>
      </c>
      <c r="AW182" s="83">
        <f t="shared" si="109"/>
        <v>0</v>
      </c>
      <c r="AX182" s="83">
        <f t="shared" si="110"/>
        <v>0</v>
      </c>
      <c r="AY182" s="235">
        <f t="shared" si="111"/>
        <v>0</v>
      </c>
    </row>
    <row r="183" spans="5:51" x14ac:dyDescent="0.25">
      <c r="E183" s="244" t="s">
        <v>49</v>
      </c>
      <c r="F183" s="4">
        <v>0.45</v>
      </c>
      <c r="G183" s="261" t="s">
        <v>223</v>
      </c>
      <c r="I183" s="105">
        <v>178</v>
      </c>
      <c r="J183" s="83">
        <f t="shared" si="101"/>
        <v>0</v>
      </c>
      <c r="K183" s="83">
        <f t="shared" si="102"/>
        <v>0</v>
      </c>
      <c r="L183" s="83">
        <f t="shared" si="103"/>
        <v>0</v>
      </c>
      <c r="M183" s="83">
        <f t="shared" si="85"/>
        <v>0</v>
      </c>
      <c r="N183" s="83">
        <v>0</v>
      </c>
      <c r="O183" s="84">
        <f t="shared" si="86"/>
        <v>0</v>
      </c>
      <c r="P183" s="105">
        <v>178</v>
      </c>
      <c r="Q183" s="83">
        <f t="shared" si="104"/>
        <v>0</v>
      </c>
      <c r="R183" s="83">
        <f t="shared" si="105"/>
        <v>0</v>
      </c>
      <c r="S183" s="83">
        <f t="shared" si="87"/>
        <v>0</v>
      </c>
      <c r="T183" s="83">
        <f t="shared" si="88"/>
        <v>0</v>
      </c>
      <c r="U183" s="83">
        <f t="shared" si="106"/>
        <v>0</v>
      </c>
      <c r="V183" s="83">
        <f t="shared" si="89"/>
        <v>0</v>
      </c>
      <c r="W183" s="83">
        <v>0</v>
      </c>
      <c r="X183" s="83">
        <f t="shared" si="90"/>
        <v>0</v>
      </c>
      <c r="Y183" s="88">
        <f t="shared" si="91"/>
        <v>0</v>
      </c>
      <c r="AA183" s="121">
        <v>178</v>
      </c>
      <c r="AB183" s="83">
        <f t="shared" si="92"/>
        <v>0</v>
      </c>
      <c r="AC183" s="154">
        <f t="shared" si="93"/>
        <v>0</v>
      </c>
      <c r="AD183" s="154">
        <f t="shared" si="94"/>
        <v>0</v>
      </c>
      <c r="AE183" s="154">
        <f t="shared" si="95"/>
        <v>0</v>
      </c>
      <c r="AF183" s="227">
        <f t="shared" si="112"/>
        <v>0</v>
      </c>
      <c r="AG183" s="227">
        <f t="shared" si="113"/>
        <v>0</v>
      </c>
      <c r="AH183" s="227">
        <f t="shared" si="114"/>
        <v>0</v>
      </c>
      <c r="AI183" s="235">
        <f t="shared" si="115"/>
        <v>0</v>
      </c>
      <c r="AK183" s="121">
        <v>178</v>
      </c>
      <c r="AL183" s="83">
        <f t="shared" si="96"/>
        <v>0</v>
      </c>
      <c r="AM183" s="83">
        <f t="shared" si="97"/>
        <v>0</v>
      </c>
      <c r="AN183" s="83">
        <f t="shared" si="98"/>
        <v>0</v>
      </c>
      <c r="AO183" s="83">
        <f t="shared" si="99"/>
        <v>0</v>
      </c>
      <c r="AP183" s="83">
        <f t="shared" si="100"/>
        <v>0</v>
      </c>
      <c r="AQ183" s="227">
        <f t="shared" si="116"/>
        <v>0</v>
      </c>
      <c r="AR183" s="227">
        <f t="shared" si="116"/>
        <v>0</v>
      </c>
      <c r="AS183" s="227">
        <f t="shared" si="116"/>
        <v>0</v>
      </c>
      <c r="AT183" s="227">
        <f t="shared" si="116"/>
        <v>0</v>
      </c>
      <c r="AU183" s="83">
        <f t="shared" si="107"/>
        <v>0</v>
      </c>
      <c r="AV183" s="83">
        <f t="shared" si="108"/>
        <v>0</v>
      </c>
      <c r="AW183" s="83">
        <f t="shared" si="109"/>
        <v>0</v>
      </c>
      <c r="AX183" s="83">
        <f t="shared" si="110"/>
        <v>0</v>
      </c>
      <c r="AY183" s="235">
        <f t="shared" si="111"/>
        <v>0</v>
      </c>
    </row>
    <row r="184" spans="5:51" x14ac:dyDescent="0.25">
      <c r="E184" s="244" t="s">
        <v>50</v>
      </c>
      <c r="F184" s="4">
        <v>0.39</v>
      </c>
      <c r="G184" s="261" t="s">
        <v>223</v>
      </c>
      <c r="I184" s="105">
        <v>179</v>
      </c>
      <c r="J184" s="83">
        <f t="shared" si="101"/>
        <v>0</v>
      </c>
      <c r="K184" s="83">
        <f t="shared" si="102"/>
        <v>0</v>
      </c>
      <c r="L184" s="83">
        <f t="shared" si="103"/>
        <v>0</v>
      </c>
      <c r="M184" s="83">
        <f t="shared" si="85"/>
        <v>0</v>
      </c>
      <c r="N184" s="83">
        <v>0</v>
      </c>
      <c r="O184" s="84">
        <f t="shared" si="86"/>
        <v>0</v>
      </c>
      <c r="P184" s="105">
        <v>179</v>
      </c>
      <c r="Q184" s="83">
        <f t="shared" si="104"/>
        <v>0</v>
      </c>
      <c r="R184" s="83">
        <f t="shared" si="105"/>
        <v>0</v>
      </c>
      <c r="S184" s="83">
        <f t="shared" si="87"/>
        <v>0</v>
      </c>
      <c r="T184" s="83">
        <f t="shared" si="88"/>
        <v>0</v>
      </c>
      <c r="U184" s="83">
        <f t="shared" si="106"/>
        <v>0</v>
      </c>
      <c r="V184" s="83">
        <f t="shared" si="89"/>
        <v>0</v>
      </c>
      <c r="W184" s="83">
        <v>0</v>
      </c>
      <c r="X184" s="83">
        <f t="shared" si="90"/>
        <v>0</v>
      </c>
      <c r="Y184" s="88">
        <f t="shared" si="91"/>
        <v>0</v>
      </c>
      <c r="AA184" s="121">
        <v>179</v>
      </c>
      <c r="AB184" s="83">
        <f t="shared" si="92"/>
        <v>0</v>
      </c>
      <c r="AC184" s="154">
        <f t="shared" si="93"/>
        <v>0</v>
      </c>
      <c r="AD184" s="154">
        <f t="shared" si="94"/>
        <v>0</v>
      </c>
      <c r="AE184" s="154">
        <f t="shared" si="95"/>
        <v>0</v>
      </c>
      <c r="AF184" s="227">
        <f t="shared" si="112"/>
        <v>0</v>
      </c>
      <c r="AG184" s="227">
        <f t="shared" si="113"/>
        <v>0</v>
      </c>
      <c r="AH184" s="227">
        <f t="shared" si="114"/>
        <v>0</v>
      </c>
      <c r="AI184" s="235">
        <f t="shared" si="115"/>
        <v>0</v>
      </c>
      <c r="AK184" s="121">
        <v>179</v>
      </c>
      <c r="AL184" s="83">
        <f t="shared" si="96"/>
        <v>0</v>
      </c>
      <c r="AM184" s="83">
        <f t="shared" si="97"/>
        <v>0</v>
      </c>
      <c r="AN184" s="83">
        <f t="shared" si="98"/>
        <v>0</v>
      </c>
      <c r="AO184" s="83">
        <f t="shared" si="99"/>
        <v>0</v>
      </c>
      <c r="AP184" s="83">
        <f t="shared" si="100"/>
        <v>0</v>
      </c>
      <c r="AQ184" s="227">
        <f t="shared" si="116"/>
        <v>0</v>
      </c>
      <c r="AR184" s="227">
        <f t="shared" si="116"/>
        <v>0</v>
      </c>
      <c r="AS184" s="227">
        <f t="shared" si="116"/>
        <v>0</v>
      </c>
      <c r="AT184" s="227">
        <f t="shared" si="116"/>
        <v>0</v>
      </c>
      <c r="AU184" s="83">
        <f t="shared" si="107"/>
        <v>0</v>
      </c>
      <c r="AV184" s="83">
        <f t="shared" si="108"/>
        <v>0</v>
      </c>
      <c r="AW184" s="83">
        <f t="shared" si="109"/>
        <v>0</v>
      </c>
      <c r="AX184" s="83">
        <f t="shared" si="110"/>
        <v>0</v>
      </c>
      <c r="AY184" s="235">
        <f t="shared" si="111"/>
        <v>0</v>
      </c>
    </row>
    <row r="185" spans="5:51" x14ac:dyDescent="0.25">
      <c r="E185" s="244" t="s">
        <v>51</v>
      </c>
      <c r="F185" s="4">
        <v>0.44</v>
      </c>
      <c r="G185" s="261" t="s">
        <v>223</v>
      </c>
      <c r="I185" s="105">
        <v>180</v>
      </c>
      <c r="J185" s="83">
        <f t="shared" si="101"/>
        <v>0</v>
      </c>
      <c r="K185" s="83">
        <f t="shared" si="102"/>
        <v>0</v>
      </c>
      <c r="L185" s="83">
        <f t="shared" si="103"/>
        <v>0</v>
      </c>
      <c r="M185" s="83">
        <f t="shared" si="85"/>
        <v>0</v>
      </c>
      <c r="N185" s="83">
        <v>0</v>
      </c>
      <c r="O185" s="84">
        <f t="shared" si="86"/>
        <v>0</v>
      </c>
      <c r="P185" s="105">
        <v>180</v>
      </c>
      <c r="Q185" s="83">
        <f t="shared" si="104"/>
        <v>0</v>
      </c>
      <c r="R185" s="83">
        <f t="shared" si="105"/>
        <v>0</v>
      </c>
      <c r="S185" s="83">
        <f t="shared" si="87"/>
        <v>0</v>
      </c>
      <c r="T185" s="83">
        <f t="shared" si="88"/>
        <v>0</v>
      </c>
      <c r="U185" s="83">
        <f t="shared" si="106"/>
        <v>0</v>
      </c>
      <c r="V185" s="83">
        <f t="shared" si="89"/>
        <v>0</v>
      </c>
      <c r="W185" s="83">
        <v>0</v>
      </c>
      <c r="X185" s="83">
        <f t="shared" si="90"/>
        <v>0</v>
      </c>
      <c r="Y185" s="88">
        <f t="shared" si="91"/>
        <v>0</v>
      </c>
      <c r="AA185" s="121">
        <v>180</v>
      </c>
      <c r="AB185" s="83">
        <f t="shared" si="92"/>
        <v>0</v>
      </c>
      <c r="AC185" s="154">
        <f t="shared" si="93"/>
        <v>0</v>
      </c>
      <c r="AD185" s="154">
        <f t="shared" si="94"/>
        <v>0</v>
      </c>
      <c r="AE185" s="154">
        <f t="shared" si="95"/>
        <v>0</v>
      </c>
      <c r="AF185" s="227">
        <f t="shared" si="112"/>
        <v>0</v>
      </c>
      <c r="AG185" s="227">
        <f t="shared" si="113"/>
        <v>0</v>
      </c>
      <c r="AH185" s="227">
        <f t="shared" si="114"/>
        <v>0</v>
      </c>
      <c r="AI185" s="235">
        <f t="shared" si="115"/>
        <v>0</v>
      </c>
      <c r="AK185" s="121">
        <v>180</v>
      </c>
      <c r="AL185" s="83">
        <f t="shared" si="96"/>
        <v>0</v>
      </c>
      <c r="AM185" s="83">
        <f t="shared" si="97"/>
        <v>0</v>
      </c>
      <c r="AN185" s="83">
        <f t="shared" si="98"/>
        <v>0</v>
      </c>
      <c r="AO185" s="83">
        <f t="shared" si="99"/>
        <v>0</v>
      </c>
      <c r="AP185" s="83">
        <f t="shared" si="100"/>
        <v>0</v>
      </c>
      <c r="AQ185" s="227">
        <f t="shared" si="116"/>
        <v>0</v>
      </c>
      <c r="AR185" s="227">
        <f t="shared" si="116"/>
        <v>0</v>
      </c>
      <c r="AS185" s="227">
        <f t="shared" si="116"/>
        <v>0</v>
      </c>
      <c r="AT185" s="227">
        <f t="shared" si="116"/>
        <v>0</v>
      </c>
      <c r="AU185" s="83">
        <f t="shared" si="107"/>
        <v>0</v>
      </c>
      <c r="AV185" s="83">
        <f t="shared" si="108"/>
        <v>0</v>
      </c>
      <c r="AW185" s="83">
        <f t="shared" si="109"/>
        <v>0</v>
      </c>
      <c r="AX185" s="83">
        <f t="shared" si="110"/>
        <v>0</v>
      </c>
      <c r="AY185" s="235">
        <f t="shared" si="111"/>
        <v>0</v>
      </c>
    </row>
    <row r="186" spans="5:51" x14ac:dyDescent="0.25">
      <c r="E186" s="244" t="s">
        <v>52</v>
      </c>
      <c r="F186" s="4">
        <v>0.46</v>
      </c>
      <c r="G186" s="261" t="s">
        <v>223</v>
      </c>
      <c r="I186" s="105">
        <v>181</v>
      </c>
      <c r="J186" s="83">
        <f t="shared" si="101"/>
        <v>0</v>
      </c>
      <c r="K186" s="83">
        <f t="shared" si="102"/>
        <v>0</v>
      </c>
      <c r="L186" s="83">
        <f t="shared" si="103"/>
        <v>0</v>
      </c>
      <c r="M186" s="83">
        <f t="shared" si="85"/>
        <v>0</v>
      </c>
      <c r="N186" s="83">
        <v>0</v>
      </c>
      <c r="O186" s="84">
        <f t="shared" si="86"/>
        <v>0</v>
      </c>
      <c r="P186" s="105">
        <v>181</v>
      </c>
      <c r="Q186" s="83">
        <f t="shared" si="104"/>
        <v>0</v>
      </c>
      <c r="R186" s="83">
        <f t="shared" si="105"/>
        <v>0</v>
      </c>
      <c r="S186" s="83">
        <f t="shared" si="87"/>
        <v>0</v>
      </c>
      <c r="T186" s="83">
        <f t="shared" si="88"/>
        <v>0</v>
      </c>
      <c r="U186" s="83">
        <f t="shared" si="106"/>
        <v>0</v>
      </c>
      <c r="V186" s="83">
        <f t="shared" si="89"/>
        <v>0</v>
      </c>
      <c r="W186" s="83">
        <v>0</v>
      </c>
      <c r="X186" s="83">
        <f t="shared" si="90"/>
        <v>0</v>
      </c>
      <c r="Y186" s="88">
        <f t="shared" si="91"/>
        <v>0</v>
      </c>
      <c r="AA186" s="121">
        <v>181</v>
      </c>
      <c r="AB186" s="83">
        <f t="shared" si="92"/>
        <v>0</v>
      </c>
      <c r="AC186" s="154">
        <f t="shared" si="93"/>
        <v>0</v>
      </c>
      <c r="AD186" s="154">
        <f t="shared" si="94"/>
        <v>0</v>
      </c>
      <c r="AE186" s="154">
        <f t="shared" si="95"/>
        <v>0</v>
      </c>
      <c r="AF186" s="227">
        <f t="shared" si="112"/>
        <v>0</v>
      </c>
      <c r="AG186" s="227">
        <f t="shared" si="113"/>
        <v>0</v>
      </c>
      <c r="AH186" s="227">
        <f t="shared" si="114"/>
        <v>0</v>
      </c>
      <c r="AI186" s="235">
        <f t="shared" si="115"/>
        <v>0</v>
      </c>
      <c r="AK186" s="121">
        <v>181</v>
      </c>
      <c r="AL186" s="83">
        <f t="shared" si="96"/>
        <v>0</v>
      </c>
      <c r="AM186" s="83">
        <f t="shared" si="97"/>
        <v>0</v>
      </c>
      <c r="AN186" s="83">
        <f t="shared" si="98"/>
        <v>0</v>
      </c>
      <c r="AO186" s="83">
        <f t="shared" si="99"/>
        <v>0</v>
      </c>
      <c r="AP186" s="83">
        <f t="shared" si="100"/>
        <v>0</v>
      </c>
      <c r="AQ186" s="227">
        <f t="shared" si="116"/>
        <v>0</v>
      </c>
      <c r="AR186" s="227">
        <f t="shared" si="116"/>
        <v>0</v>
      </c>
      <c r="AS186" s="227">
        <f t="shared" si="116"/>
        <v>0</v>
      </c>
      <c r="AT186" s="227">
        <f t="shared" si="116"/>
        <v>0</v>
      </c>
      <c r="AU186" s="83">
        <f t="shared" si="107"/>
        <v>0</v>
      </c>
      <c r="AV186" s="83">
        <f t="shared" si="108"/>
        <v>0</v>
      </c>
      <c r="AW186" s="83">
        <f t="shared" si="109"/>
        <v>0</v>
      </c>
      <c r="AX186" s="83">
        <f t="shared" si="110"/>
        <v>0</v>
      </c>
      <c r="AY186" s="235">
        <f t="shared" si="111"/>
        <v>0</v>
      </c>
    </row>
    <row r="187" spans="5:51" ht="28.5" x14ac:dyDescent="0.25">
      <c r="E187" s="244" t="s">
        <v>53</v>
      </c>
      <c r="F187" s="4">
        <v>0.46</v>
      </c>
      <c r="G187" s="261" t="s">
        <v>225</v>
      </c>
      <c r="I187" s="105">
        <v>182</v>
      </c>
      <c r="J187" s="83">
        <f t="shared" si="101"/>
        <v>0</v>
      </c>
      <c r="K187" s="83">
        <f t="shared" si="102"/>
        <v>0</v>
      </c>
      <c r="L187" s="83">
        <f t="shared" si="103"/>
        <v>0</v>
      </c>
      <c r="M187" s="83">
        <f t="shared" si="85"/>
        <v>0</v>
      </c>
      <c r="N187" s="83">
        <v>0</v>
      </c>
      <c r="O187" s="84">
        <f t="shared" si="86"/>
        <v>0</v>
      </c>
      <c r="P187" s="105">
        <v>182</v>
      </c>
      <c r="Q187" s="83">
        <f t="shared" si="104"/>
        <v>0</v>
      </c>
      <c r="R187" s="83">
        <f t="shared" si="105"/>
        <v>0</v>
      </c>
      <c r="S187" s="83">
        <f t="shared" si="87"/>
        <v>0</v>
      </c>
      <c r="T187" s="83">
        <f t="shared" si="88"/>
        <v>0</v>
      </c>
      <c r="U187" s="83">
        <f t="shared" si="106"/>
        <v>0</v>
      </c>
      <c r="V187" s="83">
        <f t="shared" si="89"/>
        <v>0</v>
      </c>
      <c r="W187" s="83">
        <v>0</v>
      </c>
      <c r="X187" s="83">
        <f t="shared" si="90"/>
        <v>0</v>
      </c>
      <c r="Y187" s="88">
        <f t="shared" si="91"/>
        <v>0</v>
      </c>
      <c r="AA187" s="121">
        <v>182</v>
      </c>
      <c r="AB187" s="83">
        <f t="shared" si="92"/>
        <v>0</v>
      </c>
      <c r="AC187" s="154">
        <f t="shared" si="93"/>
        <v>0</v>
      </c>
      <c r="AD187" s="154">
        <f t="shared" si="94"/>
        <v>0</v>
      </c>
      <c r="AE187" s="154">
        <f t="shared" si="95"/>
        <v>0</v>
      </c>
      <c r="AF187" s="227">
        <f t="shared" si="112"/>
        <v>0</v>
      </c>
      <c r="AG187" s="227">
        <f t="shared" si="113"/>
        <v>0</v>
      </c>
      <c r="AH187" s="227">
        <f t="shared" si="114"/>
        <v>0</v>
      </c>
      <c r="AI187" s="235">
        <f t="shared" si="115"/>
        <v>0</v>
      </c>
      <c r="AK187" s="121">
        <v>182</v>
      </c>
      <c r="AL187" s="83">
        <f t="shared" si="96"/>
        <v>0</v>
      </c>
      <c r="AM187" s="83">
        <f t="shared" si="97"/>
        <v>0</v>
      </c>
      <c r="AN187" s="83">
        <f t="shared" si="98"/>
        <v>0</v>
      </c>
      <c r="AO187" s="83">
        <f t="shared" si="99"/>
        <v>0</v>
      </c>
      <c r="AP187" s="83">
        <f t="shared" si="100"/>
        <v>0</v>
      </c>
      <c r="AQ187" s="227">
        <f t="shared" si="116"/>
        <v>0</v>
      </c>
      <c r="AR187" s="227">
        <f t="shared" si="116"/>
        <v>0</v>
      </c>
      <c r="AS187" s="227">
        <f t="shared" si="116"/>
        <v>0</v>
      </c>
      <c r="AT187" s="227">
        <f t="shared" si="116"/>
        <v>0</v>
      </c>
      <c r="AU187" s="83">
        <f t="shared" si="107"/>
        <v>0</v>
      </c>
      <c r="AV187" s="83">
        <f t="shared" si="108"/>
        <v>0</v>
      </c>
      <c r="AW187" s="83">
        <f t="shared" si="109"/>
        <v>0</v>
      </c>
      <c r="AX187" s="83">
        <f t="shared" si="110"/>
        <v>0</v>
      </c>
      <c r="AY187" s="235">
        <f t="shared" si="111"/>
        <v>0</v>
      </c>
    </row>
    <row r="188" spans="5:51" x14ac:dyDescent="0.25">
      <c r="E188" s="244" t="s">
        <v>54</v>
      </c>
      <c r="F188" s="4">
        <v>0.44</v>
      </c>
      <c r="G188" s="261" t="s">
        <v>223</v>
      </c>
      <c r="I188" s="105">
        <v>183</v>
      </c>
      <c r="J188" s="83">
        <f t="shared" si="101"/>
        <v>0</v>
      </c>
      <c r="K188" s="83">
        <f t="shared" si="102"/>
        <v>0</v>
      </c>
      <c r="L188" s="83">
        <f t="shared" si="103"/>
        <v>0</v>
      </c>
      <c r="M188" s="83">
        <f t="shared" si="85"/>
        <v>0</v>
      </c>
      <c r="N188" s="83">
        <v>0</v>
      </c>
      <c r="O188" s="84">
        <f t="shared" si="86"/>
        <v>0</v>
      </c>
      <c r="P188" s="105">
        <v>183</v>
      </c>
      <c r="Q188" s="83">
        <f t="shared" si="104"/>
        <v>0</v>
      </c>
      <c r="R188" s="83">
        <f t="shared" si="105"/>
        <v>0</v>
      </c>
      <c r="S188" s="83">
        <f t="shared" si="87"/>
        <v>0</v>
      </c>
      <c r="T188" s="83">
        <f t="shared" si="88"/>
        <v>0</v>
      </c>
      <c r="U188" s="83">
        <f t="shared" si="106"/>
        <v>0</v>
      </c>
      <c r="V188" s="83">
        <f t="shared" si="89"/>
        <v>0</v>
      </c>
      <c r="W188" s="83">
        <v>0</v>
      </c>
      <c r="X188" s="83">
        <f t="shared" si="90"/>
        <v>0</v>
      </c>
      <c r="Y188" s="88">
        <f t="shared" si="91"/>
        <v>0</v>
      </c>
      <c r="AA188" s="121">
        <v>183</v>
      </c>
      <c r="AB188" s="83">
        <f t="shared" si="92"/>
        <v>0</v>
      </c>
      <c r="AC188" s="154">
        <f t="shared" si="93"/>
        <v>0</v>
      </c>
      <c r="AD188" s="154">
        <f t="shared" si="94"/>
        <v>0</v>
      </c>
      <c r="AE188" s="154">
        <f t="shared" si="95"/>
        <v>0</v>
      </c>
      <c r="AF188" s="227">
        <f t="shared" si="112"/>
        <v>0</v>
      </c>
      <c r="AG188" s="227">
        <f t="shared" si="113"/>
        <v>0</v>
      </c>
      <c r="AH188" s="227">
        <f t="shared" si="114"/>
        <v>0</v>
      </c>
      <c r="AI188" s="235">
        <f t="shared" si="115"/>
        <v>0</v>
      </c>
      <c r="AK188" s="121">
        <v>183</v>
      </c>
      <c r="AL188" s="83">
        <f t="shared" si="96"/>
        <v>0</v>
      </c>
      <c r="AM188" s="83">
        <f t="shared" si="97"/>
        <v>0</v>
      </c>
      <c r="AN188" s="83">
        <f t="shared" si="98"/>
        <v>0</v>
      </c>
      <c r="AO188" s="83">
        <f t="shared" si="99"/>
        <v>0</v>
      </c>
      <c r="AP188" s="83">
        <f t="shared" si="100"/>
        <v>0</v>
      </c>
      <c r="AQ188" s="227">
        <f t="shared" si="116"/>
        <v>0</v>
      </c>
      <c r="AR188" s="227">
        <f t="shared" si="116"/>
        <v>0</v>
      </c>
      <c r="AS188" s="227">
        <f t="shared" si="116"/>
        <v>0</v>
      </c>
      <c r="AT188" s="227">
        <f t="shared" si="116"/>
        <v>0</v>
      </c>
      <c r="AU188" s="83">
        <f t="shared" si="107"/>
        <v>0</v>
      </c>
      <c r="AV188" s="83">
        <f t="shared" si="108"/>
        <v>0</v>
      </c>
      <c r="AW188" s="83">
        <f t="shared" si="109"/>
        <v>0</v>
      </c>
      <c r="AX188" s="83">
        <f t="shared" si="110"/>
        <v>0</v>
      </c>
      <c r="AY188" s="235">
        <f t="shared" si="111"/>
        <v>0</v>
      </c>
    </row>
    <row r="189" spans="5:51" x14ac:dyDescent="0.25">
      <c r="E189" s="244" t="s">
        <v>55</v>
      </c>
      <c r="F189" s="4">
        <v>0.46</v>
      </c>
      <c r="G189" s="261" t="s">
        <v>223</v>
      </c>
      <c r="I189" s="105">
        <v>184</v>
      </c>
      <c r="J189" s="83">
        <f t="shared" si="101"/>
        <v>0</v>
      </c>
      <c r="K189" s="83">
        <f t="shared" si="102"/>
        <v>0</v>
      </c>
      <c r="L189" s="83">
        <f t="shared" si="103"/>
        <v>0</v>
      </c>
      <c r="M189" s="83">
        <f t="shared" si="85"/>
        <v>0</v>
      </c>
      <c r="N189" s="83">
        <v>0</v>
      </c>
      <c r="O189" s="84">
        <f t="shared" si="86"/>
        <v>0</v>
      </c>
      <c r="P189" s="105">
        <v>184</v>
      </c>
      <c r="Q189" s="83">
        <f t="shared" si="104"/>
        <v>0</v>
      </c>
      <c r="R189" s="83">
        <f t="shared" si="105"/>
        <v>0</v>
      </c>
      <c r="S189" s="83">
        <f t="shared" si="87"/>
        <v>0</v>
      </c>
      <c r="T189" s="83">
        <f t="shared" si="88"/>
        <v>0</v>
      </c>
      <c r="U189" s="83">
        <f t="shared" si="106"/>
        <v>0</v>
      </c>
      <c r="V189" s="83">
        <f t="shared" si="89"/>
        <v>0</v>
      </c>
      <c r="W189" s="83">
        <v>0</v>
      </c>
      <c r="X189" s="83">
        <f t="shared" si="90"/>
        <v>0</v>
      </c>
      <c r="Y189" s="88">
        <f t="shared" si="91"/>
        <v>0</v>
      </c>
      <c r="AA189" s="121">
        <v>184</v>
      </c>
      <c r="AB189" s="83">
        <f t="shared" si="92"/>
        <v>0</v>
      </c>
      <c r="AC189" s="154">
        <f t="shared" si="93"/>
        <v>0</v>
      </c>
      <c r="AD189" s="154">
        <f t="shared" si="94"/>
        <v>0</v>
      </c>
      <c r="AE189" s="154">
        <f t="shared" si="95"/>
        <v>0</v>
      </c>
      <c r="AF189" s="227">
        <f t="shared" si="112"/>
        <v>0</v>
      </c>
      <c r="AG189" s="227">
        <f t="shared" si="113"/>
        <v>0</v>
      </c>
      <c r="AH189" s="227">
        <f t="shared" si="114"/>
        <v>0</v>
      </c>
      <c r="AI189" s="235">
        <f t="shared" si="115"/>
        <v>0</v>
      </c>
      <c r="AK189" s="121">
        <v>184</v>
      </c>
      <c r="AL189" s="83">
        <f t="shared" si="96"/>
        <v>0</v>
      </c>
      <c r="AM189" s="83">
        <f t="shared" si="97"/>
        <v>0</v>
      </c>
      <c r="AN189" s="83">
        <f t="shared" si="98"/>
        <v>0</v>
      </c>
      <c r="AO189" s="83">
        <f t="shared" si="99"/>
        <v>0</v>
      </c>
      <c r="AP189" s="83">
        <f t="shared" si="100"/>
        <v>0</v>
      </c>
      <c r="AQ189" s="227">
        <f t="shared" si="116"/>
        <v>0</v>
      </c>
      <c r="AR189" s="227">
        <f t="shared" si="116"/>
        <v>0</v>
      </c>
      <c r="AS189" s="227">
        <f t="shared" si="116"/>
        <v>0</v>
      </c>
      <c r="AT189" s="227">
        <f t="shared" si="116"/>
        <v>0</v>
      </c>
      <c r="AU189" s="83">
        <f t="shared" si="107"/>
        <v>0</v>
      </c>
      <c r="AV189" s="83">
        <f t="shared" si="108"/>
        <v>0</v>
      </c>
      <c r="AW189" s="83">
        <f t="shared" si="109"/>
        <v>0</v>
      </c>
      <c r="AX189" s="83">
        <f t="shared" si="110"/>
        <v>0</v>
      </c>
      <c r="AY189" s="235">
        <f t="shared" si="111"/>
        <v>0</v>
      </c>
    </row>
    <row r="190" spans="5:51" x14ac:dyDescent="0.25">
      <c r="E190" s="244" t="s">
        <v>56</v>
      </c>
      <c r="F190" s="4">
        <v>0.48</v>
      </c>
      <c r="G190" s="261" t="s">
        <v>223</v>
      </c>
      <c r="I190" s="105">
        <v>185</v>
      </c>
      <c r="J190" s="83">
        <f t="shared" si="101"/>
        <v>0</v>
      </c>
      <c r="K190" s="83">
        <f t="shared" si="102"/>
        <v>0</v>
      </c>
      <c r="L190" s="83">
        <f t="shared" si="103"/>
        <v>0</v>
      </c>
      <c r="M190" s="83">
        <f t="shared" si="85"/>
        <v>0</v>
      </c>
      <c r="N190" s="83">
        <v>0</v>
      </c>
      <c r="O190" s="84">
        <f t="shared" si="86"/>
        <v>0</v>
      </c>
      <c r="P190" s="105">
        <v>185</v>
      </c>
      <c r="Q190" s="83">
        <f t="shared" si="104"/>
        <v>0</v>
      </c>
      <c r="R190" s="83">
        <f t="shared" si="105"/>
        <v>0</v>
      </c>
      <c r="S190" s="83">
        <f t="shared" si="87"/>
        <v>0</v>
      </c>
      <c r="T190" s="83">
        <f t="shared" si="88"/>
        <v>0</v>
      </c>
      <c r="U190" s="83">
        <f t="shared" si="106"/>
        <v>0</v>
      </c>
      <c r="V190" s="83">
        <f t="shared" si="89"/>
        <v>0</v>
      </c>
      <c r="W190" s="83">
        <v>0</v>
      </c>
      <c r="X190" s="83">
        <f t="shared" si="90"/>
        <v>0</v>
      </c>
      <c r="Y190" s="88">
        <f t="shared" si="91"/>
        <v>0</v>
      </c>
      <c r="AA190" s="121">
        <v>185</v>
      </c>
      <c r="AB190" s="83">
        <f t="shared" si="92"/>
        <v>0</v>
      </c>
      <c r="AC190" s="154">
        <f t="shared" si="93"/>
        <v>0</v>
      </c>
      <c r="AD190" s="154">
        <f t="shared" si="94"/>
        <v>0</v>
      </c>
      <c r="AE190" s="154">
        <f t="shared" si="95"/>
        <v>0</v>
      </c>
      <c r="AF190" s="227">
        <f t="shared" si="112"/>
        <v>0</v>
      </c>
      <c r="AG190" s="227">
        <f t="shared" si="113"/>
        <v>0</v>
      </c>
      <c r="AH190" s="227">
        <f t="shared" si="114"/>
        <v>0</v>
      </c>
      <c r="AI190" s="235">
        <f t="shared" si="115"/>
        <v>0</v>
      </c>
      <c r="AK190" s="121">
        <v>185</v>
      </c>
      <c r="AL190" s="83">
        <f t="shared" si="96"/>
        <v>0</v>
      </c>
      <c r="AM190" s="83">
        <f t="shared" si="97"/>
        <v>0</v>
      </c>
      <c r="AN190" s="83">
        <f t="shared" si="98"/>
        <v>0</v>
      </c>
      <c r="AO190" s="83">
        <f t="shared" si="99"/>
        <v>0</v>
      </c>
      <c r="AP190" s="83">
        <f t="shared" si="100"/>
        <v>0</v>
      </c>
      <c r="AQ190" s="227">
        <f t="shared" si="116"/>
        <v>0</v>
      </c>
      <c r="AR190" s="227">
        <f t="shared" si="116"/>
        <v>0</v>
      </c>
      <c r="AS190" s="227">
        <f t="shared" si="116"/>
        <v>0</v>
      </c>
      <c r="AT190" s="227">
        <f t="shared" si="116"/>
        <v>0</v>
      </c>
      <c r="AU190" s="83">
        <f t="shared" si="107"/>
        <v>0</v>
      </c>
      <c r="AV190" s="83">
        <f t="shared" si="108"/>
        <v>0</v>
      </c>
      <c r="AW190" s="83">
        <f t="shared" si="109"/>
        <v>0</v>
      </c>
      <c r="AX190" s="83">
        <f t="shared" si="110"/>
        <v>0</v>
      </c>
      <c r="AY190" s="235">
        <f t="shared" si="111"/>
        <v>0</v>
      </c>
    </row>
    <row r="191" spans="5:51" x14ac:dyDescent="0.25">
      <c r="E191" s="244" t="s">
        <v>57</v>
      </c>
      <c r="F191" s="4">
        <v>0.44</v>
      </c>
      <c r="G191" s="261" t="s">
        <v>223</v>
      </c>
      <c r="I191" s="105">
        <v>186</v>
      </c>
      <c r="J191" s="83">
        <f t="shared" si="101"/>
        <v>0</v>
      </c>
      <c r="K191" s="83">
        <f t="shared" si="102"/>
        <v>0</v>
      </c>
      <c r="L191" s="83">
        <f t="shared" si="103"/>
        <v>0</v>
      </c>
      <c r="M191" s="83">
        <f t="shared" si="85"/>
        <v>0</v>
      </c>
      <c r="N191" s="83">
        <v>0</v>
      </c>
      <c r="O191" s="84">
        <f t="shared" si="86"/>
        <v>0</v>
      </c>
      <c r="P191" s="105">
        <v>186</v>
      </c>
      <c r="Q191" s="83">
        <f t="shared" si="104"/>
        <v>0</v>
      </c>
      <c r="R191" s="83">
        <f t="shared" si="105"/>
        <v>0</v>
      </c>
      <c r="S191" s="83">
        <f t="shared" si="87"/>
        <v>0</v>
      </c>
      <c r="T191" s="83">
        <f t="shared" si="88"/>
        <v>0</v>
      </c>
      <c r="U191" s="83">
        <f t="shared" si="106"/>
        <v>0</v>
      </c>
      <c r="V191" s="83">
        <f t="shared" si="89"/>
        <v>0</v>
      </c>
      <c r="W191" s="83">
        <v>0</v>
      </c>
      <c r="X191" s="83">
        <f t="shared" si="90"/>
        <v>0</v>
      </c>
      <c r="Y191" s="88">
        <f t="shared" si="91"/>
        <v>0</v>
      </c>
      <c r="AA191" s="121">
        <v>186</v>
      </c>
      <c r="AB191" s="83">
        <f t="shared" si="92"/>
        <v>0</v>
      </c>
      <c r="AC191" s="154">
        <f t="shared" si="93"/>
        <v>0</v>
      </c>
      <c r="AD191" s="154">
        <f t="shared" si="94"/>
        <v>0</v>
      </c>
      <c r="AE191" s="154">
        <f t="shared" si="95"/>
        <v>0</v>
      </c>
      <c r="AF191" s="227">
        <f t="shared" si="112"/>
        <v>0</v>
      </c>
      <c r="AG191" s="227">
        <f t="shared" si="113"/>
        <v>0</v>
      </c>
      <c r="AH191" s="227">
        <f t="shared" si="114"/>
        <v>0</v>
      </c>
      <c r="AI191" s="235">
        <f t="shared" si="115"/>
        <v>0</v>
      </c>
      <c r="AK191" s="121">
        <v>186</v>
      </c>
      <c r="AL191" s="83">
        <f t="shared" si="96"/>
        <v>0</v>
      </c>
      <c r="AM191" s="83">
        <f t="shared" si="97"/>
        <v>0</v>
      </c>
      <c r="AN191" s="83">
        <f t="shared" si="98"/>
        <v>0</v>
      </c>
      <c r="AO191" s="83">
        <f t="shared" si="99"/>
        <v>0</v>
      </c>
      <c r="AP191" s="83">
        <f t="shared" si="100"/>
        <v>0</v>
      </c>
      <c r="AQ191" s="227">
        <f t="shared" si="116"/>
        <v>0</v>
      </c>
      <c r="AR191" s="227">
        <f t="shared" si="116"/>
        <v>0</v>
      </c>
      <c r="AS191" s="227">
        <f t="shared" si="116"/>
        <v>0</v>
      </c>
      <c r="AT191" s="227">
        <f t="shared" si="116"/>
        <v>0</v>
      </c>
      <c r="AU191" s="83">
        <f t="shared" si="107"/>
        <v>0</v>
      </c>
      <c r="AV191" s="83">
        <f t="shared" si="108"/>
        <v>0</v>
      </c>
      <c r="AW191" s="83">
        <f t="shared" si="109"/>
        <v>0</v>
      </c>
      <c r="AX191" s="83">
        <f t="shared" si="110"/>
        <v>0</v>
      </c>
      <c r="AY191" s="235">
        <f t="shared" si="111"/>
        <v>0</v>
      </c>
    </row>
    <row r="192" spans="5:51" x14ac:dyDescent="0.25">
      <c r="E192" s="244" t="s">
        <v>58</v>
      </c>
      <c r="F192" s="4">
        <v>0.34</v>
      </c>
      <c r="G192" s="261" t="s">
        <v>223</v>
      </c>
      <c r="I192" s="105">
        <v>187</v>
      </c>
      <c r="J192" s="83">
        <f t="shared" si="101"/>
        <v>0</v>
      </c>
      <c r="K192" s="83">
        <f t="shared" si="102"/>
        <v>0</v>
      </c>
      <c r="L192" s="83">
        <f t="shared" si="103"/>
        <v>0</v>
      </c>
      <c r="M192" s="83">
        <f t="shared" si="85"/>
        <v>0</v>
      </c>
      <c r="N192" s="83">
        <v>0</v>
      </c>
      <c r="O192" s="84">
        <f t="shared" si="86"/>
        <v>0</v>
      </c>
      <c r="P192" s="105">
        <v>187</v>
      </c>
      <c r="Q192" s="83">
        <f t="shared" si="104"/>
        <v>0</v>
      </c>
      <c r="R192" s="83">
        <f t="shared" si="105"/>
        <v>0</v>
      </c>
      <c r="S192" s="83">
        <f t="shared" si="87"/>
        <v>0</v>
      </c>
      <c r="T192" s="83">
        <f t="shared" si="88"/>
        <v>0</v>
      </c>
      <c r="U192" s="83">
        <f t="shared" si="106"/>
        <v>0</v>
      </c>
      <c r="V192" s="83">
        <f t="shared" si="89"/>
        <v>0</v>
      </c>
      <c r="W192" s="83">
        <v>0</v>
      </c>
      <c r="X192" s="83">
        <f t="shared" si="90"/>
        <v>0</v>
      </c>
      <c r="Y192" s="88">
        <f t="shared" si="91"/>
        <v>0</v>
      </c>
      <c r="AA192" s="121">
        <v>187</v>
      </c>
      <c r="AB192" s="83">
        <f t="shared" si="92"/>
        <v>0</v>
      </c>
      <c r="AC192" s="154">
        <f t="shared" si="93"/>
        <v>0</v>
      </c>
      <c r="AD192" s="154">
        <f t="shared" si="94"/>
        <v>0</v>
      </c>
      <c r="AE192" s="154">
        <f t="shared" si="95"/>
        <v>0</v>
      </c>
      <c r="AF192" s="227">
        <f t="shared" si="112"/>
        <v>0</v>
      </c>
      <c r="AG192" s="227">
        <f t="shared" si="113"/>
        <v>0</v>
      </c>
      <c r="AH192" s="227">
        <f t="shared" si="114"/>
        <v>0</v>
      </c>
      <c r="AI192" s="235">
        <f t="shared" si="115"/>
        <v>0</v>
      </c>
      <c r="AK192" s="121">
        <v>187</v>
      </c>
      <c r="AL192" s="83">
        <f t="shared" si="96"/>
        <v>0</v>
      </c>
      <c r="AM192" s="83">
        <f t="shared" si="97"/>
        <v>0</v>
      </c>
      <c r="AN192" s="83">
        <f t="shared" si="98"/>
        <v>0</v>
      </c>
      <c r="AO192" s="83">
        <f t="shared" si="99"/>
        <v>0</v>
      </c>
      <c r="AP192" s="83">
        <f t="shared" si="100"/>
        <v>0</v>
      </c>
      <c r="AQ192" s="227">
        <f t="shared" si="116"/>
        <v>0</v>
      </c>
      <c r="AR192" s="227">
        <f t="shared" si="116"/>
        <v>0</v>
      </c>
      <c r="AS192" s="227">
        <f t="shared" si="116"/>
        <v>0</v>
      </c>
      <c r="AT192" s="227">
        <f t="shared" si="116"/>
        <v>0</v>
      </c>
      <c r="AU192" s="83">
        <f t="shared" si="107"/>
        <v>0</v>
      </c>
      <c r="AV192" s="83">
        <f t="shared" si="108"/>
        <v>0</v>
      </c>
      <c r="AW192" s="83">
        <f t="shared" si="109"/>
        <v>0</v>
      </c>
      <c r="AX192" s="83">
        <f t="shared" si="110"/>
        <v>0</v>
      </c>
      <c r="AY192" s="235">
        <f t="shared" si="111"/>
        <v>0</v>
      </c>
    </row>
    <row r="193" spans="5:51" x14ac:dyDescent="0.25">
      <c r="E193" s="244" t="s">
        <v>59</v>
      </c>
      <c r="F193" s="4">
        <v>0.5</v>
      </c>
      <c r="G193" s="261" t="s">
        <v>222</v>
      </c>
      <c r="I193" s="105">
        <v>188</v>
      </c>
      <c r="J193" s="83">
        <f t="shared" si="101"/>
        <v>0</v>
      </c>
      <c r="K193" s="83">
        <f t="shared" si="102"/>
        <v>0</v>
      </c>
      <c r="L193" s="83">
        <f t="shared" si="103"/>
        <v>0</v>
      </c>
      <c r="M193" s="83">
        <f t="shared" si="85"/>
        <v>0</v>
      </c>
      <c r="N193" s="83">
        <v>0</v>
      </c>
      <c r="O193" s="84">
        <f t="shared" si="86"/>
        <v>0</v>
      </c>
      <c r="P193" s="105">
        <v>188</v>
      </c>
      <c r="Q193" s="83">
        <f t="shared" si="104"/>
        <v>0</v>
      </c>
      <c r="R193" s="83">
        <f t="shared" si="105"/>
        <v>0</v>
      </c>
      <c r="S193" s="83">
        <f t="shared" si="87"/>
        <v>0</v>
      </c>
      <c r="T193" s="83">
        <f t="shared" si="88"/>
        <v>0</v>
      </c>
      <c r="U193" s="83">
        <f t="shared" si="106"/>
        <v>0</v>
      </c>
      <c r="V193" s="83">
        <f t="shared" si="89"/>
        <v>0</v>
      </c>
      <c r="W193" s="83">
        <v>0</v>
      </c>
      <c r="X193" s="83">
        <f t="shared" si="90"/>
        <v>0</v>
      </c>
      <c r="Y193" s="88">
        <f t="shared" si="91"/>
        <v>0</v>
      </c>
      <c r="AA193" s="121">
        <v>188</v>
      </c>
      <c r="AB193" s="83">
        <f t="shared" si="92"/>
        <v>0</v>
      </c>
      <c r="AC193" s="154">
        <f t="shared" si="93"/>
        <v>0</v>
      </c>
      <c r="AD193" s="154">
        <f t="shared" si="94"/>
        <v>0</v>
      </c>
      <c r="AE193" s="154">
        <f t="shared" si="95"/>
        <v>0</v>
      </c>
      <c r="AF193" s="227">
        <f t="shared" si="112"/>
        <v>0</v>
      </c>
      <c r="AG193" s="227">
        <f t="shared" si="113"/>
        <v>0</v>
      </c>
      <c r="AH193" s="227">
        <f t="shared" si="114"/>
        <v>0</v>
      </c>
      <c r="AI193" s="235">
        <f t="shared" si="115"/>
        <v>0</v>
      </c>
      <c r="AK193" s="121">
        <v>188</v>
      </c>
      <c r="AL193" s="83">
        <f t="shared" si="96"/>
        <v>0</v>
      </c>
      <c r="AM193" s="83">
        <f t="shared" si="97"/>
        <v>0</v>
      </c>
      <c r="AN193" s="83">
        <f t="shared" si="98"/>
        <v>0</v>
      </c>
      <c r="AO193" s="83">
        <f t="shared" si="99"/>
        <v>0</v>
      </c>
      <c r="AP193" s="83">
        <f t="shared" si="100"/>
        <v>0</v>
      </c>
      <c r="AQ193" s="227">
        <f t="shared" si="116"/>
        <v>0</v>
      </c>
      <c r="AR193" s="227">
        <f t="shared" si="116"/>
        <v>0</v>
      </c>
      <c r="AS193" s="227">
        <f t="shared" si="116"/>
        <v>0</v>
      </c>
      <c r="AT193" s="227">
        <f t="shared" si="116"/>
        <v>0</v>
      </c>
      <c r="AU193" s="83">
        <f t="shared" si="107"/>
        <v>0</v>
      </c>
      <c r="AV193" s="83">
        <f t="shared" si="108"/>
        <v>0</v>
      </c>
      <c r="AW193" s="83">
        <f t="shared" si="109"/>
        <v>0</v>
      </c>
      <c r="AX193" s="83">
        <f t="shared" si="110"/>
        <v>0</v>
      </c>
      <c r="AY193" s="235">
        <f t="shared" si="111"/>
        <v>0</v>
      </c>
    </row>
    <row r="194" spans="5:51" x14ac:dyDescent="0.25">
      <c r="E194" s="244" t="s">
        <v>60</v>
      </c>
      <c r="F194" s="4">
        <v>0.57999999999999996</v>
      </c>
      <c r="G194" s="261" t="s">
        <v>222</v>
      </c>
      <c r="I194" s="105">
        <v>189</v>
      </c>
      <c r="J194" s="83">
        <f t="shared" si="101"/>
        <v>0</v>
      </c>
      <c r="K194" s="83">
        <f t="shared" si="102"/>
        <v>0</v>
      </c>
      <c r="L194" s="83">
        <f t="shared" si="103"/>
        <v>0</v>
      </c>
      <c r="M194" s="83">
        <f t="shared" si="85"/>
        <v>0</v>
      </c>
      <c r="N194" s="83">
        <v>0</v>
      </c>
      <c r="O194" s="84">
        <f t="shared" si="86"/>
        <v>0</v>
      </c>
      <c r="P194" s="105">
        <v>189</v>
      </c>
      <c r="Q194" s="83">
        <f t="shared" si="104"/>
        <v>0</v>
      </c>
      <c r="R194" s="83">
        <f t="shared" si="105"/>
        <v>0</v>
      </c>
      <c r="S194" s="83">
        <f t="shared" si="87"/>
        <v>0</v>
      </c>
      <c r="T194" s="83">
        <f t="shared" si="88"/>
        <v>0</v>
      </c>
      <c r="U194" s="83">
        <f t="shared" si="106"/>
        <v>0</v>
      </c>
      <c r="V194" s="83">
        <f t="shared" si="89"/>
        <v>0</v>
      </c>
      <c r="W194" s="83">
        <v>0</v>
      </c>
      <c r="X194" s="83">
        <f t="shared" si="90"/>
        <v>0</v>
      </c>
      <c r="Y194" s="88">
        <f t="shared" si="91"/>
        <v>0</v>
      </c>
      <c r="AA194" s="121">
        <v>189</v>
      </c>
      <c r="AB194" s="83">
        <f t="shared" si="92"/>
        <v>0</v>
      </c>
      <c r="AC194" s="154">
        <f t="shared" si="93"/>
        <v>0</v>
      </c>
      <c r="AD194" s="154">
        <f t="shared" si="94"/>
        <v>0</v>
      </c>
      <c r="AE194" s="154">
        <f t="shared" si="95"/>
        <v>0</v>
      </c>
      <c r="AF194" s="227">
        <f t="shared" si="112"/>
        <v>0</v>
      </c>
      <c r="AG194" s="227">
        <f t="shared" si="113"/>
        <v>0</v>
      </c>
      <c r="AH194" s="227">
        <f t="shared" si="114"/>
        <v>0</v>
      </c>
      <c r="AI194" s="235">
        <f t="shared" si="115"/>
        <v>0</v>
      </c>
      <c r="AK194" s="121">
        <v>189</v>
      </c>
      <c r="AL194" s="83">
        <f t="shared" si="96"/>
        <v>0</v>
      </c>
      <c r="AM194" s="83">
        <f t="shared" si="97"/>
        <v>0</v>
      </c>
      <c r="AN194" s="83">
        <f t="shared" si="98"/>
        <v>0</v>
      </c>
      <c r="AO194" s="83">
        <f t="shared" si="99"/>
        <v>0</v>
      </c>
      <c r="AP194" s="83">
        <f t="shared" si="100"/>
        <v>0</v>
      </c>
      <c r="AQ194" s="227">
        <f t="shared" si="116"/>
        <v>0</v>
      </c>
      <c r="AR194" s="227">
        <f t="shared" si="116"/>
        <v>0</v>
      </c>
      <c r="AS194" s="227">
        <f t="shared" si="116"/>
        <v>0</v>
      </c>
      <c r="AT194" s="227">
        <f t="shared" si="116"/>
        <v>0</v>
      </c>
      <c r="AU194" s="83">
        <f t="shared" si="107"/>
        <v>0</v>
      </c>
      <c r="AV194" s="83">
        <f t="shared" si="108"/>
        <v>0</v>
      </c>
      <c r="AW194" s="83">
        <f t="shared" si="109"/>
        <v>0</v>
      </c>
      <c r="AX194" s="83">
        <f t="shared" si="110"/>
        <v>0</v>
      </c>
      <c r="AY194" s="235">
        <f t="shared" si="111"/>
        <v>0</v>
      </c>
    </row>
    <row r="195" spans="5:51" x14ac:dyDescent="0.25">
      <c r="E195" s="244" t="s">
        <v>61</v>
      </c>
      <c r="F195" s="4">
        <v>0.37</v>
      </c>
      <c r="G195" s="261" t="s">
        <v>223</v>
      </c>
      <c r="I195" s="105">
        <v>190</v>
      </c>
      <c r="J195" s="83">
        <f t="shared" si="101"/>
        <v>0</v>
      </c>
      <c r="K195" s="83">
        <f t="shared" si="102"/>
        <v>0</v>
      </c>
      <c r="L195" s="83">
        <f t="shared" si="103"/>
        <v>0</v>
      </c>
      <c r="M195" s="83">
        <f t="shared" si="85"/>
        <v>0</v>
      </c>
      <c r="N195" s="83">
        <v>0</v>
      </c>
      <c r="O195" s="84">
        <f t="shared" si="86"/>
        <v>0</v>
      </c>
      <c r="P195" s="105">
        <v>190</v>
      </c>
      <c r="Q195" s="83">
        <f t="shared" si="104"/>
        <v>0</v>
      </c>
      <c r="R195" s="83">
        <f t="shared" si="105"/>
        <v>0</v>
      </c>
      <c r="S195" s="83">
        <f t="shared" si="87"/>
        <v>0</v>
      </c>
      <c r="T195" s="83">
        <f t="shared" si="88"/>
        <v>0</v>
      </c>
      <c r="U195" s="83">
        <f t="shared" si="106"/>
        <v>0</v>
      </c>
      <c r="V195" s="83">
        <f t="shared" si="89"/>
        <v>0</v>
      </c>
      <c r="W195" s="83">
        <v>0</v>
      </c>
      <c r="X195" s="83">
        <f t="shared" si="90"/>
        <v>0</v>
      </c>
      <c r="Y195" s="88">
        <f t="shared" si="91"/>
        <v>0</v>
      </c>
      <c r="AA195" s="121">
        <v>190</v>
      </c>
      <c r="AB195" s="83">
        <f t="shared" si="92"/>
        <v>0</v>
      </c>
      <c r="AC195" s="154">
        <f t="shared" si="93"/>
        <v>0</v>
      </c>
      <c r="AD195" s="154">
        <f t="shared" si="94"/>
        <v>0</v>
      </c>
      <c r="AE195" s="154">
        <f t="shared" si="95"/>
        <v>0</v>
      </c>
      <c r="AF195" s="227">
        <f t="shared" si="112"/>
        <v>0</v>
      </c>
      <c r="AG195" s="227">
        <f t="shared" si="113"/>
        <v>0</v>
      </c>
      <c r="AH195" s="227">
        <f t="shared" si="114"/>
        <v>0</v>
      </c>
      <c r="AI195" s="235">
        <f t="shared" si="115"/>
        <v>0</v>
      </c>
      <c r="AK195" s="121">
        <v>190</v>
      </c>
      <c r="AL195" s="83">
        <f t="shared" si="96"/>
        <v>0</v>
      </c>
      <c r="AM195" s="83">
        <f t="shared" si="97"/>
        <v>0</v>
      </c>
      <c r="AN195" s="83">
        <f t="shared" si="98"/>
        <v>0</v>
      </c>
      <c r="AO195" s="83">
        <f t="shared" si="99"/>
        <v>0</v>
      </c>
      <c r="AP195" s="83">
        <f t="shared" si="100"/>
        <v>0</v>
      </c>
      <c r="AQ195" s="227">
        <f t="shared" si="116"/>
        <v>0</v>
      </c>
      <c r="AR195" s="227">
        <f t="shared" si="116"/>
        <v>0</v>
      </c>
      <c r="AS195" s="227">
        <f t="shared" si="116"/>
        <v>0</v>
      </c>
      <c r="AT195" s="227">
        <f t="shared" si="116"/>
        <v>0</v>
      </c>
      <c r="AU195" s="83">
        <f t="shared" si="107"/>
        <v>0</v>
      </c>
      <c r="AV195" s="83">
        <f t="shared" si="108"/>
        <v>0</v>
      </c>
      <c r="AW195" s="83">
        <f t="shared" si="109"/>
        <v>0</v>
      </c>
      <c r="AX195" s="83">
        <f t="shared" si="110"/>
        <v>0</v>
      </c>
      <c r="AY195" s="235">
        <f t="shared" si="111"/>
        <v>0</v>
      </c>
    </row>
    <row r="196" spans="5:51" x14ac:dyDescent="0.25">
      <c r="E196" s="244" t="s">
        <v>62</v>
      </c>
      <c r="F196" s="4">
        <v>0.37</v>
      </c>
      <c r="G196" s="261" t="s">
        <v>223</v>
      </c>
      <c r="I196" s="105">
        <v>191</v>
      </c>
      <c r="J196" s="83">
        <f t="shared" si="101"/>
        <v>0</v>
      </c>
      <c r="K196" s="83">
        <f t="shared" si="102"/>
        <v>0</v>
      </c>
      <c r="L196" s="83">
        <f t="shared" si="103"/>
        <v>0</v>
      </c>
      <c r="M196" s="83">
        <f t="shared" si="85"/>
        <v>0</v>
      </c>
      <c r="N196" s="83">
        <v>0</v>
      </c>
      <c r="O196" s="84">
        <f t="shared" si="86"/>
        <v>0</v>
      </c>
      <c r="P196" s="105">
        <v>191</v>
      </c>
      <c r="Q196" s="83">
        <f t="shared" si="104"/>
        <v>0</v>
      </c>
      <c r="R196" s="83">
        <f t="shared" si="105"/>
        <v>0</v>
      </c>
      <c r="S196" s="83">
        <f t="shared" si="87"/>
        <v>0</v>
      </c>
      <c r="T196" s="83">
        <f t="shared" si="88"/>
        <v>0</v>
      </c>
      <c r="U196" s="83">
        <f t="shared" si="106"/>
        <v>0</v>
      </c>
      <c r="V196" s="83">
        <f t="shared" si="89"/>
        <v>0</v>
      </c>
      <c r="W196" s="83">
        <v>0</v>
      </c>
      <c r="X196" s="83">
        <f t="shared" si="90"/>
        <v>0</v>
      </c>
      <c r="Y196" s="88">
        <f t="shared" si="91"/>
        <v>0</v>
      </c>
      <c r="AA196" s="121">
        <v>191</v>
      </c>
      <c r="AB196" s="83">
        <f t="shared" si="92"/>
        <v>0</v>
      </c>
      <c r="AC196" s="154">
        <f t="shared" si="93"/>
        <v>0</v>
      </c>
      <c r="AD196" s="154">
        <f t="shared" si="94"/>
        <v>0</v>
      </c>
      <c r="AE196" s="154">
        <f t="shared" si="95"/>
        <v>0</v>
      </c>
      <c r="AF196" s="227">
        <f t="shared" si="112"/>
        <v>0</v>
      </c>
      <c r="AG196" s="227">
        <f t="shared" si="113"/>
        <v>0</v>
      </c>
      <c r="AH196" s="227">
        <f t="shared" si="114"/>
        <v>0</v>
      </c>
      <c r="AI196" s="235">
        <f t="shared" si="115"/>
        <v>0</v>
      </c>
      <c r="AK196" s="121">
        <v>191</v>
      </c>
      <c r="AL196" s="83">
        <f t="shared" si="96"/>
        <v>0</v>
      </c>
      <c r="AM196" s="83">
        <f t="shared" si="97"/>
        <v>0</v>
      </c>
      <c r="AN196" s="83">
        <f t="shared" si="98"/>
        <v>0</v>
      </c>
      <c r="AO196" s="83">
        <f t="shared" si="99"/>
        <v>0</v>
      </c>
      <c r="AP196" s="83">
        <f t="shared" si="100"/>
        <v>0</v>
      </c>
      <c r="AQ196" s="227">
        <f t="shared" si="116"/>
        <v>0</v>
      </c>
      <c r="AR196" s="227">
        <f t="shared" si="116"/>
        <v>0</v>
      </c>
      <c r="AS196" s="227">
        <f t="shared" si="116"/>
        <v>0</v>
      </c>
      <c r="AT196" s="227">
        <f t="shared" si="116"/>
        <v>0</v>
      </c>
      <c r="AU196" s="83">
        <f t="shared" si="107"/>
        <v>0</v>
      </c>
      <c r="AV196" s="83">
        <f t="shared" si="108"/>
        <v>0</v>
      </c>
      <c r="AW196" s="83">
        <f t="shared" si="109"/>
        <v>0</v>
      </c>
      <c r="AX196" s="83">
        <f t="shared" si="110"/>
        <v>0</v>
      </c>
      <c r="AY196" s="235">
        <f t="shared" si="111"/>
        <v>0</v>
      </c>
    </row>
    <row r="197" spans="5:51" x14ac:dyDescent="0.25">
      <c r="E197" s="244" t="s">
        <v>63</v>
      </c>
      <c r="F197" s="4">
        <v>0.38</v>
      </c>
      <c r="G197" s="261" t="s">
        <v>223</v>
      </c>
      <c r="I197" s="105">
        <v>192</v>
      </c>
      <c r="J197" s="83">
        <f t="shared" si="101"/>
        <v>0</v>
      </c>
      <c r="K197" s="83">
        <f t="shared" si="102"/>
        <v>0</v>
      </c>
      <c r="L197" s="83">
        <f t="shared" si="103"/>
        <v>0</v>
      </c>
      <c r="M197" s="83">
        <f t="shared" ref="M197:M205" si="117">IF(I197&lt;=$F$10,IF(I197&lt;=30,I197*($F$9-$F$6)/30,$F$9-$F$6),)</f>
        <v>0</v>
      </c>
      <c r="N197" s="83">
        <v>0</v>
      </c>
      <c r="O197" s="84">
        <f t="shared" ref="O197:O205" si="118">((J197+K197)*0.475+L197+M197+N197)*44/12</f>
        <v>0</v>
      </c>
      <c r="P197" s="105">
        <v>192</v>
      </c>
      <c r="Q197" s="83">
        <f t="shared" si="104"/>
        <v>0</v>
      </c>
      <c r="R197" s="83">
        <f t="shared" si="105"/>
        <v>0</v>
      </c>
      <c r="S197" s="83">
        <f t="shared" ref="S197:S205" si="119">$F$19*R197</f>
        <v>0</v>
      </c>
      <c r="T197" s="83">
        <f t="shared" ref="T197:T205" si="120">IF(S197=0,0,EXP(-1.0587+0.8836*LN(S197)+0.284))</f>
        <v>0</v>
      </c>
      <c r="U197" s="83">
        <f t="shared" si="106"/>
        <v>0</v>
      </c>
      <c r="V197" s="83">
        <f t="shared" ref="V197:V205" si="121">IF(P197&lt;=$F$18,IF(P197&lt;=30,P197*($F$16-$F$6)/30,$F$16-$F$6),)</f>
        <v>0</v>
      </c>
      <c r="W197" s="83">
        <v>0</v>
      </c>
      <c r="X197" s="83">
        <f t="shared" ref="X197:X205" si="122">((S197+T197)*0.475+U197+V197+W197)*44/12</f>
        <v>0</v>
      </c>
      <c r="Y197" s="88">
        <f t="shared" ref="Y197:Y205" si="123">IF(P197&lt;=$F$18,X197-O197,)</f>
        <v>0</v>
      </c>
      <c r="AA197" s="121">
        <v>192</v>
      </c>
      <c r="AB197" s="83">
        <f t="shared" ref="AB197:AB205" si="124">IF(AA197&lt;=$F$18,IFERROR(VLOOKUP($AA197,$B$82:$G$94,2,FALSE),0),)</f>
        <v>0</v>
      </c>
      <c r="AC197" s="154">
        <f t="shared" ref="AC197:AC205" si="125">IF(AA197&lt;=$F$18,IFERROR(VLOOKUP($AA197,$B$82:$G$94,3,FALSE),0),)</f>
        <v>0</v>
      </c>
      <c r="AD197" s="154">
        <f t="shared" ref="AD197:AD205" si="126">IF(AA197&lt;=$F$18,IFERROR(VLOOKUP($AA197,$B$82:$G$94,4,FALSE),0),)</f>
        <v>0</v>
      </c>
      <c r="AE197" s="154">
        <f t="shared" ref="AE197:AE205" si="127">IF(AA197&lt;=$F$18,IFERROR(VLOOKUP($AA197,$B$82:$G$94,5,FALSE),0),)</f>
        <v>0</v>
      </c>
      <c r="AF197" s="227">
        <f t="shared" si="112"/>
        <v>0</v>
      </c>
      <c r="AG197" s="227">
        <f t="shared" si="113"/>
        <v>0</v>
      </c>
      <c r="AH197" s="227">
        <f t="shared" si="114"/>
        <v>0</v>
      </c>
      <c r="AI197" s="235">
        <f t="shared" si="115"/>
        <v>0</v>
      </c>
      <c r="AK197" s="121">
        <v>192</v>
      </c>
      <c r="AL197" s="83">
        <f t="shared" ref="AL197:AL205" si="128">IF(AK197&lt;=$F$18,IFERROR(VLOOKUP($AA197,$B$82:$G$94,2,FALSE),0),)</f>
        <v>0</v>
      </c>
      <c r="AM197" s="83">
        <f t="shared" ref="AM197:AM205" si="129">IF(AK197&lt;=$F$18,IFERROR(VLOOKUP($AA197,$B$82:$G$94,3,FALSE),0),)</f>
        <v>0</v>
      </c>
      <c r="AN197" s="83">
        <f t="shared" ref="AN197:AN205" si="130">IF(AK197&lt;=$F$18,IFERROR(VLOOKUP($AA197,$B$82:$G$94,4,FALSE),0),)</f>
        <v>0</v>
      </c>
      <c r="AO197" s="83">
        <f t="shared" ref="AO197:AO205" si="131">IF(AK197&lt;=$F$18,IFERROR(VLOOKUP($AA197,$B$82:$G$94,5,FALSE),0),)</f>
        <v>0</v>
      </c>
      <c r="AP197" s="83">
        <f t="shared" ref="AP197:AP205" si="132">IF(AK197&lt;=$F$18,IFERROR(VLOOKUP($AA197,$B$82:$G$94,6,FALSE),0),)</f>
        <v>0</v>
      </c>
      <c r="AQ197" s="227">
        <f t="shared" si="116"/>
        <v>0</v>
      </c>
      <c r="AR197" s="227">
        <f t="shared" si="116"/>
        <v>0</v>
      </c>
      <c r="AS197" s="227">
        <f t="shared" si="116"/>
        <v>0</v>
      </c>
      <c r="AT197" s="227">
        <f t="shared" si="116"/>
        <v>0</v>
      </c>
      <c r="AU197" s="83">
        <f t="shared" si="107"/>
        <v>0</v>
      </c>
      <c r="AV197" s="83">
        <f t="shared" si="108"/>
        <v>0</v>
      </c>
      <c r="AW197" s="83">
        <f t="shared" si="109"/>
        <v>0</v>
      </c>
      <c r="AX197" s="83">
        <f t="shared" si="110"/>
        <v>0</v>
      </c>
      <c r="AY197" s="235">
        <f t="shared" si="111"/>
        <v>0</v>
      </c>
    </row>
    <row r="198" spans="5:51" x14ac:dyDescent="0.25">
      <c r="E198" s="244" t="s">
        <v>64</v>
      </c>
      <c r="F198" s="4">
        <v>0.36</v>
      </c>
      <c r="G198" s="261" t="s">
        <v>223</v>
      </c>
      <c r="I198" s="105">
        <v>193</v>
      </c>
      <c r="J198" s="83">
        <f t="shared" ref="J198:J205" si="133">IF($I198&lt;=$F$10,$F$11*$F$13+J197,)</f>
        <v>0</v>
      </c>
      <c r="K198" s="83">
        <f t="shared" ref="K198:K205" si="134">IF(J198=0,0,EXP(-1.0587+0.8836*LN(J198)+0.284))</f>
        <v>0</v>
      </c>
      <c r="L198" s="83">
        <f t="shared" ref="L198:L205" si="135">IF(I198&lt;=$F$10,$F$5+($F$8-$F$5)*(1-EXP(-0.0175*I198)),)</f>
        <v>0</v>
      </c>
      <c r="M198" s="83">
        <f t="shared" si="117"/>
        <v>0</v>
      </c>
      <c r="N198" s="83">
        <v>0</v>
      </c>
      <c r="O198" s="84">
        <f t="shared" si="118"/>
        <v>0</v>
      </c>
      <c r="P198" s="105">
        <v>193</v>
      </c>
      <c r="Q198" s="83">
        <f t="shared" ref="Q198:Q205" si="136">IF(P198&lt;=$F$18,LOOKUP(P198-1,$B$25:$B$78,$G$25:$G$78),)</f>
        <v>0</v>
      </c>
      <c r="R198" s="83">
        <f t="shared" ref="R198:R205" si="137">IF(P198&lt;=$F$18,Q198+R197,)</f>
        <v>0</v>
      </c>
      <c r="S198" s="83">
        <f t="shared" si="119"/>
        <v>0</v>
      </c>
      <c r="T198" s="83">
        <f t="shared" si="120"/>
        <v>0</v>
      </c>
      <c r="U198" s="83">
        <f t="shared" ref="U198:U205" si="138">IF(P198&lt;=$F$18,$F$5+($F$15-$F$5)*(1-EXP(-0.0175*P198)),)</f>
        <v>0</v>
      </c>
      <c r="V198" s="83">
        <f t="shared" si="121"/>
        <v>0</v>
      </c>
      <c r="W198" s="83">
        <v>0</v>
      </c>
      <c r="X198" s="83">
        <f t="shared" si="122"/>
        <v>0</v>
      </c>
      <c r="Y198" s="88">
        <f t="shared" si="123"/>
        <v>0</v>
      </c>
      <c r="AA198" s="121">
        <v>193</v>
      </c>
      <c r="AB198" s="83">
        <f t="shared" si="124"/>
        <v>0</v>
      </c>
      <c r="AC198" s="154">
        <f t="shared" si="125"/>
        <v>0</v>
      </c>
      <c r="AD198" s="154">
        <f t="shared" si="126"/>
        <v>0</v>
      </c>
      <c r="AE198" s="154">
        <f t="shared" si="127"/>
        <v>0</v>
      </c>
      <c r="AF198" s="227">
        <f t="shared" si="112"/>
        <v>0</v>
      </c>
      <c r="AG198" s="227">
        <f t="shared" si="113"/>
        <v>0</v>
      </c>
      <c r="AH198" s="227">
        <f t="shared" si="114"/>
        <v>0</v>
      </c>
      <c r="AI198" s="235">
        <f t="shared" si="115"/>
        <v>0</v>
      </c>
      <c r="AK198" s="121">
        <v>193</v>
      </c>
      <c r="AL198" s="83">
        <f t="shared" si="128"/>
        <v>0</v>
      </c>
      <c r="AM198" s="83">
        <f t="shared" si="129"/>
        <v>0</v>
      </c>
      <c r="AN198" s="83">
        <f t="shared" si="130"/>
        <v>0</v>
      </c>
      <c r="AO198" s="83">
        <f t="shared" si="131"/>
        <v>0</v>
      </c>
      <c r="AP198" s="83">
        <f t="shared" si="132"/>
        <v>0</v>
      </c>
      <c r="AQ198" s="227">
        <f t="shared" si="116"/>
        <v>0</v>
      </c>
      <c r="AR198" s="227">
        <f t="shared" si="116"/>
        <v>0</v>
      </c>
      <c r="AS198" s="227">
        <f t="shared" si="116"/>
        <v>0</v>
      </c>
      <c r="AT198" s="227">
        <f t="shared" si="116"/>
        <v>0</v>
      </c>
      <c r="AU198" s="83">
        <f t="shared" ref="AU198:AU205" si="139">IF($AK198&lt;=$F$18,$C$104*$AL198*AM198,)</f>
        <v>0</v>
      </c>
      <c r="AV198" s="83">
        <f t="shared" ref="AV198:AV205" si="140">IF($AK198&lt;=$F$18,$C$106*$AL198*AN198,)</f>
        <v>0</v>
      </c>
      <c r="AW198" s="83">
        <f t="shared" ref="AW198:AW205" si="141">IF($AK198&lt;=$F$18,$C$105*$AL198*AO198,)</f>
        <v>0</v>
      </c>
      <c r="AX198" s="83">
        <f t="shared" ref="AX198:AX205" si="142">IF($AK198&lt;=$F$18,$C$108*$AL198*AP198,)</f>
        <v>0</v>
      </c>
      <c r="AY198" s="235">
        <f t="shared" ref="AY198:AY205" si="143">IF(OR($AK198&lt;=$F$18,$AK198&lt;=30),0.96*AL198+AY197,)</f>
        <v>0</v>
      </c>
    </row>
    <row r="199" spans="5:51" x14ac:dyDescent="0.25">
      <c r="E199" s="244" t="s">
        <v>65</v>
      </c>
      <c r="F199" s="4">
        <v>0.37</v>
      </c>
      <c r="G199" s="261" t="s">
        <v>222</v>
      </c>
      <c r="I199" s="105">
        <v>194</v>
      </c>
      <c r="J199" s="83">
        <f t="shared" si="133"/>
        <v>0</v>
      </c>
      <c r="K199" s="83">
        <f t="shared" si="134"/>
        <v>0</v>
      </c>
      <c r="L199" s="83">
        <f t="shared" si="135"/>
        <v>0</v>
      </c>
      <c r="M199" s="83">
        <f t="shared" si="117"/>
        <v>0</v>
      </c>
      <c r="N199" s="83">
        <v>0</v>
      </c>
      <c r="O199" s="84">
        <f t="shared" si="118"/>
        <v>0</v>
      </c>
      <c r="P199" s="105">
        <v>194</v>
      </c>
      <c r="Q199" s="83">
        <f t="shared" si="136"/>
        <v>0</v>
      </c>
      <c r="R199" s="83">
        <f t="shared" si="137"/>
        <v>0</v>
      </c>
      <c r="S199" s="83">
        <f t="shared" si="119"/>
        <v>0</v>
      </c>
      <c r="T199" s="83">
        <f t="shared" si="120"/>
        <v>0</v>
      </c>
      <c r="U199" s="83">
        <f t="shared" si="138"/>
        <v>0</v>
      </c>
      <c r="V199" s="83">
        <f t="shared" si="121"/>
        <v>0</v>
      </c>
      <c r="W199" s="83">
        <v>0</v>
      </c>
      <c r="X199" s="83">
        <f t="shared" si="122"/>
        <v>0</v>
      </c>
      <c r="Y199" s="88">
        <f t="shared" si="123"/>
        <v>0</v>
      </c>
      <c r="AA199" s="121">
        <v>194</v>
      </c>
      <c r="AB199" s="83">
        <f t="shared" si="124"/>
        <v>0</v>
      </c>
      <c r="AC199" s="154">
        <f t="shared" si="125"/>
        <v>0</v>
      </c>
      <c r="AD199" s="154">
        <f t="shared" si="126"/>
        <v>0</v>
      </c>
      <c r="AE199" s="154">
        <f t="shared" si="127"/>
        <v>0</v>
      </c>
      <c r="AF199" s="227">
        <f t="shared" si="112"/>
        <v>0</v>
      </c>
      <c r="AG199" s="227">
        <f t="shared" si="113"/>
        <v>0</v>
      </c>
      <c r="AH199" s="227">
        <f t="shared" si="114"/>
        <v>0</v>
      </c>
      <c r="AI199" s="235">
        <f t="shared" si="115"/>
        <v>0</v>
      </c>
      <c r="AK199" s="121">
        <v>194</v>
      </c>
      <c r="AL199" s="83">
        <f t="shared" si="128"/>
        <v>0</v>
      </c>
      <c r="AM199" s="83">
        <f t="shared" si="129"/>
        <v>0</v>
      </c>
      <c r="AN199" s="83">
        <f t="shared" si="130"/>
        <v>0</v>
      </c>
      <c r="AO199" s="83">
        <f t="shared" si="131"/>
        <v>0</v>
      </c>
      <c r="AP199" s="83">
        <f t="shared" si="132"/>
        <v>0</v>
      </c>
      <c r="AQ199" s="227">
        <f t="shared" si="116"/>
        <v>0</v>
      </c>
      <c r="AR199" s="227">
        <f t="shared" si="116"/>
        <v>0</v>
      </c>
      <c r="AS199" s="227">
        <f t="shared" si="116"/>
        <v>0</v>
      </c>
      <c r="AT199" s="227">
        <f t="shared" si="116"/>
        <v>0</v>
      </c>
      <c r="AU199" s="83">
        <f t="shared" si="139"/>
        <v>0</v>
      </c>
      <c r="AV199" s="83">
        <f t="shared" si="140"/>
        <v>0</v>
      </c>
      <c r="AW199" s="83">
        <f t="shared" si="141"/>
        <v>0</v>
      </c>
      <c r="AX199" s="83">
        <f t="shared" si="142"/>
        <v>0</v>
      </c>
      <c r="AY199" s="235">
        <f t="shared" si="143"/>
        <v>0</v>
      </c>
    </row>
    <row r="200" spans="5:51" x14ac:dyDescent="0.25">
      <c r="E200" s="244" t="s">
        <v>66</v>
      </c>
      <c r="F200" s="4">
        <v>0.53</v>
      </c>
      <c r="G200" s="261" t="s">
        <v>222</v>
      </c>
      <c r="I200" s="105">
        <v>195</v>
      </c>
      <c r="J200" s="83">
        <f t="shared" si="133"/>
        <v>0</v>
      </c>
      <c r="K200" s="83">
        <f t="shared" si="134"/>
        <v>0</v>
      </c>
      <c r="L200" s="83">
        <f t="shared" si="135"/>
        <v>0</v>
      </c>
      <c r="M200" s="83">
        <f t="shared" si="117"/>
        <v>0</v>
      </c>
      <c r="N200" s="83">
        <v>0</v>
      </c>
      <c r="O200" s="84">
        <f t="shared" si="118"/>
        <v>0</v>
      </c>
      <c r="P200" s="105">
        <v>195</v>
      </c>
      <c r="Q200" s="83">
        <f t="shared" si="136"/>
        <v>0</v>
      </c>
      <c r="R200" s="83">
        <f t="shared" si="137"/>
        <v>0</v>
      </c>
      <c r="S200" s="83">
        <f t="shared" si="119"/>
        <v>0</v>
      </c>
      <c r="T200" s="83">
        <f t="shared" si="120"/>
        <v>0</v>
      </c>
      <c r="U200" s="83">
        <f t="shared" si="138"/>
        <v>0</v>
      </c>
      <c r="V200" s="83">
        <f t="shared" si="121"/>
        <v>0</v>
      </c>
      <c r="W200" s="83">
        <v>0</v>
      </c>
      <c r="X200" s="83">
        <f t="shared" si="122"/>
        <v>0</v>
      </c>
      <c r="Y200" s="88">
        <f t="shared" si="123"/>
        <v>0</v>
      </c>
      <c r="AA200" s="121">
        <v>195</v>
      </c>
      <c r="AB200" s="83">
        <f t="shared" si="124"/>
        <v>0</v>
      </c>
      <c r="AC200" s="154">
        <f t="shared" si="125"/>
        <v>0</v>
      </c>
      <c r="AD200" s="154">
        <f t="shared" si="126"/>
        <v>0</v>
      </c>
      <c r="AE200" s="154">
        <f t="shared" si="127"/>
        <v>0</v>
      </c>
      <c r="AF200" s="227">
        <f t="shared" si="112"/>
        <v>0</v>
      </c>
      <c r="AG200" s="227">
        <f t="shared" si="113"/>
        <v>0</v>
      </c>
      <c r="AH200" s="227">
        <f t="shared" si="114"/>
        <v>0</v>
      </c>
      <c r="AI200" s="235">
        <f t="shared" si="115"/>
        <v>0</v>
      </c>
      <c r="AK200" s="121">
        <v>195</v>
      </c>
      <c r="AL200" s="83">
        <f t="shared" si="128"/>
        <v>0</v>
      </c>
      <c r="AM200" s="83">
        <f t="shared" si="129"/>
        <v>0</v>
      </c>
      <c r="AN200" s="83">
        <f t="shared" si="130"/>
        <v>0</v>
      </c>
      <c r="AO200" s="83">
        <f t="shared" si="131"/>
        <v>0</v>
      </c>
      <c r="AP200" s="83">
        <f t="shared" si="132"/>
        <v>0</v>
      </c>
      <c r="AQ200" s="227">
        <f t="shared" si="116"/>
        <v>0</v>
      </c>
      <c r="AR200" s="227">
        <f t="shared" si="116"/>
        <v>0</v>
      </c>
      <c r="AS200" s="227">
        <f t="shared" si="116"/>
        <v>0</v>
      </c>
      <c r="AT200" s="227">
        <f t="shared" si="116"/>
        <v>0</v>
      </c>
      <c r="AU200" s="83">
        <f t="shared" si="139"/>
        <v>0</v>
      </c>
      <c r="AV200" s="83">
        <f t="shared" si="140"/>
        <v>0</v>
      </c>
      <c r="AW200" s="83">
        <f t="shared" si="141"/>
        <v>0</v>
      </c>
      <c r="AX200" s="83">
        <f t="shared" si="142"/>
        <v>0</v>
      </c>
      <c r="AY200" s="235">
        <f t="shared" si="143"/>
        <v>0</v>
      </c>
    </row>
    <row r="201" spans="5:51" x14ac:dyDescent="0.25">
      <c r="E201" s="244" t="s">
        <v>67</v>
      </c>
      <c r="F201" s="4">
        <v>0.43</v>
      </c>
      <c r="G201" s="261" t="s">
        <v>222</v>
      </c>
      <c r="I201" s="105">
        <v>196</v>
      </c>
      <c r="J201" s="83">
        <f t="shared" si="133"/>
        <v>0</v>
      </c>
      <c r="K201" s="83">
        <f t="shared" si="134"/>
        <v>0</v>
      </c>
      <c r="L201" s="83">
        <f t="shared" si="135"/>
        <v>0</v>
      </c>
      <c r="M201" s="83">
        <f t="shared" si="117"/>
        <v>0</v>
      </c>
      <c r="N201" s="83">
        <v>0</v>
      </c>
      <c r="O201" s="84">
        <f t="shared" si="118"/>
        <v>0</v>
      </c>
      <c r="P201" s="105">
        <v>196</v>
      </c>
      <c r="Q201" s="83">
        <f t="shared" si="136"/>
        <v>0</v>
      </c>
      <c r="R201" s="83">
        <f t="shared" si="137"/>
        <v>0</v>
      </c>
      <c r="S201" s="83">
        <f t="shared" si="119"/>
        <v>0</v>
      </c>
      <c r="T201" s="83">
        <f t="shared" si="120"/>
        <v>0</v>
      </c>
      <c r="U201" s="83">
        <f t="shared" si="138"/>
        <v>0</v>
      </c>
      <c r="V201" s="83">
        <f t="shared" si="121"/>
        <v>0</v>
      </c>
      <c r="W201" s="83">
        <v>0</v>
      </c>
      <c r="X201" s="83">
        <f t="shared" si="122"/>
        <v>0</v>
      </c>
      <c r="Y201" s="88">
        <f t="shared" si="123"/>
        <v>0</v>
      </c>
      <c r="AA201" s="121">
        <v>196</v>
      </c>
      <c r="AB201" s="83">
        <f t="shared" si="124"/>
        <v>0</v>
      </c>
      <c r="AC201" s="154">
        <f t="shared" si="125"/>
        <v>0</v>
      </c>
      <c r="AD201" s="154">
        <f t="shared" si="126"/>
        <v>0</v>
      </c>
      <c r="AE201" s="154">
        <f t="shared" si="127"/>
        <v>0</v>
      </c>
      <c r="AF201" s="227">
        <f t="shared" si="112"/>
        <v>0</v>
      </c>
      <c r="AG201" s="227">
        <f t="shared" si="113"/>
        <v>0</v>
      </c>
      <c r="AH201" s="227">
        <f t="shared" si="114"/>
        <v>0</v>
      </c>
      <c r="AI201" s="235">
        <f t="shared" si="115"/>
        <v>0</v>
      </c>
      <c r="AK201" s="121">
        <v>196</v>
      </c>
      <c r="AL201" s="83">
        <f t="shared" si="128"/>
        <v>0</v>
      </c>
      <c r="AM201" s="83">
        <f t="shared" si="129"/>
        <v>0</v>
      </c>
      <c r="AN201" s="83">
        <f t="shared" si="130"/>
        <v>0</v>
      </c>
      <c r="AO201" s="83">
        <f t="shared" si="131"/>
        <v>0</v>
      </c>
      <c r="AP201" s="83">
        <f t="shared" si="132"/>
        <v>0</v>
      </c>
      <c r="AQ201" s="227">
        <f t="shared" si="116"/>
        <v>0</v>
      </c>
      <c r="AR201" s="227">
        <f t="shared" si="116"/>
        <v>0</v>
      </c>
      <c r="AS201" s="227">
        <f t="shared" si="116"/>
        <v>0</v>
      </c>
      <c r="AT201" s="227">
        <f t="shared" si="116"/>
        <v>0</v>
      </c>
      <c r="AU201" s="83">
        <f t="shared" si="139"/>
        <v>0</v>
      </c>
      <c r="AV201" s="83">
        <f t="shared" si="140"/>
        <v>0</v>
      </c>
      <c r="AW201" s="83">
        <f t="shared" si="141"/>
        <v>0</v>
      </c>
      <c r="AX201" s="83">
        <f t="shared" si="142"/>
        <v>0</v>
      </c>
      <c r="AY201" s="235">
        <f t="shared" si="143"/>
        <v>0</v>
      </c>
    </row>
    <row r="202" spans="5:51" x14ac:dyDescent="0.25">
      <c r="E202" s="244" t="s">
        <v>68</v>
      </c>
      <c r="F202" s="4">
        <v>0.38</v>
      </c>
      <c r="G202" s="261" t="s">
        <v>222</v>
      </c>
      <c r="I202" s="105">
        <v>197</v>
      </c>
      <c r="J202" s="83">
        <f t="shared" si="133"/>
        <v>0</v>
      </c>
      <c r="K202" s="83">
        <f t="shared" si="134"/>
        <v>0</v>
      </c>
      <c r="L202" s="83">
        <f t="shared" si="135"/>
        <v>0</v>
      </c>
      <c r="M202" s="83">
        <f t="shared" si="117"/>
        <v>0</v>
      </c>
      <c r="N202" s="83">
        <v>0</v>
      </c>
      <c r="O202" s="84">
        <f t="shared" si="118"/>
        <v>0</v>
      </c>
      <c r="P202" s="105">
        <v>197</v>
      </c>
      <c r="Q202" s="83">
        <f t="shared" si="136"/>
        <v>0</v>
      </c>
      <c r="R202" s="83">
        <f t="shared" si="137"/>
        <v>0</v>
      </c>
      <c r="S202" s="83">
        <f t="shared" si="119"/>
        <v>0</v>
      </c>
      <c r="T202" s="83">
        <f t="shared" si="120"/>
        <v>0</v>
      </c>
      <c r="U202" s="83">
        <f t="shared" si="138"/>
        <v>0</v>
      </c>
      <c r="V202" s="83">
        <f t="shared" si="121"/>
        <v>0</v>
      </c>
      <c r="W202" s="83">
        <v>0</v>
      </c>
      <c r="X202" s="83">
        <f t="shared" si="122"/>
        <v>0</v>
      </c>
      <c r="Y202" s="88">
        <f t="shared" si="123"/>
        <v>0</v>
      </c>
      <c r="AA202" s="121">
        <v>197</v>
      </c>
      <c r="AB202" s="83">
        <f t="shared" si="124"/>
        <v>0</v>
      </c>
      <c r="AC202" s="154">
        <f t="shared" si="125"/>
        <v>0</v>
      </c>
      <c r="AD202" s="154">
        <f t="shared" si="126"/>
        <v>0</v>
      </c>
      <c r="AE202" s="154">
        <f t="shared" si="127"/>
        <v>0</v>
      </c>
      <c r="AF202" s="227">
        <f t="shared" si="112"/>
        <v>0</v>
      </c>
      <c r="AG202" s="227">
        <f t="shared" si="113"/>
        <v>0</v>
      </c>
      <c r="AH202" s="227">
        <f t="shared" si="114"/>
        <v>0</v>
      </c>
      <c r="AI202" s="235">
        <f t="shared" si="115"/>
        <v>0</v>
      </c>
      <c r="AK202" s="121">
        <v>197</v>
      </c>
      <c r="AL202" s="83">
        <f t="shared" si="128"/>
        <v>0</v>
      </c>
      <c r="AM202" s="83">
        <f t="shared" si="129"/>
        <v>0</v>
      </c>
      <c r="AN202" s="83">
        <f t="shared" si="130"/>
        <v>0</v>
      </c>
      <c r="AO202" s="83">
        <f t="shared" si="131"/>
        <v>0</v>
      </c>
      <c r="AP202" s="83">
        <f t="shared" si="132"/>
        <v>0</v>
      </c>
      <c r="AQ202" s="227">
        <f t="shared" si="116"/>
        <v>0</v>
      </c>
      <c r="AR202" s="227">
        <f t="shared" si="116"/>
        <v>0</v>
      </c>
      <c r="AS202" s="227">
        <f t="shared" si="116"/>
        <v>0</v>
      </c>
      <c r="AT202" s="227">
        <f t="shared" si="116"/>
        <v>0</v>
      </c>
      <c r="AU202" s="83">
        <f t="shared" si="139"/>
        <v>0</v>
      </c>
      <c r="AV202" s="83">
        <f t="shared" si="140"/>
        <v>0</v>
      </c>
      <c r="AW202" s="83">
        <f t="shared" si="141"/>
        <v>0</v>
      </c>
      <c r="AX202" s="83">
        <f t="shared" si="142"/>
        <v>0</v>
      </c>
      <c r="AY202" s="235">
        <f t="shared" si="143"/>
        <v>0</v>
      </c>
    </row>
    <row r="203" spans="5:51" x14ac:dyDescent="0.25">
      <c r="E203" s="246" t="s">
        <v>69</v>
      </c>
      <c r="F203" s="3">
        <v>0.42</v>
      </c>
      <c r="G203" s="261" t="s">
        <v>223</v>
      </c>
      <c r="I203" s="105">
        <v>198</v>
      </c>
      <c r="J203" s="83">
        <f t="shared" si="133"/>
        <v>0</v>
      </c>
      <c r="K203" s="83">
        <f t="shared" si="134"/>
        <v>0</v>
      </c>
      <c r="L203" s="83">
        <f t="shared" si="135"/>
        <v>0</v>
      </c>
      <c r="M203" s="83">
        <f t="shared" si="117"/>
        <v>0</v>
      </c>
      <c r="N203" s="83">
        <v>0</v>
      </c>
      <c r="O203" s="84">
        <f t="shared" si="118"/>
        <v>0</v>
      </c>
      <c r="P203" s="105">
        <v>198</v>
      </c>
      <c r="Q203" s="83">
        <f t="shared" si="136"/>
        <v>0</v>
      </c>
      <c r="R203" s="83">
        <f t="shared" si="137"/>
        <v>0</v>
      </c>
      <c r="S203" s="83">
        <f t="shared" si="119"/>
        <v>0</v>
      </c>
      <c r="T203" s="83">
        <f t="shared" si="120"/>
        <v>0</v>
      </c>
      <c r="U203" s="83">
        <f t="shared" si="138"/>
        <v>0</v>
      </c>
      <c r="V203" s="83">
        <f t="shared" si="121"/>
        <v>0</v>
      </c>
      <c r="W203" s="83">
        <v>0</v>
      </c>
      <c r="X203" s="83">
        <f t="shared" si="122"/>
        <v>0</v>
      </c>
      <c r="Y203" s="88">
        <f t="shared" si="123"/>
        <v>0</v>
      </c>
      <c r="AA203" s="121">
        <v>198</v>
      </c>
      <c r="AB203" s="83">
        <f t="shared" si="124"/>
        <v>0</v>
      </c>
      <c r="AC203" s="154">
        <f t="shared" si="125"/>
        <v>0</v>
      </c>
      <c r="AD203" s="154">
        <f t="shared" si="126"/>
        <v>0</v>
      </c>
      <c r="AE203" s="154">
        <f t="shared" si="127"/>
        <v>0</v>
      </c>
      <c r="AF203" s="227">
        <f t="shared" si="112"/>
        <v>0</v>
      </c>
      <c r="AG203" s="227">
        <f t="shared" si="113"/>
        <v>0</v>
      </c>
      <c r="AH203" s="227">
        <f t="shared" si="114"/>
        <v>0</v>
      </c>
      <c r="AI203" s="235">
        <f t="shared" si="115"/>
        <v>0</v>
      </c>
      <c r="AK203" s="121">
        <v>198</v>
      </c>
      <c r="AL203" s="83">
        <f t="shared" si="128"/>
        <v>0</v>
      </c>
      <c r="AM203" s="83">
        <f t="shared" si="129"/>
        <v>0</v>
      </c>
      <c r="AN203" s="83">
        <f t="shared" si="130"/>
        <v>0</v>
      </c>
      <c r="AO203" s="83">
        <f t="shared" si="131"/>
        <v>0</v>
      </c>
      <c r="AP203" s="83">
        <f t="shared" si="132"/>
        <v>0</v>
      </c>
      <c r="AQ203" s="227">
        <f t="shared" si="116"/>
        <v>0</v>
      </c>
      <c r="AR203" s="227">
        <f t="shared" si="116"/>
        <v>0</v>
      </c>
      <c r="AS203" s="227">
        <f t="shared" si="116"/>
        <v>0</v>
      </c>
      <c r="AT203" s="227">
        <f t="shared" si="116"/>
        <v>0</v>
      </c>
      <c r="AU203" s="83">
        <f t="shared" si="139"/>
        <v>0</v>
      </c>
      <c r="AV203" s="83">
        <f t="shared" si="140"/>
        <v>0</v>
      </c>
      <c r="AW203" s="83">
        <f t="shared" si="141"/>
        <v>0</v>
      </c>
      <c r="AX203" s="83">
        <f t="shared" si="142"/>
        <v>0</v>
      </c>
      <c r="AY203" s="235">
        <f t="shared" si="143"/>
        <v>0</v>
      </c>
    </row>
    <row r="204" spans="5:51" x14ac:dyDescent="0.25">
      <c r="E204" s="246" t="s">
        <v>70</v>
      </c>
      <c r="F204" s="3">
        <v>0.56999999999999995</v>
      </c>
      <c r="G204" s="261" t="s">
        <v>222</v>
      </c>
      <c r="I204" s="105">
        <v>199</v>
      </c>
      <c r="J204" s="83">
        <f t="shared" si="133"/>
        <v>0</v>
      </c>
      <c r="K204" s="83">
        <f t="shared" si="134"/>
        <v>0</v>
      </c>
      <c r="L204" s="83">
        <f t="shared" si="135"/>
        <v>0</v>
      </c>
      <c r="M204" s="83">
        <f t="shared" si="117"/>
        <v>0</v>
      </c>
      <c r="N204" s="83">
        <v>0</v>
      </c>
      <c r="O204" s="84">
        <f t="shared" si="118"/>
        <v>0</v>
      </c>
      <c r="P204" s="105">
        <v>199</v>
      </c>
      <c r="Q204" s="83">
        <f t="shared" si="136"/>
        <v>0</v>
      </c>
      <c r="R204" s="83">
        <f t="shared" si="137"/>
        <v>0</v>
      </c>
      <c r="S204" s="83">
        <f t="shared" si="119"/>
        <v>0</v>
      </c>
      <c r="T204" s="83">
        <f t="shared" si="120"/>
        <v>0</v>
      </c>
      <c r="U204" s="83">
        <f t="shared" si="138"/>
        <v>0</v>
      </c>
      <c r="V204" s="83">
        <f t="shared" si="121"/>
        <v>0</v>
      </c>
      <c r="W204" s="83">
        <v>0</v>
      </c>
      <c r="X204" s="83">
        <f t="shared" si="122"/>
        <v>0</v>
      </c>
      <c r="Y204" s="88">
        <f t="shared" si="123"/>
        <v>0</v>
      </c>
      <c r="AA204" s="121">
        <v>199</v>
      </c>
      <c r="AB204" s="83">
        <f t="shared" si="124"/>
        <v>0</v>
      </c>
      <c r="AC204" s="154">
        <f t="shared" si="125"/>
        <v>0</v>
      </c>
      <c r="AD204" s="154">
        <f t="shared" si="126"/>
        <v>0</v>
      </c>
      <c r="AE204" s="154">
        <f t="shared" si="127"/>
        <v>0</v>
      </c>
      <c r="AF204" s="227">
        <f t="shared" si="112"/>
        <v>0</v>
      </c>
      <c r="AG204" s="227">
        <f t="shared" si="113"/>
        <v>0</v>
      </c>
      <c r="AH204" s="227">
        <f t="shared" si="114"/>
        <v>0</v>
      </c>
      <c r="AI204" s="235">
        <f t="shared" si="115"/>
        <v>0</v>
      </c>
      <c r="AK204" s="121">
        <v>199</v>
      </c>
      <c r="AL204" s="83">
        <f t="shared" si="128"/>
        <v>0</v>
      </c>
      <c r="AM204" s="83">
        <f t="shared" si="129"/>
        <v>0</v>
      </c>
      <c r="AN204" s="83">
        <f t="shared" si="130"/>
        <v>0</v>
      </c>
      <c r="AO204" s="83">
        <f t="shared" si="131"/>
        <v>0</v>
      </c>
      <c r="AP204" s="83">
        <f t="shared" si="132"/>
        <v>0</v>
      </c>
      <c r="AQ204" s="227">
        <f t="shared" si="116"/>
        <v>0</v>
      </c>
      <c r="AR204" s="227">
        <f t="shared" si="116"/>
        <v>0</v>
      </c>
      <c r="AS204" s="227">
        <f t="shared" si="116"/>
        <v>0</v>
      </c>
      <c r="AT204" s="227">
        <f t="shared" si="116"/>
        <v>0</v>
      </c>
      <c r="AU204" s="83">
        <f t="shared" si="139"/>
        <v>0</v>
      </c>
      <c r="AV204" s="83">
        <f t="shared" si="140"/>
        <v>0</v>
      </c>
      <c r="AW204" s="83">
        <f t="shared" si="141"/>
        <v>0</v>
      </c>
      <c r="AX204" s="83">
        <f t="shared" si="142"/>
        <v>0</v>
      </c>
      <c r="AY204" s="235">
        <f t="shared" si="143"/>
        <v>0</v>
      </c>
    </row>
    <row r="205" spans="5:51" x14ac:dyDescent="0.25">
      <c r="E205" s="246" t="s">
        <v>71</v>
      </c>
      <c r="F205" s="3">
        <v>0.54</v>
      </c>
      <c r="G205" s="261"/>
      <c r="I205" s="106">
        <v>200</v>
      </c>
      <c r="J205" s="85">
        <f t="shared" si="133"/>
        <v>0</v>
      </c>
      <c r="K205" s="85">
        <f t="shared" si="134"/>
        <v>0</v>
      </c>
      <c r="L205" s="85">
        <f t="shared" si="135"/>
        <v>0</v>
      </c>
      <c r="M205" s="85">
        <f t="shared" si="117"/>
        <v>0</v>
      </c>
      <c r="N205" s="85">
        <v>0</v>
      </c>
      <c r="O205" s="221">
        <f t="shared" si="118"/>
        <v>0</v>
      </c>
      <c r="P205" s="106">
        <v>200</v>
      </c>
      <c r="Q205" s="85">
        <f t="shared" si="136"/>
        <v>0</v>
      </c>
      <c r="R205" s="85">
        <f t="shared" si="137"/>
        <v>0</v>
      </c>
      <c r="S205" s="85">
        <f t="shared" si="119"/>
        <v>0</v>
      </c>
      <c r="T205" s="85">
        <f t="shared" si="120"/>
        <v>0</v>
      </c>
      <c r="U205" s="85">
        <f t="shared" si="138"/>
        <v>0</v>
      </c>
      <c r="V205" s="85">
        <f t="shared" si="121"/>
        <v>0</v>
      </c>
      <c r="W205" s="85">
        <v>0</v>
      </c>
      <c r="X205" s="221">
        <f t="shared" si="122"/>
        <v>0</v>
      </c>
      <c r="Y205" s="89">
        <f t="shared" si="123"/>
        <v>0</v>
      </c>
      <c r="AA205" s="122">
        <v>200</v>
      </c>
      <c r="AB205" s="204">
        <f t="shared" si="124"/>
        <v>0</v>
      </c>
      <c r="AC205" s="155">
        <f t="shared" si="125"/>
        <v>0</v>
      </c>
      <c r="AD205" s="155">
        <f t="shared" si="126"/>
        <v>0</v>
      </c>
      <c r="AE205" s="155">
        <f t="shared" si="127"/>
        <v>0</v>
      </c>
      <c r="AF205" s="229">
        <f t="shared" si="112"/>
        <v>0</v>
      </c>
      <c r="AG205" s="229">
        <f t="shared" si="113"/>
        <v>0</v>
      </c>
      <c r="AH205" s="229">
        <f t="shared" si="114"/>
        <v>0</v>
      </c>
      <c r="AI205" s="247">
        <f t="shared" si="115"/>
        <v>0</v>
      </c>
      <c r="AK205" s="122">
        <v>200</v>
      </c>
      <c r="AL205" s="204">
        <f t="shared" si="128"/>
        <v>0</v>
      </c>
      <c r="AM205" s="85">
        <f t="shared" si="129"/>
        <v>0</v>
      </c>
      <c r="AN205" s="85">
        <f t="shared" si="130"/>
        <v>0</v>
      </c>
      <c r="AO205" s="85">
        <f t="shared" si="131"/>
        <v>0</v>
      </c>
      <c r="AP205" s="85">
        <f t="shared" si="132"/>
        <v>0</v>
      </c>
      <c r="AQ205" s="229">
        <f t="shared" si="116"/>
        <v>0</v>
      </c>
      <c r="AR205" s="229">
        <f t="shared" si="116"/>
        <v>0</v>
      </c>
      <c r="AS205" s="229">
        <f t="shared" si="116"/>
        <v>0</v>
      </c>
      <c r="AT205" s="229">
        <f t="shared" si="116"/>
        <v>0</v>
      </c>
      <c r="AU205" s="85">
        <f t="shared" si="139"/>
        <v>0</v>
      </c>
      <c r="AV205" s="85">
        <f t="shared" si="140"/>
        <v>0</v>
      </c>
      <c r="AW205" s="85">
        <f t="shared" si="141"/>
        <v>0</v>
      </c>
      <c r="AX205" s="85">
        <f t="shared" si="142"/>
        <v>0</v>
      </c>
      <c r="AY205" s="247">
        <f t="shared" si="143"/>
        <v>0</v>
      </c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$E$140:$E$204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Données Projet</vt:lpstr>
      <vt:lpstr>Tables de production employées</vt:lpstr>
      <vt:lpstr>Récapitulatif des résultats</vt:lpstr>
      <vt:lpstr>Z1 - Chêne sessile</vt:lpstr>
      <vt:lpstr>Z1 - Feuillus divers</vt:lpstr>
      <vt:lpstr>Z2 - Douglas</vt:lpstr>
      <vt:lpstr>Z2 - Mélèze</vt:lpstr>
      <vt:lpstr>Z3 - Tilleul à petites feuilles</vt:lpstr>
      <vt:lpstr>Z4 - Peuplier</vt:lpstr>
      <vt:lpstr>VAN</vt:lpstr>
      <vt:lpstr>'Données Projet'!Zone_d_impression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2020-10-25T16:19:10Z</dcterms:modified>
</cp:coreProperties>
</file>