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 codeName="{EF0A3169-33C6-E2D0-F78B-2A1B10235526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51eea340582f2a/3-Gestion/1-Label Bas Carbone/5-Mitry/1-Douglas/Envoi/"/>
    </mc:Choice>
  </mc:AlternateContent>
  <xr:revisionPtr revIDLastSave="18" documentId="114_{3976E98D-8DB3-C54C-AC14-DF5D21563B5A}" xr6:coauthVersionLast="45" xr6:coauthVersionMax="45" xr10:uidLastSave="{EECF8823-7C04-2348-950D-9568F49EFACF}"/>
  <bookViews>
    <workbookView xWindow="0" yWindow="460" windowWidth="28800" windowHeight="16100" xr2:uid="{D0B40D85-64C9-444E-834F-E23BFBC540FA}"/>
  </bookViews>
  <sheets>
    <sheet name="Calcul" sheetId="4" r:id="rId1"/>
    <sheet name="Production" sheetId="5" r:id="rId2"/>
  </sheets>
  <functionGroups builtInGroupCount="19"/>
  <definedNames>
    <definedName name="Fact_exp_projet">Calcul!$C$3</definedName>
    <definedName name="Fact_exp_ref">Calcul!$C$10</definedName>
    <definedName name="infran_projet">Calcul!$C$2</definedName>
    <definedName name="Infran_ref">Calcul!$C$9</definedName>
    <definedName name="Pourcent_Nett_ref">Calcul!$C$11</definedName>
    <definedName name="Pourcentage_nettoyage">Calcul!$C$4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4" l="1"/>
  <c r="F5" i="4" s="1"/>
  <c r="D36" i="4" l="1"/>
  <c r="AC4" i="4" l="1"/>
  <c r="K5" i="4" l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4" i="4"/>
  <c r="Y34" i="4" l="1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M18" i="4"/>
  <c r="F6" i="4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l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N48" i="4" s="1"/>
  <c r="Y48" i="4" s="1"/>
  <c r="S5" i="4"/>
  <c r="T5" i="4" l="1"/>
  <c r="U5" i="4"/>
  <c r="V5" i="4"/>
  <c r="S6" i="4"/>
  <c r="T6" i="4"/>
  <c r="U6" i="4"/>
  <c r="V6" i="4"/>
  <c r="S7" i="4"/>
  <c r="T7" i="4"/>
  <c r="U7" i="4"/>
  <c r="V7" i="4"/>
  <c r="S8" i="4"/>
  <c r="T8" i="4"/>
  <c r="U8" i="4"/>
  <c r="V8" i="4"/>
  <c r="S9" i="4"/>
  <c r="T9" i="4"/>
  <c r="U9" i="4"/>
  <c r="V9" i="4"/>
  <c r="S10" i="4"/>
  <c r="T10" i="4"/>
  <c r="U10" i="4"/>
  <c r="V10" i="4"/>
  <c r="S11" i="4"/>
  <c r="T11" i="4"/>
  <c r="U11" i="4"/>
  <c r="V11" i="4"/>
  <c r="S12" i="4"/>
  <c r="T12" i="4"/>
  <c r="U12" i="4"/>
  <c r="V12" i="4"/>
  <c r="S13" i="4"/>
  <c r="T13" i="4"/>
  <c r="U13" i="4"/>
  <c r="V13" i="4"/>
  <c r="S14" i="4"/>
  <c r="T14" i="4"/>
  <c r="U14" i="4"/>
  <c r="V14" i="4"/>
  <c r="S15" i="4"/>
  <c r="T15" i="4"/>
  <c r="U15" i="4"/>
  <c r="V15" i="4"/>
  <c r="S16" i="4"/>
  <c r="T16" i="4"/>
  <c r="U16" i="4"/>
  <c r="V16" i="4"/>
  <c r="S17" i="4"/>
  <c r="T17" i="4"/>
  <c r="U17" i="4"/>
  <c r="V17" i="4"/>
  <c r="S18" i="4"/>
  <c r="T18" i="4"/>
  <c r="U18" i="4"/>
  <c r="V18" i="4"/>
  <c r="S19" i="4"/>
  <c r="T19" i="4"/>
  <c r="U19" i="4"/>
  <c r="V19" i="4"/>
  <c r="S20" i="4"/>
  <c r="T20" i="4"/>
  <c r="U20" i="4"/>
  <c r="V20" i="4"/>
  <c r="S21" i="4"/>
  <c r="T21" i="4"/>
  <c r="U21" i="4"/>
  <c r="V21" i="4"/>
  <c r="S22" i="4"/>
  <c r="T22" i="4"/>
  <c r="U22" i="4"/>
  <c r="V22" i="4"/>
  <c r="S23" i="4"/>
  <c r="T23" i="4"/>
  <c r="U23" i="4"/>
  <c r="V23" i="4"/>
  <c r="S24" i="4"/>
  <c r="T24" i="4"/>
  <c r="U24" i="4"/>
  <c r="V24" i="4"/>
  <c r="S25" i="4"/>
  <c r="T25" i="4"/>
  <c r="U25" i="4"/>
  <c r="V25" i="4"/>
  <c r="S26" i="4"/>
  <c r="T26" i="4"/>
  <c r="U26" i="4"/>
  <c r="V26" i="4"/>
  <c r="S27" i="4"/>
  <c r="T27" i="4"/>
  <c r="U27" i="4"/>
  <c r="V27" i="4"/>
  <c r="S28" i="4"/>
  <c r="T28" i="4"/>
  <c r="U28" i="4"/>
  <c r="V28" i="4"/>
  <c r="S29" i="4"/>
  <c r="T29" i="4"/>
  <c r="U29" i="4"/>
  <c r="V29" i="4"/>
  <c r="S30" i="4"/>
  <c r="T30" i="4"/>
  <c r="U30" i="4"/>
  <c r="V30" i="4"/>
  <c r="S31" i="4"/>
  <c r="T31" i="4"/>
  <c r="U31" i="4"/>
  <c r="V31" i="4"/>
  <c r="S32" i="4"/>
  <c r="T32" i="4"/>
  <c r="U32" i="4"/>
  <c r="V32" i="4"/>
  <c r="S33" i="4"/>
  <c r="T33" i="4"/>
  <c r="U33" i="4"/>
  <c r="V33" i="4"/>
  <c r="S34" i="4"/>
  <c r="T34" i="4"/>
  <c r="U34" i="4"/>
  <c r="V34" i="4"/>
  <c r="S35" i="4"/>
  <c r="T35" i="4"/>
  <c r="U35" i="4"/>
  <c r="V35" i="4"/>
  <c r="S36" i="4"/>
  <c r="T36" i="4"/>
  <c r="U36" i="4"/>
  <c r="V36" i="4"/>
  <c r="S37" i="4"/>
  <c r="T37" i="4"/>
  <c r="U37" i="4"/>
  <c r="V37" i="4"/>
  <c r="S38" i="4"/>
  <c r="T38" i="4"/>
  <c r="U38" i="4"/>
  <c r="V38" i="4"/>
  <c r="S39" i="4"/>
  <c r="T39" i="4"/>
  <c r="U39" i="4"/>
  <c r="V39" i="4"/>
  <c r="S40" i="4"/>
  <c r="T40" i="4"/>
  <c r="U40" i="4"/>
  <c r="V40" i="4"/>
  <c r="S41" i="4"/>
  <c r="T41" i="4"/>
  <c r="U41" i="4"/>
  <c r="V41" i="4"/>
  <c r="S42" i="4"/>
  <c r="T42" i="4"/>
  <c r="U42" i="4"/>
  <c r="V42" i="4"/>
  <c r="S43" i="4"/>
  <c r="T43" i="4"/>
  <c r="U43" i="4"/>
  <c r="V43" i="4"/>
  <c r="S44" i="4"/>
  <c r="T44" i="4"/>
  <c r="U44" i="4"/>
  <c r="V44" i="4"/>
  <c r="S45" i="4"/>
  <c r="T45" i="4"/>
  <c r="U45" i="4"/>
  <c r="V45" i="4"/>
  <c r="S46" i="4"/>
  <c r="T46" i="4"/>
  <c r="U46" i="4"/>
  <c r="V46" i="4"/>
  <c r="S47" i="4"/>
  <c r="T47" i="4"/>
  <c r="U47" i="4"/>
  <c r="V47" i="4"/>
  <c r="V4" i="4"/>
  <c r="S4" i="4"/>
  <c r="T4" i="4"/>
  <c r="U4" i="4"/>
  <c r="Y23" i="4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3" i="5"/>
  <c r="B42" i="5"/>
  <c r="B3" i="5"/>
  <c r="J4" i="5" a="1"/>
  <c r="J4" i="5" s="1"/>
  <c r="AB49" i="4" l="1"/>
  <c r="B43" i="5" l="1"/>
  <c r="B4" i="5" l="1"/>
  <c r="B44" i="5"/>
  <c r="B5" i="5"/>
  <c r="D16" i="4"/>
  <c r="B45" i="5" l="1"/>
  <c r="B6" i="5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9" i="4"/>
  <c r="AC20" i="4"/>
  <c r="AC21" i="4"/>
  <c r="AC22" i="4"/>
  <c r="AC23" i="4"/>
  <c r="AC25" i="4"/>
  <c r="AC26" i="4"/>
  <c r="AC27" i="4"/>
  <c r="AC28" i="4"/>
  <c r="AC29" i="4"/>
  <c r="AC31" i="4"/>
  <c r="AC32" i="4"/>
  <c r="AC33" i="4"/>
  <c r="AC34" i="4"/>
  <c r="AC35" i="4"/>
  <c r="AC37" i="4"/>
  <c r="AC38" i="4"/>
  <c r="AC39" i="4"/>
  <c r="AC40" i="4"/>
  <c r="AC41" i="4"/>
  <c r="AC43" i="4"/>
  <c r="AC44" i="4"/>
  <c r="AC45" i="4"/>
  <c r="AC46" i="4"/>
  <c r="AC47" i="4"/>
  <c r="AC3" i="4"/>
  <c r="AA42" i="4"/>
  <c r="AC42" i="4" s="1"/>
  <c r="AA36" i="4"/>
  <c r="AC36" i="4" s="1"/>
  <c r="AA30" i="4"/>
  <c r="AC30" i="4" s="1"/>
  <c r="AA24" i="4"/>
  <c r="AC24" i="4" s="1"/>
  <c r="AA18" i="4"/>
  <c r="AC18" i="4" s="1"/>
  <c r="AM33" i="4"/>
  <c r="C34" i="4" s="1"/>
  <c r="D34" i="4" s="1"/>
  <c r="B46" i="5" l="1"/>
  <c r="B7" i="5"/>
  <c r="AL33" i="4"/>
  <c r="Y19" i="4"/>
  <c r="Y20" i="4"/>
  <c r="Y21" i="4"/>
  <c r="Y22" i="4"/>
  <c r="Y24" i="4"/>
  <c r="Y25" i="4"/>
  <c r="Y26" i="4"/>
  <c r="Y27" i="4"/>
  <c r="Y28" i="4"/>
  <c r="Y29" i="4"/>
  <c r="Y30" i="4"/>
  <c r="Y31" i="4"/>
  <c r="Y32" i="4"/>
  <c r="Y33" i="4"/>
  <c r="Y18" i="4"/>
  <c r="M5" i="5"/>
  <c r="N5" i="5"/>
  <c r="O5" i="5"/>
  <c r="P5" i="5"/>
  <c r="M6" i="5"/>
  <c r="N6" i="5"/>
  <c r="O6" i="5"/>
  <c r="P6" i="5"/>
  <c r="M7" i="5"/>
  <c r="N7" i="5"/>
  <c r="O7" i="5"/>
  <c r="P7" i="5"/>
  <c r="M8" i="5"/>
  <c r="N8" i="5"/>
  <c r="O8" i="5"/>
  <c r="P8" i="5"/>
  <c r="M9" i="5"/>
  <c r="N9" i="5"/>
  <c r="O9" i="5"/>
  <c r="P9" i="5"/>
  <c r="M10" i="5"/>
  <c r="N10" i="5"/>
  <c r="O10" i="5"/>
  <c r="P10" i="5"/>
  <c r="M11" i="5"/>
  <c r="N11" i="5"/>
  <c r="O11" i="5"/>
  <c r="P11" i="5"/>
  <c r="M12" i="5"/>
  <c r="N12" i="5"/>
  <c r="O12" i="5"/>
  <c r="P12" i="5"/>
  <c r="M13" i="5"/>
  <c r="N13" i="5"/>
  <c r="O13" i="5"/>
  <c r="P13" i="5"/>
  <c r="M14" i="5"/>
  <c r="N14" i="5"/>
  <c r="O14" i="5"/>
  <c r="P14" i="5"/>
  <c r="M15" i="5"/>
  <c r="N15" i="5"/>
  <c r="O15" i="5"/>
  <c r="P15" i="5"/>
  <c r="M16" i="5"/>
  <c r="N16" i="5"/>
  <c r="O16" i="5"/>
  <c r="P16" i="5"/>
  <c r="M17" i="5"/>
  <c r="N17" i="5"/>
  <c r="O17" i="5"/>
  <c r="P17" i="5"/>
  <c r="M18" i="5"/>
  <c r="N18" i="5"/>
  <c r="O18" i="5"/>
  <c r="P18" i="5"/>
  <c r="M19" i="5"/>
  <c r="N19" i="5"/>
  <c r="O19" i="5"/>
  <c r="P19" i="5"/>
  <c r="M20" i="5"/>
  <c r="N20" i="5"/>
  <c r="O20" i="5"/>
  <c r="P20" i="5"/>
  <c r="M21" i="5"/>
  <c r="N21" i="5"/>
  <c r="O21" i="5"/>
  <c r="P21" i="5"/>
  <c r="M22" i="5"/>
  <c r="N22" i="5"/>
  <c r="O22" i="5"/>
  <c r="P22" i="5"/>
  <c r="M23" i="5"/>
  <c r="N23" i="5"/>
  <c r="O23" i="5"/>
  <c r="P23" i="5"/>
  <c r="M24" i="5"/>
  <c r="N24" i="5"/>
  <c r="O24" i="5"/>
  <c r="P24" i="5"/>
  <c r="M25" i="5"/>
  <c r="N25" i="5"/>
  <c r="O25" i="5"/>
  <c r="P25" i="5"/>
  <c r="M26" i="5"/>
  <c r="N26" i="5"/>
  <c r="O26" i="5"/>
  <c r="P26" i="5"/>
  <c r="M27" i="5"/>
  <c r="N27" i="5"/>
  <c r="O27" i="5"/>
  <c r="P27" i="5"/>
  <c r="M28" i="5"/>
  <c r="N28" i="5"/>
  <c r="O28" i="5"/>
  <c r="P28" i="5"/>
  <c r="M29" i="5"/>
  <c r="N29" i="5"/>
  <c r="O29" i="5"/>
  <c r="P29" i="5"/>
  <c r="M30" i="5"/>
  <c r="N30" i="5"/>
  <c r="O30" i="5"/>
  <c r="P30" i="5"/>
  <c r="M31" i="5"/>
  <c r="N31" i="5"/>
  <c r="O31" i="5"/>
  <c r="P31" i="5"/>
  <c r="M32" i="5"/>
  <c r="N32" i="5"/>
  <c r="O32" i="5"/>
  <c r="P32" i="5"/>
  <c r="M33" i="5"/>
  <c r="N33" i="5"/>
  <c r="O33" i="5"/>
  <c r="P33" i="5"/>
  <c r="M34" i="5"/>
  <c r="N34" i="5"/>
  <c r="O34" i="5"/>
  <c r="P34" i="5"/>
  <c r="M35" i="5"/>
  <c r="N35" i="5"/>
  <c r="O35" i="5"/>
  <c r="P35" i="5"/>
  <c r="M36" i="5"/>
  <c r="N36" i="5"/>
  <c r="O36" i="5"/>
  <c r="P36" i="5"/>
  <c r="M37" i="5"/>
  <c r="N37" i="5"/>
  <c r="O37" i="5"/>
  <c r="P37" i="5"/>
  <c r="M38" i="5"/>
  <c r="N38" i="5"/>
  <c r="O38" i="5"/>
  <c r="P38" i="5"/>
  <c r="M39" i="5"/>
  <c r="N39" i="5"/>
  <c r="O39" i="5"/>
  <c r="P39" i="5"/>
  <c r="M40" i="5"/>
  <c r="N40" i="5"/>
  <c r="O40" i="5"/>
  <c r="P40" i="5"/>
  <c r="M41" i="5"/>
  <c r="N41" i="5"/>
  <c r="O41" i="5"/>
  <c r="P41" i="5"/>
  <c r="M42" i="5"/>
  <c r="N42" i="5"/>
  <c r="O42" i="5"/>
  <c r="P42" i="5"/>
  <c r="M43" i="5"/>
  <c r="N43" i="5"/>
  <c r="O43" i="5"/>
  <c r="P43" i="5"/>
  <c r="M44" i="5"/>
  <c r="N44" i="5"/>
  <c r="O44" i="5"/>
  <c r="P44" i="5"/>
  <c r="M45" i="5"/>
  <c r="N45" i="5"/>
  <c r="O45" i="5"/>
  <c r="P45" i="5"/>
  <c r="M46" i="5"/>
  <c r="N46" i="5"/>
  <c r="O46" i="5"/>
  <c r="P46" i="5"/>
  <c r="M47" i="5"/>
  <c r="N47" i="5"/>
  <c r="O47" i="5"/>
  <c r="P47" i="5"/>
  <c r="N4" i="5"/>
  <c r="O4" i="5"/>
  <c r="P4" i="5"/>
  <c r="M4" i="5"/>
  <c r="R24" i="5" l="1"/>
  <c r="R19" i="5"/>
  <c r="R16" i="5"/>
  <c r="R8" i="5"/>
  <c r="R20" i="5"/>
  <c r="R44" i="5"/>
  <c r="R18" i="5"/>
  <c r="R4" i="5"/>
  <c r="R40" i="5"/>
  <c r="R17" i="5" a="1"/>
  <c r="R17" i="5" s="1"/>
  <c r="C18" i="4"/>
  <c r="C23" i="4" s="1"/>
  <c r="R28" i="5"/>
  <c r="R29" i="5"/>
  <c r="R12" i="5"/>
  <c r="R36" i="5"/>
  <c r="R35" i="5"/>
  <c r="R34" i="5"/>
  <c r="R32" i="5"/>
  <c r="R13" i="5"/>
  <c r="R5" i="5"/>
  <c r="R7" i="5"/>
  <c r="M19" i="4"/>
  <c r="H10" i="4"/>
  <c r="I10" i="4" s="1"/>
  <c r="B8" i="5"/>
  <c r="R45" i="5"/>
  <c r="R31" i="5"/>
  <c r="R30" i="5"/>
  <c r="R25" i="5"/>
  <c r="R15" i="5"/>
  <c r="R14" i="5"/>
  <c r="R9" i="5"/>
  <c r="R47" i="5"/>
  <c r="R46" i="5"/>
  <c r="R41" i="5"/>
  <c r="R37" i="5"/>
  <c r="R27" i="5"/>
  <c r="R26" i="5"/>
  <c r="R21" i="5"/>
  <c r="R11" i="5"/>
  <c r="R10" i="5"/>
  <c r="R43" i="5"/>
  <c r="R42" i="5"/>
  <c r="R39" i="5"/>
  <c r="R38" i="5"/>
  <c r="R33" i="5"/>
  <c r="R23" i="5"/>
  <c r="R22" i="5"/>
  <c r="R6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D4" i="5"/>
  <c r="D5" i="5" s="1"/>
  <c r="D6" i="5" s="1"/>
  <c r="D7" i="5" s="1"/>
  <c r="D8" i="5" s="1"/>
  <c r="D9" i="5" s="1"/>
  <c r="D10" i="5" s="1"/>
  <c r="D11" i="5" s="1"/>
  <c r="D12" i="5" s="1"/>
  <c r="D13" i="5" s="1"/>
  <c r="D14" i="5" s="1"/>
  <c r="D15" i="5" s="1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D29" i="5" s="1"/>
  <c r="D30" i="5" s="1"/>
  <c r="D31" i="5" s="1"/>
  <c r="D32" i="5" s="1"/>
  <c r="D33" i="5" s="1"/>
  <c r="D34" i="5" s="1"/>
  <c r="D35" i="5" s="1"/>
  <c r="D36" i="5" s="1"/>
  <c r="D37" i="5" s="1"/>
  <c r="D38" i="5" s="1"/>
  <c r="D39" i="5" s="1"/>
  <c r="D40" i="5" s="1"/>
  <c r="D41" i="5" s="1"/>
  <c r="D42" i="5" s="1"/>
  <c r="D43" i="5" s="1"/>
  <c r="D44" i="5" s="1"/>
  <c r="D45" i="5" s="1"/>
  <c r="D46" i="5" s="1"/>
  <c r="D47" i="5" s="1"/>
  <c r="H43" i="4"/>
  <c r="H44" i="4"/>
  <c r="I44" i="4" s="1"/>
  <c r="H45" i="4"/>
  <c r="H46" i="4"/>
  <c r="H47" i="4"/>
  <c r="H6" i="4"/>
  <c r="I6" i="4" s="1"/>
  <c r="H7" i="4"/>
  <c r="H8" i="4"/>
  <c r="I8" i="4" s="1"/>
  <c r="H4" i="4"/>
  <c r="AE5" i="4"/>
  <c r="AF5" i="4" s="1"/>
  <c r="AE6" i="4"/>
  <c r="AF6" i="4" s="1"/>
  <c r="AE7" i="4"/>
  <c r="AF7" i="4" s="1"/>
  <c r="AE8" i="4"/>
  <c r="AF8" i="4" s="1"/>
  <c r="AE9" i="4"/>
  <c r="AF9" i="4" s="1"/>
  <c r="AE10" i="4"/>
  <c r="AF10" i="4" s="1"/>
  <c r="AE11" i="4"/>
  <c r="AF11" i="4" s="1"/>
  <c r="AE12" i="4"/>
  <c r="AF12" i="4" s="1"/>
  <c r="AE13" i="4"/>
  <c r="AF13" i="4" s="1"/>
  <c r="AE14" i="4"/>
  <c r="AF14" i="4" s="1"/>
  <c r="AE15" i="4"/>
  <c r="AF15" i="4" s="1"/>
  <c r="AE16" i="4"/>
  <c r="AE17" i="4"/>
  <c r="AF17" i="4" s="1"/>
  <c r="AE18" i="4"/>
  <c r="AF18" i="4" s="1"/>
  <c r="AE19" i="4"/>
  <c r="AF19" i="4" s="1"/>
  <c r="AE20" i="4"/>
  <c r="AF20" i="4" s="1"/>
  <c r="AE21" i="4"/>
  <c r="AF21" i="4" s="1"/>
  <c r="AE22" i="4"/>
  <c r="AF22" i="4" s="1"/>
  <c r="AE23" i="4"/>
  <c r="AF23" i="4" s="1"/>
  <c r="AE24" i="4"/>
  <c r="AF24" i="4" s="1"/>
  <c r="AE25" i="4"/>
  <c r="AF25" i="4" s="1"/>
  <c r="AE26" i="4"/>
  <c r="AE27" i="4"/>
  <c r="AF27" i="4" s="1"/>
  <c r="AE28" i="4"/>
  <c r="AE29" i="4"/>
  <c r="AF29" i="4" s="1"/>
  <c r="AE30" i="4"/>
  <c r="AF30" i="4" s="1"/>
  <c r="AE31" i="4"/>
  <c r="AF31" i="4" s="1"/>
  <c r="AE32" i="4"/>
  <c r="AF32" i="4" s="1"/>
  <c r="AE33" i="4"/>
  <c r="AF33" i="4" s="1"/>
  <c r="H5" i="4"/>
  <c r="H9" i="4"/>
  <c r="I9" i="4" s="1"/>
  <c r="AE4" i="4"/>
  <c r="AF4" i="4" s="1"/>
  <c r="AH3" i="4"/>
  <c r="AE3" i="4"/>
  <c r="AF3" i="4" s="1"/>
  <c r="K3" i="4"/>
  <c r="H3" i="4"/>
  <c r="I3" i="4" s="1"/>
  <c r="I4" i="4" l="1"/>
  <c r="L4" i="4" s="1"/>
  <c r="I5" i="4"/>
  <c r="L5" i="4" s="1"/>
  <c r="I7" i="4"/>
  <c r="L7" i="4" s="1"/>
  <c r="D18" i="4"/>
  <c r="M20" i="4"/>
  <c r="B9" i="5"/>
  <c r="D23" i="4"/>
  <c r="L3" i="4"/>
  <c r="AI20" i="4"/>
  <c r="AI31" i="4"/>
  <c r="AI15" i="4"/>
  <c r="AI7" i="4"/>
  <c r="AI12" i="4"/>
  <c r="AI18" i="4"/>
  <c r="AF26" i="4"/>
  <c r="AI26" i="4" s="1"/>
  <c r="AI10" i="4"/>
  <c r="I46" i="4"/>
  <c r="L46" i="4" s="1"/>
  <c r="I47" i="4"/>
  <c r="L47" i="4" s="1"/>
  <c r="I45" i="4"/>
  <c r="L45" i="4" s="1"/>
  <c r="I43" i="4"/>
  <c r="L43" i="4" s="1"/>
  <c r="L44" i="4"/>
  <c r="L8" i="4"/>
  <c r="L9" i="4"/>
  <c r="L10" i="4"/>
  <c r="L6" i="4"/>
  <c r="AI21" i="4"/>
  <c r="AI24" i="4"/>
  <c r="AI32" i="4"/>
  <c r="AF28" i="4"/>
  <c r="AI28" i="4" s="1"/>
  <c r="AI8" i="4"/>
  <c r="AI29" i="4"/>
  <c r="AI23" i="4"/>
  <c r="AI13" i="4"/>
  <c r="AF16" i="4"/>
  <c r="AI16" i="4" s="1"/>
  <c r="AI33" i="4"/>
  <c r="AI30" i="4"/>
  <c r="AI25" i="4"/>
  <c r="AI22" i="4"/>
  <c r="AI17" i="4"/>
  <c r="AI14" i="4"/>
  <c r="AI9" i="4"/>
  <c r="AI6" i="4"/>
  <c r="AI27" i="4"/>
  <c r="AI19" i="4"/>
  <c r="AI11" i="4"/>
  <c r="AI5" i="4"/>
  <c r="AI4" i="4"/>
  <c r="AI3" i="4"/>
  <c r="M21" i="4" l="1"/>
  <c r="B10" i="5"/>
  <c r="H11" i="4"/>
  <c r="M22" i="4" l="1"/>
  <c r="I11" i="4"/>
  <c r="L11" i="4" s="1"/>
  <c r="B11" i="5"/>
  <c r="H12" i="4"/>
  <c r="M23" i="4" l="1"/>
  <c r="I12" i="4"/>
  <c r="L12" i="4" s="1"/>
  <c r="B12" i="5"/>
  <c r="H13" i="4"/>
  <c r="M24" i="4" l="1"/>
  <c r="I13" i="4"/>
  <c r="L13" i="4" s="1"/>
  <c r="B13" i="5"/>
  <c r="H14" i="4"/>
  <c r="M25" i="4" l="1"/>
  <c r="I14" i="4"/>
  <c r="L14" i="4" s="1"/>
  <c r="B14" i="5"/>
  <c r="H15" i="4"/>
  <c r="M26" i="4" l="1"/>
  <c r="I15" i="4"/>
  <c r="L15" i="4" s="1"/>
  <c r="B15" i="5"/>
  <c r="H16" i="4"/>
  <c r="M27" i="4" l="1"/>
  <c r="I16" i="4"/>
  <c r="L16" i="4" s="1"/>
  <c r="B16" i="5"/>
  <c r="H17" i="4"/>
  <c r="M28" i="4" l="1"/>
  <c r="I17" i="4"/>
  <c r="L17" i="4" s="1"/>
  <c r="B17" i="5"/>
  <c r="H18" i="4"/>
  <c r="M29" i="4" l="1"/>
  <c r="I18" i="4"/>
  <c r="L18" i="4" s="1"/>
  <c r="B18" i="5"/>
  <c r="H19" i="4"/>
  <c r="M30" i="4" l="1"/>
  <c r="I19" i="4"/>
  <c r="L19" i="4" s="1"/>
  <c r="B19" i="5"/>
  <c r="H20" i="4"/>
  <c r="M31" i="4" l="1"/>
  <c r="B20" i="5"/>
  <c r="H21" i="4"/>
  <c r="I20" i="4"/>
  <c r="L20" i="4" s="1"/>
  <c r="M32" i="4" l="1"/>
  <c r="I21" i="4"/>
  <c r="L21" i="4" s="1"/>
  <c r="B21" i="5"/>
  <c r="H22" i="4"/>
  <c r="M33" i="4" l="1"/>
  <c r="I22" i="4"/>
  <c r="L22" i="4" s="1"/>
  <c r="B22" i="5"/>
  <c r="H23" i="4"/>
  <c r="M34" i="4" l="1"/>
  <c r="I23" i="4"/>
  <c r="L23" i="4" s="1"/>
  <c r="B23" i="5"/>
  <c r="H24" i="4"/>
  <c r="M35" i="4" l="1"/>
  <c r="B24" i="5"/>
  <c r="H25" i="4"/>
  <c r="I24" i="4"/>
  <c r="L24" i="4" s="1"/>
  <c r="M36" i="4" l="1"/>
  <c r="I25" i="4"/>
  <c r="L25" i="4" s="1"/>
  <c r="B25" i="5"/>
  <c r="H26" i="4"/>
  <c r="M37" i="4" l="1"/>
  <c r="I26" i="4"/>
  <c r="L26" i="4" s="1"/>
  <c r="B26" i="5"/>
  <c r="H27" i="4"/>
  <c r="M38" i="4" l="1"/>
  <c r="I27" i="4"/>
  <c r="L27" i="4" s="1"/>
  <c r="B27" i="5"/>
  <c r="H28" i="4"/>
  <c r="M39" i="4" l="1"/>
  <c r="I28" i="4"/>
  <c r="L28" i="4" s="1"/>
  <c r="B28" i="5"/>
  <c r="H29" i="4"/>
  <c r="M40" i="4" l="1"/>
  <c r="I29" i="4"/>
  <c r="L29" i="4" s="1"/>
  <c r="B29" i="5"/>
  <c r="H30" i="4"/>
  <c r="M41" i="4" l="1"/>
  <c r="B30" i="5"/>
  <c r="H31" i="4"/>
  <c r="I30" i="4"/>
  <c r="L30" i="4" s="1"/>
  <c r="M42" i="4" l="1"/>
  <c r="I31" i="4"/>
  <c r="L31" i="4" s="1"/>
  <c r="B31" i="5"/>
  <c r="H32" i="4"/>
  <c r="M43" i="4" l="1"/>
  <c r="I32" i="4"/>
  <c r="L32" i="4" s="1"/>
  <c r="B32" i="5"/>
  <c r="H33" i="4"/>
  <c r="M44" i="4" l="1"/>
  <c r="B33" i="5"/>
  <c r="H34" i="4"/>
  <c r="I34" i="4" s="1"/>
  <c r="L34" i="4" s="1"/>
  <c r="I33" i="4"/>
  <c r="L33" i="4" s="1"/>
  <c r="C14" i="4" l="1"/>
  <c r="M45" i="4"/>
  <c r="B34" i="5"/>
  <c r="H35" i="4"/>
  <c r="I35" i="4" s="1"/>
  <c r="L35" i="4" s="1"/>
  <c r="M46" i="4" l="1"/>
  <c r="B35" i="5"/>
  <c r="H36" i="4"/>
  <c r="M47" i="4" l="1"/>
  <c r="M48" i="4" s="1"/>
  <c r="I36" i="4"/>
  <c r="L36" i="4" s="1"/>
  <c r="B36" i="5"/>
  <c r="H37" i="4"/>
  <c r="I37" i="4" s="1"/>
  <c r="L37" i="4" s="1"/>
  <c r="M49" i="4" l="1"/>
  <c r="C17" i="4"/>
  <c r="C21" i="4" s="1"/>
  <c r="B37" i="5"/>
  <c r="H38" i="4"/>
  <c r="I38" i="4" s="1"/>
  <c r="L38" i="4" s="1"/>
  <c r="B38" i="5" l="1"/>
  <c r="H39" i="4"/>
  <c r="I39" i="4" s="1"/>
  <c r="L39" i="4" s="1"/>
  <c r="B39" i="5" l="1"/>
  <c r="H40" i="4"/>
  <c r="I40" i="4" l="1"/>
  <c r="L40" i="4" s="1"/>
  <c r="B40" i="5"/>
  <c r="H41" i="4"/>
  <c r="I41" i="4" s="1"/>
  <c r="L41" i="4" s="1"/>
  <c r="B41" i="5" l="1"/>
  <c r="H42" i="4"/>
  <c r="I42" i="4" s="1"/>
  <c r="L42" i="4" s="1"/>
  <c r="H48" i="4"/>
  <c r="B47" i="5"/>
  <c r="C47" i="5" s="1"/>
  <c r="AA48" i="4"/>
  <c r="AC48" i="4" s="1"/>
  <c r="C35" i="4" s="1"/>
  <c r="D35" i="4" l="1"/>
  <c r="C37" i="4"/>
  <c r="D37" i="4" s="1"/>
  <c r="V48" i="4"/>
  <c r="I48" i="4"/>
  <c r="L48" i="4" s="1"/>
  <c r="C15" i="4" s="1"/>
  <c r="U48" i="4"/>
  <c r="T48" i="4"/>
  <c r="S48" i="4"/>
  <c r="D15" i="4" l="1"/>
  <c r="C20" i="4"/>
  <c r="D20" i="4" s="1"/>
  <c r="D17" i="4" l="1"/>
  <c r="C19" i="4"/>
  <c r="D19" i="4" s="1"/>
  <c r="D21" i="4" l="1"/>
  <c r="C22" i="4"/>
  <c r="C24" i="4" s="1"/>
  <c r="D24" i="4" l="1"/>
  <c r="D2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tc={0F29A306-5340-E14D-8465-661BC6919B7A}</author>
    <author>Thibault ANSELIN</author>
    <author>tc={59CADC33-BB8F-DC4F-B9F3-3EBFD9946121}</author>
  </authors>
  <commentList>
    <comment ref="C4" authorId="0" shapeId="0" xr:uid="{0F29A306-5340-E14D-8465-661BC6919B7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</text>
    </comment>
    <comment ref="C10" authorId="1" shapeId="0" xr:uid="{0EBD1AAD-AAB1-4244-A5B5-CF1CA72B44B8}">
      <text>
        <r>
          <rPr>
            <b/>
            <sz val="10"/>
            <color rgb="FF000000"/>
            <rFont val="Tahoma"/>
            <family val="2"/>
          </rPr>
          <t>Thibault ANSELIN: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Feuillus 1,56
</t>
        </r>
        <r>
          <rPr>
            <sz val="10"/>
            <color rgb="FF000000"/>
            <rFont val="Tahoma"/>
            <family val="2"/>
          </rPr>
          <t>Résineux 1,3</t>
        </r>
      </text>
    </comment>
    <comment ref="C11" authorId="2" shapeId="0" xr:uid="{59CADC33-BB8F-DC4F-B9F3-3EBFD99461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 si aucune préparation, 0,5 potêt, 0 si andain ou broyage plein ou incendie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<sst xmlns="http://schemas.openxmlformats.org/spreadsheetml/2006/main" count="81" uniqueCount="53">
  <si>
    <t>Biomasse racinaire</t>
  </si>
  <si>
    <t>n</t>
  </si>
  <si>
    <t>S ref</t>
  </si>
  <si>
    <t>C projet</t>
  </si>
  <si>
    <t>Projet</t>
  </si>
  <si>
    <t>Année</t>
  </si>
  <si>
    <t>Infrandensité essence</t>
  </si>
  <si>
    <t>Biomasse aérienne</t>
  </si>
  <si>
    <t>Facteur expansion</t>
  </si>
  <si>
    <t>Volume</t>
  </si>
  <si>
    <t>Stock carbone litière</t>
  </si>
  <si>
    <t>Pourcentage nettoyage</t>
  </si>
  <si>
    <t>Carbone dans les sols</t>
  </si>
  <si>
    <t>S projet</t>
  </si>
  <si>
    <t>Référence</t>
  </si>
  <si>
    <t>Ref</t>
  </si>
  <si>
    <t>REA Foret</t>
  </si>
  <si>
    <t>Différence stock n=30</t>
  </si>
  <si>
    <t>volume</t>
  </si>
  <si>
    <t>Volume prélevé</t>
  </si>
  <si>
    <t>BF</t>
  </si>
  <si>
    <t>Papier</t>
  </si>
  <si>
    <t>Panneau Bois</t>
  </si>
  <si>
    <t>Bois de sciage</t>
  </si>
  <si>
    <t>Total prélèvement</t>
  </si>
  <si>
    <t>temps 1/2 vie</t>
  </si>
  <si>
    <t>Volume récolté</t>
  </si>
  <si>
    <t>Demi vie</t>
  </si>
  <si>
    <t>C ref = 0 si BE</t>
  </si>
  <si>
    <t>REA Produits</t>
  </si>
  <si>
    <t>CS</t>
  </si>
  <si>
    <t>REE</t>
  </si>
  <si>
    <t>REA total</t>
  </si>
  <si>
    <t>Recettes</t>
  </si>
  <si>
    <t>Dépenses</t>
  </si>
  <si>
    <t>Rabais</t>
  </si>
  <si>
    <t>Analyse économique</t>
  </si>
  <si>
    <t>Risques généraux</t>
  </si>
  <si>
    <t>Risque incendie</t>
  </si>
  <si>
    <t>Non justif production</t>
  </si>
  <si>
    <t>REA Forêt générables</t>
  </si>
  <si>
    <t>REA Produits générables</t>
  </si>
  <si>
    <t>REA Total générables</t>
  </si>
  <si>
    <t>Surface</t>
  </si>
  <si>
    <t>REI Substitution générab</t>
  </si>
  <si>
    <t>REI Substituion</t>
  </si>
  <si>
    <t>REE totales générables</t>
  </si>
  <si>
    <t>Accroissement</t>
  </si>
  <si>
    <t>VAN</t>
  </si>
  <si>
    <t>VAN reboisement</t>
  </si>
  <si>
    <t>VAN référence</t>
  </si>
  <si>
    <t>R0</t>
  </si>
  <si>
    <t>VAN2-VAN1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</si>
</sst>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2E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2" fontId="0" fillId="0" borderId="4" xfId="0" applyNumberFormat="1" applyBorder="1"/>
    <xf numFmtId="0" fontId="0" fillId="2" borderId="0" xfId="0" applyFill="1"/>
    <xf numFmtId="0" fontId="0" fillId="2" borderId="0" xfId="0" applyFill="1" applyBorder="1" applyAlignment="1">
      <alignment wrapText="1"/>
    </xf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4" xfId="0" applyFill="1" applyBorder="1"/>
    <xf numFmtId="0" fontId="0" fillId="3" borderId="0" xfId="0" applyFill="1"/>
    <xf numFmtId="0" fontId="0" fillId="3" borderId="7" xfId="0" applyFill="1" applyBorder="1"/>
    <xf numFmtId="0" fontId="0" fillId="3" borderId="0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4" xfId="0" applyFill="1" applyBorder="1"/>
    <xf numFmtId="0" fontId="0" fillId="2" borderId="0" xfId="0" applyFill="1" applyBorder="1"/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2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06/relationships/vbaProject" Target="vbaProject.bin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ierre Aussedat" id="{242395BB-99B9-834A-9E8E-56E2530D15C3}" userId="2551eea340582f2a" providerId="Windows Live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19-12-18T11:06:19.25" personId="{242395BB-99B9-834A-9E8E-56E2530D15C3}" id="{0F29A306-5340-E14D-8465-661BC6919B7A}">
    <text>1 si aucune préparation, 0,5 potêt, 0 si andain ou broyage plein ou incendie</text>
  </threadedComment>
  <threadedComment ref="C11" dT="2019-12-18T11:06:19.25" personId="{242395BB-99B9-834A-9E8E-56E2530D15C3}" id="{59CADC33-BB8F-DC4F-B9F3-3EBFD9946121}">
    <text>1 si aucune préparation, 0,5 potêt, 0 si andain ou broyage plein ou incendie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4A85-4C1F-BC41-9DA9-83255609FEB7}">
  <sheetPr>
    <pageSetUpPr fitToPage="1"/>
  </sheetPr>
  <dimension ref="A1:AM49"/>
  <sheetViews>
    <sheetView tabSelected="1" zoomScale="85" workbookViewId="0">
      <pane xSplit="5" ySplit="2" topLeftCell="F8" activePane="bottomRight" state="frozen"/>
      <selection pane="topRight" activeCell="F1" sqref="F1"/>
      <selection pane="bottomLeft" activeCell="A3" sqref="A3"/>
      <selection pane="bottomRight" activeCell="C23" sqref="C23"/>
    </sheetView>
  </sheetViews>
  <sheetFormatPr baseColWidth="10" defaultRowHeight="16" x14ac:dyDescent="0.2"/>
  <cols>
    <col min="2" max="2" width="20.6640625" bestFit="1" customWidth="1"/>
    <col min="5" max="5" width="6.33203125" bestFit="1" customWidth="1"/>
    <col min="8" max="8" width="16.6640625" bestFit="1" customWidth="1"/>
    <col min="10" max="10" width="12.33203125" customWidth="1"/>
    <col min="11" max="11" width="14.1640625" customWidth="1"/>
    <col min="17" max="17" width="12.1640625" bestFit="1" customWidth="1"/>
    <col min="18" max="18" width="12.83203125" bestFit="1" customWidth="1"/>
    <col min="39" max="39" width="10.83203125" customWidth="1"/>
  </cols>
  <sheetData>
    <row r="1" spans="1:39" x14ac:dyDescent="0.2">
      <c r="F1" s="17" t="s">
        <v>4</v>
      </c>
      <c r="G1" s="18"/>
      <c r="H1" s="18"/>
      <c r="I1" s="18"/>
      <c r="J1" s="18"/>
      <c r="K1" s="18"/>
      <c r="L1" s="19"/>
      <c r="M1" s="5"/>
      <c r="N1" s="5"/>
      <c r="O1" s="1">
        <v>0</v>
      </c>
      <c r="P1" s="1">
        <v>2</v>
      </c>
      <c r="Q1" s="1">
        <v>25</v>
      </c>
      <c r="R1" s="1">
        <v>35</v>
      </c>
      <c r="S1">
        <v>0.25</v>
      </c>
      <c r="T1">
        <v>0</v>
      </c>
      <c r="U1">
        <v>0.77</v>
      </c>
      <c r="V1">
        <v>1.52</v>
      </c>
      <c r="X1" s="5"/>
      <c r="Y1" s="5"/>
      <c r="Z1" s="5"/>
      <c r="AA1" s="5"/>
      <c r="AB1" s="5"/>
      <c r="AC1" s="5"/>
      <c r="AD1" s="20" t="s">
        <v>14</v>
      </c>
      <c r="AE1" s="21"/>
      <c r="AF1" s="21"/>
      <c r="AG1" s="21"/>
      <c r="AH1" s="21"/>
      <c r="AI1" s="22"/>
      <c r="AJ1" s="10"/>
      <c r="AK1" s="10"/>
      <c r="AL1" s="10"/>
      <c r="AM1" s="10"/>
    </row>
    <row r="2" spans="1:39" ht="51" x14ac:dyDescent="0.2">
      <c r="A2" s="16" t="s">
        <v>4</v>
      </c>
      <c r="B2" s="1" t="s">
        <v>6</v>
      </c>
      <c r="C2" s="1">
        <v>0.43</v>
      </c>
      <c r="E2" t="s">
        <v>5</v>
      </c>
      <c r="F2" s="7" t="s">
        <v>9</v>
      </c>
      <c r="G2" s="15" t="s">
        <v>47</v>
      </c>
      <c r="H2" s="6" t="s">
        <v>7</v>
      </c>
      <c r="I2" s="6" t="s">
        <v>0</v>
      </c>
      <c r="J2" s="6" t="s">
        <v>12</v>
      </c>
      <c r="K2" s="6" t="s">
        <v>10</v>
      </c>
      <c r="L2" s="8" t="s">
        <v>13</v>
      </c>
      <c r="M2" s="6" t="s">
        <v>3</v>
      </c>
      <c r="N2" s="6" t="s">
        <v>26</v>
      </c>
      <c r="O2" s="1" t="s">
        <v>20</v>
      </c>
      <c r="P2" s="1" t="s">
        <v>21</v>
      </c>
      <c r="Q2" s="1" t="s">
        <v>22</v>
      </c>
      <c r="R2" s="1" t="s">
        <v>23</v>
      </c>
      <c r="S2" t="s">
        <v>20</v>
      </c>
      <c r="T2" t="s">
        <v>21</v>
      </c>
      <c r="U2" t="s">
        <v>22</v>
      </c>
      <c r="V2" t="s">
        <v>23</v>
      </c>
      <c r="W2" t="s">
        <v>30</v>
      </c>
      <c r="X2" s="6" t="s">
        <v>27</v>
      </c>
      <c r="Y2" s="6" t="s">
        <v>31</v>
      </c>
      <c r="Z2" s="6" t="s">
        <v>30</v>
      </c>
      <c r="AA2" s="6" t="s">
        <v>33</v>
      </c>
      <c r="AB2" s="6" t="s">
        <v>34</v>
      </c>
      <c r="AC2" s="6"/>
      <c r="AD2" s="11" t="s">
        <v>9</v>
      </c>
      <c r="AE2" s="12" t="s">
        <v>7</v>
      </c>
      <c r="AF2" s="12" t="s">
        <v>0</v>
      </c>
      <c r="AG2" s="12" t="s">
        <v>12</v>
      </c>
      <c r="AH2" s="12" t="s">
        <v>10</v>
      </c>
      <c r="AI2" s="13" t="s">
        <v>2</v>
      </c>
      <c r="AJ2" s="12" t="s">
        <v>26</v>
      </c>
      <c r="AK2" s="12" t="s">
        <v>30</v>
      </c>
      <c r="AL2" s="12" t="s">
        <v>31</v>
      </c>
      <c r="AM2" s="12" t="s">
        <v>33</v>
      </c>
    </row>
    <row r="3" spans="1:39" x14ac:dyDescent="0.2">
      <c r="A3" s="16"/>
      <c r="B3" s="1" t="s">
        <v>8</v>
      </c>
      <c r="C3" s="1">
        <v>1.3</v>
      </c>
      <c r="E3" s="1" t="s">
        <v>1</v>
      </c>
      <c r="F3" s="9">
        <v>0</v>
      </c>
      <c r="G3" s="9"/>
      <c r="H3" s="9">
        <f t="shared" ref="H3:H47" si="0">F3*Fact_exp_projet*infran_projet</f>
        <v>0</v>
      </c>
      <c r="I3" s="9" t="e">
        <f>EXP(-1.0587+0.8836*(LN(H3))+0.284)</f>
        <v>#NUM!</v>
      </c>
      <c r="J3" s="9">
        <v>70</v>
      </c>
      <c r="K3" s="9" t="e">
        <f t="shared" ref="K3" si="1">E3*((10-(10*Pourcentage_nettoyage))/30)</f>
        <v>#VALUE!</v>
      </c>
      <c r="L3" s="9" t="e">
        <f>((H3+I3)*0.475+J3+K3)*(44/12)</f>
        <v>#NUM!</v>
      </c>
      <c r="M3" s="9"/>
      <c r="N3" s="9"/>
      <c r="O3" s="1"/>
      <c r="P3" s="1"/>
      <c r="Q3" s="1"/>
      <c r="R3" s="1"/>
      <c r="X3" s="9"/>
      <c r="Y3" s="9"/>
      <c r="Z3" s="9"/>
      <c r="AA3" s="9"/>
      <c r="AB3" s="9"/>
      <c r="AC3" s="9" t="e">
        <f>(AA3-AB3)/((1+0.045)^E3)</f>
        <v>#VALUE!</v>
      </c>
      <c r="AD3" s="14">
        <v>1</v>
      </c>
      <c r="AE3" s="14">
        <f t="shared" ref="AE3:AE33" si="2">AD3*Fact_exp_ref*Infran_ref</f>
        <v>0.88919999999999999</v>
      </c>
      <c r="AF3" s="14">
        <f>EXP(-1.0587+0.8836*(LN(AE3))+0.284)</f>
        <v>0.41542055579923082</v>
      </c>
      <c r="AG3" s="14">
        <v>70</v>
      </c>
      <c r="AH3" s="14" t="e">
        <f t="shared" ref="AH3" si="3">E3*((10-(10*Pourcent_Nett_ref))/30)</f>
        <v>#VALUE!</v>
      </c>
      <c r="AI3" s="14" t="e">
        <f>((AE3+AF3)*0.475+AG3+AH3)*(44/12)</f>
        <v>#VALUE!</v>
      </c>
      <c r="AJ3" s="14"/>
      <c r="AK3" s="14"/>
      <c r="AL3" s="14"/>
      <c r="AM3" s="14"/>
    </row>
    <row r="4" spans="1:39" x14ac:dyDescent="0.2">
      <c r="A4" s="16"/>
      <c r="B4" s="1" t="s">
        <v>11</v>
      </c>
      <c r="C4" s="1">
        <v>0.5</v>
      </c>
      <c r="E4" s="1">
        <v>1</v>
      </c>
      <c r="F4" s="9">
        <f>G4</f>
        <v>10.8</v>
      </c>
      <c r="G4" s="9">
        <v>10.8</v>
      </c>
      <c r="H4" s="9">
        <f t="shared" si="0"/>
        <v>6.0372000000000003</v>
      </c>
      <c r="I4" s="9">
        <f>EXP(-1.0587+0.8836*(LN(H4))+0.284)</f>
        <v>2.2568275181945281</v>
      </c>
      <c r="J4" s="9">
        <v>70</v>
      </c>
      <c r="K4" s="9">
        <f t="shared" ref="K4:K33" si="4">E4*(10/30)*Pourcentage_nettoyage+10*Pourcentage_nettoyage</f>
        <v>5.166666666666667</v>
      </c>
      <c r="L4" s="9">
        <f>((H4+I4)*0.475+J4+K4)*(44/12)</f>
        <v>290.0565423719666</v>
      </c>
      <c r="M4" s="9"/>
      <c r="N4" s="9"/>
      <c r="O4" s="1"/>
      <c r="P4" s="1"/>
      <c r="Q4" s="1"/>
      <c r="R4" s="1"/>
      <c r="S4">
        <f>(N4*(O4/100))*$S$1</f>
        <v>0</v>
      </c>
      <c r="T4">
        <f>(N4*(P4/100))*$T$1</f>
        <v>0</v>
      </c>
      <c r="U4">
        <f>(N4*(Q4/100))*$U$1</f>
        <v>0</v>
      </c>
      <c r="V4">
        <f>(N4*(R4/100))*$V$1</f>
        <v>0</v>
      </c>
      <c r="X4" s="9"/>
      <c r="Y4" s="9"/>
      <c r="Z4" s="9"/>
      <c r="AA4" s="9"/>
      <c r="AB4" s="9">
        <v>3835.96</v>
      </c>
      <c r="AC4" s="9">
        <f>(AA4-AB4)/((1+0.045)^E4)</f>
        <v>-3670.7751196172253</v>
      </c>
      <c r="AD4" s="14">
        <v>1</v>
      </c>
      <c r="AE4" s="14">
        <f t="shared" si="2"/>
        <v>0.88919999999999999</v>
      </c>
      <c r="AF4" s="14">
        <f>EXP(-1.0587+0.8836*(LN(AE4))+0.284)</f>
        <v>0.41542055579923082</v>
      </c>
      <c r="AG4" s="14">
        <v>70</v>
      </c>
      <c r="AH4" s="14">
        <v>10</v>
      </c>
      <c r="AI4" s="14">
        <f>((AE4+AF4)*0.475+AG4+AH4)*(44/12)</f>
        <v>295.60554746801699</v>
      </c>
      <c r="AJ4" s="14"/>
      <c r="AK4" s="14"/>
      <c r="AL4" s="14"/>
      <c r="AM4" s="14"/>
    </row>
    <row r="5" spans="1:39" x14ac:dyDescent="0.2">
      <c r="E5" s="1">
        <v>2</v>
      </c>
      <c r="F5" s="9">
        <f>F4+G5-N5</f>
        <v>21.6</v>
      </c>
      <c r="G5" s="9">
        <v>10.8</v>
      </c>
      <c r="H5" s="9">
        <f t="shared" si="0"/>
        <v>12.074400000000001</v>
      </c>
      <c r="I5" s="9">
        <f t="shared" ref="I5:I48" si="5">EXP(-1.0587+0.8836*(LN(H5))+0.284)</f>
        <v>4.1637866923993911</v>
      </c>
      <c r="J5" s="9">
        <v>70</v>
      </c>
      <c r="K5" s="9">
        <f t="shared" si="4"/>
        <v>5.333333333333333</v>
      </c>
      <c r="L5" s="9">
        <f>((H5+I5)*0.475+J5+K5)*(44/12)</f>
        <v>304.50373071148442</v>
      </c>
      <c r="M5" s="9"/>
      <c r="N5" s="9"/>
      <c r="O5" s="1"/>
      <c r="P5" s="1"/>
      <c r="Q5" s="1"/>
      <c r="R5" s="1"/>
      <c r="S5">
        <f>(N5*(O5/100))*$S$1</f>
        <v>0</v>
      </c>
      <c r="T5">
        <f t="shared" ref="T5:T48" si="6">(N5*(P5/100))*$T$1</f>
        <v>0</v>
      </c>
      <c r="U5">
        <f t="shared" ref="U5:U48" si="7">(N5*(Q5/100))*$U$1</f>
        <v>0</v>
      </c>
      <c r="V5">
        <f t="shared" ref="V5:V47" si="8">(N5*(R5/100))*$V$1</f>
        <v>0</v>
      </c>
      <c r="X5" s="9"/>
      <c r="Y5" s="9"/>
      <c r="Z5" s="9"/>
      <c r="AA5" s="9"/>
      <c r="AB5" s="9">
        <v>995</v>
      </c>
      <c r="AC5" s="9">
        <f t="shared" ref="AC5:AC47" si="9">(AA5-AB5)/((1+0.045)^E5)</f>
        <v>-911.1513014811934</v>
      </c>
      <c r="AD5" s="14">
        <v>2</v>
      </c>
      <c r="AE5" s="14">
        <f t="shared" si="2"/>
        <v>1.7784</v>
      </c>
      <c r="AF5" s="14">
        <f t="shared" ref="AF5:AF33" si="10">EXP(-1.0587+0.8836*(LN(AE5))+0.284)</f>
        <v>0.76643986660078545</v>
      </c>
      <c r="AG5" s="14">
        <v>70</v>
      </c>
      <c r="AH5" s="14">
        <v>10</v>
      </c>
      <c r="AI5" s="14">
        <f t="shared" ref="AI5:AI33" si="11">((AE5+AF5)*0.475+AG5+AH5)*(44/12)</f>
        <v>297.76559610099639</v>
      </c>
      <c r="AJ5" s="14"/>
      <c r="AK5" s="14"/>
      <c r="AL5" s="14"/>
      <c r="AM5" s="14"/>
    </row>
    <row r="6" spans="1:39" x14ac:dyDescent="0.2">
      <c r="E6" s="1">
        <v>3</v>
      </c>
      <c r="F6" s="9">
        <f t="shared" ref="F6:F47" si="12">F5+G6-N6</f>
        <v>32.400000000000006</v>
      </c>
      <c r="G6" s="9">
        <v>10.8</v>
      </c>
      <c r="H6" s="9">
        <f t="shared" si="0"/>
        <v>18.111600000000006</v>
      </c>
      <c r="I6" s="9">
        <f t="shared" si="5"/>
        <v>5.957755953787836</v>
      </c>
      <c r="J6" s="9">
        <v>70</v>
      </c>
      <c r="K6" s="9">
        <f t="shared" si="4"/>
        <v>5.5</v>
      </c>
      <c r="L6" s="9">
        <f t="shared" ref="L6:L33" si="13">((H6+I6)*0.475+J6+K6)*(44/12)</f>
        <v>318.75412828618045</v>
      </c>
      <c r="M6" s="9"/>
      <c r="N6" s="9"/>
      <c r="O6" s="1"/>
      <c r="P6" s="1"/>
      <c r="Q6" s="1"/>
      <c r="R6" s="1"/>
      <c r="S6">
        <f t="shared" ref="S6:S48" si="14">(N6*(O6/100))*$S$1</f>
        <v>0</v>
      </c>
      <c r="T6">
        <f t="shared" si="6"/>
        <v>0</v>
      </c>
      <c r="U6">
        <f t="shared" si="7"/>
        <v>0</v>
      </c>
      <c r="V6">
        <f t="shared" si="8"/>
        <v>0</v>
      </c>
      <c r="X6" s="9"/>
      <c r="Y6" s="9"/>
      <c r="Z6" s="9"/>
      <c r="AA6" s="9"/>
      <c r="AB6" s="9">
        <v>1005</v>
      </c>
      <c r="AC6" s="9">
        <f t="shared" si="9"/>
        <v>-880.67808707518384</v>
      </c>
      <c r="AD6" s="14">
        <v>3</v>
      </c>
      <c r="AE6" s="14">
        <f t="shared" si="2"/>
        <v>2.6675999999999997</v>
      </c>
      <c r="AF6" s="14">
        <f t="shared" si="10"/>
        <v>1.0966608080083624</v>
      </c>
      <c r="AG6" s="14">
        <v>70</v>
      </c>
      <c r="AH6" s="14">
        <v>10</v>
      </c>
      <c r="AI6" s="14">
        <f t="shared" si="11"/>
        <v>299.88942090728125</v>
      </c>
      <c r="AJ6" s="14"/>
      <c r="AK6" s="14"/>
      <c r="AL6" s="14"/>
      <c r="AM6" s="14"/>
    </row>
    <row r="7" spans="1:39" x14ac:dyDescent="0.2">
      <c r="E7" s="1">
        <v>4</v>
      </c>
      <c r="F7" s="9">
        <f t="shared" si="12"/>
        <v>43.2</v>
      </c>
      <c r="G7" s="9">
        <v>10.8</v>
      </c>
      <c r="H7" s="9">
        <f t="shared" si="0"/>
        <v>24.148800000000001</v>
      </c>
      <c r="I7" s="9">
        <f t="shared" si="5"/>
        <v>7.6820756039309703</v>
      </c>
      <c r="J7" s="9">
        <v>70</v>
      </c>
      <c r="K7" s="9">
        <f t="shared" si="4"/>
        <v>5.666666666666667</v>
      </c>
      <c r="L7" s="9">
        <f>((H7+I7)*0.475+J7+K7)*(44/12)</f>
        <v>332.88321945462422</v>
      </c>
      <c r="M7" s="9"/>
      <c r="N7" s="9"/>
      <c r="O7" s="1"/>
      <c r="P7" s="1"/>
      <c r="Q7" s="1"/>
      <c r="R7" s="1"/>
      <c r="S7">
        <f t="shared" si="14"/>
        <v>0</v>
      </c>
      <c r="T7">
        <f t="shared" si="6"/>
        <v>0</v>
      </c>
      <c r="U7">
        <f t="shared" si="7"/>
        <v>0</v>
      </c>
      <c r="V7">
        <f t="shared" si="8"/>
        <v>0</v>
      </c>
      <c r="X7" s="9"/>
      <c r="Y7" s="9"/>
      <c r="Z7" s="9"/>
      <c r="AA7" s="9"/>
      <c r="AB7" s="9"/>
      <c r="AC7" s="9">
        <f t="shared" si="9"/>
        <v>0</v>
      </c>
      <c r="AD7" s="14">
        <v>4</v>
      </c>
      <c r="AE7" s="14">
        <f t="shared" si="2"/>
        <v>3.5568</v>
      </c>
      <c r="AF7" s="14">
        <f t="shared" si="10"/>
        <v>1.4140611505968179</v>
      </c>
      <c r="AG7" s="14">
        <v>70</v>
      </c>
      <c r="AH7" s="14">
        <v>10</v>
      </c>
      <c r="AI7" s="14">
        <f t="shared" si="11"/>
        <v>301.9909165039561</v>
      </c>
      <c r="AJ7" s="14"/>
      <c r="AK7" s="14"/>
      <c r="AL7" s="14"/>
      <c r="AM7" s="14"/>
    </row>
    <row r="8" spans="1:39" x14ac:dyDescent="0.2">
      <c r="E8" s="1">
        <v>5</v>
      </c>
      <c r="F8" s="9">
        <f t="shared" si="12"/>
        <v>54</v>
      </c>
      <c r="G8" s="9">
        <v>10.8</v>
      </c>
      <c r="H8" s="9">
        <f t="shared" si="0"/>
        <v>30.186</v>
      </c>
      <c r="I8" s="9">
        <f t="shared" si="5"/>
        <v>9.3563888882898603</v>
      </c>
      <c r="J8" s="9">
        <v>70</v>
      </c>
      <c r="K8" s="9">
        <f t="shared" si="4"/>
        <v>5.833333333333333</v>
      </c>
      <c r="L8" s="9">
        <f t="shared" si="13"/>
        <v>346.92521620266035</v>
      </c>
      <c r="M8" s="9"/>
      <c r="N8" s="9"/>
      <c r="O8" s="1"/>
      <c r="P8" s="1"/>
      <c r="Q8" s="1"/>
      <c r="R8" s="1"/>
      <c r="S8">
        <f t="shared" si="14"/>
        <v>0</v>
      </c>
      <c r="T8">
        <f t="shared" si="6"/>
        <v>0</v>
      </c>
      <c r="U8">
        <f t="shared" si="7"/>
        <v>0</v>
      </c>
      <c r="V8">
        <f t="shared" si="8"/>
        <v>0</v>
      </c>
      <c r="X8" s="9"/>
      <c r="Y8" s="9"/>
      <c r="Z8" s="9"/>
      <c r="AA8" s="9"/>
      <c r="AB8" s="9">
        <v>1035</v>
      </c>
      <c r="AC8" s="9">
        <f t="shared" si="9"/>
        <v>-830.53683312820806</v>
      </c>
      <c r="AD8" s="14">
        <v>5</v>
      </c>
      <c r="AE8" s="14">
        <f t="shared" si="2"/>
        <v>4.4459999999999997</v>
      </c>
      <c r="AF8" s="14">
        <f t="shared" si="10"/>
        <v>1.7222566815192897</v>
      </c>
      <c r="AG8" s="14">
        <v>70</v>
      </c>
      <c r="AH8" s="14">
        <v>10</v>
      </c>
      <c r="AI8" s="14">
        <f t="shared" si="11"/>
        <v>304.07638038697945</v>
      </c>
      <c r="AJ8" s="14"/>
      <c r="AK8" s="14"/>
      <c r="AL8" s="14"/>
      <c r="AM8" s="14"/>
    </row>
    <row r="9" spans="1:39" x14ac:dyDescent="0.2">
      <c r="A9" s="16" t="s">
        <v>15</v>
      </c>
      <c r="B9" s="1" t="s">
        <v>6</v>
      </c>
      <c r="C9" s="1">
        <v>0.56999999999999995</v>
      </c>
      <c r="E9" s="1">
        <v>6</v>
      </c>
      <c r="F9" s="9">
        <f t="shared" si="12"/>
        <v>64.8</v>
      </c>
      <c r="G9" s="9">
        <v>10.8</v>
      </c>
      <c r="H9" s="9">
        <f t="shared" si="0"/>
        <v>36.223199999999999</v>
      </c>
      <c r="I9" s="9">
        <f t="shared" si="5"/>
        <v>10.991901134203907</v>
      </c>
      <c r="J9" s="9">
        <v>70</v>
      </c>
      <c r="K9" s="9">
        <f t="shared" si="4"/>
        <v>6</v>
      </c>
      <c r="L9" s="9">
        <f t="shared" si="13"/>
        <v>360.89963447540515</v>
      </c>
      <c r="M9" s="9"/>
      <c r="N9" s="9"/>
      <c r="O9" s="1"/>
      <c r="P9" s="1"/>
      <c r="Q9" s="1"/>
      <c r="R9" s="1"/>
      <c r="S9">
        <f t="shared" si="14"/>
        <v>0</v>
      </c>
      <c r="T9">
        <f t="shared" si="6"/>
        <v>0</v>
      </c>
      <c r="U9">
        <f t="shared" si="7"/>
        <v>0</v>
      </c>
      <c r="V9">
        <f t="shared" si="8"/>
        <v>0</v>
      </c>
      <c r="X9" s="9"/>
      <c r="Y9" s="9"/>
      <c r="Z9" s="9"/>
      <c r="AA9" s="9"/>
      <c r="AB9" s="9"/>
      <c r="AC9" s="9">
        <f t="shared" si="9"/>
        <v>0</v>
      </c>
      <c r="AD9" s="14">
        <v>6</v>
      </c>
      <c r="AE9" s="14">
        <f t="shared" si="2"/>
        <v>5.3351999999999995</v>
      </c>
      <c r="AF9" s="14">
        <f t="shared" si="10"/>
        <v>2.0233099967312578</v>
      </c>
      <c r="AG9" s="14">
        <v>70</v>
      </c>
      <c r="AH9" s="14">
        <v>10</v>
      </c>
      <c r="AI9" s="14">
        <f t="shared" si="11"/>
        <v>306.1494049109736</v>
      </c>
      <c r="AJ9" s="14"/>
      <c r="AK9" s="14"/>
      <c r="AL9" s="14"/>
      <c r="AM9" s="14"/>
    </row>
    <row r="10" spans="1:39" x14ac:dyDescent="0.2">
      <c r="A10" s="16"/>
      <c r="B10" s="1" t="s">
        <v>8</v>
      </c>
      <c r="C10" s="1">
        <v>1.56</v>
      </c>
      <c r="E10" s="1">
        <v>7</v>
      </c>
      <c r="F10" s="9">
        <f t="shared" si="12"/>
        <v>75.599999999999994</v>
      </c>
      <c r="G10" s="9">
        <v>10.8</v>
      </c>
      <c r="H10" s="9">
        <f t="shared" si="0"/>
        <v>42.260399999999997</v>
      </c>
      <c r="I10" s="9">
        <f t="shared" si="5"/>
        <v>12.595835982948513</v>
      </c>
      <c r="J10" s="9">
        <v>70</v>
      </c>
      <c r="K10" s="9">
        <f t="shared" si="4"/>
        <v>6.1666666666666661</v>
      </c>
      <c r="L10" s="9">
        <f t="shared" si="13"/>
        <v>374.81905544807978</v>
      </c>
      <c r="M10" s="9"/>
      <c r="N10" s="9"/>
      <c r="O10" s="1"/>
      <c r="P10" s="1"/>
      <c r="Q10" s="1"/>
      <c r="R10" s="1"/>
      <c r="S10">
        <f t="shared" si="14"/>
        <v>0</v>
      </c>
      <c r="T10">
        <f t="shared" si="6"/>
        <v>0</v>
      </c>
      <c r="U10">
        <f t="shared" si="7"/>
        <v>0</v>
      </c>
      <c r="V10">
        <f t="shared" si="8"/>
        <v>0</v>
      </c>
      <c r="X10" s="9"/>
      <c r="Y10" s="9"/>
      <c r="Z10" s="9"/>
      <c r="AA10" s="9"/>
      <c r="AB10" s="9"/>
      <c r="AC10" s="9">
        <f t="shared" si="9"/>
        <v>0</v>
      </c>
      <c r="AD10" s="14">
        <v>7</v>
      </c>
      <c r="AE10" s="14">
        <f t="shared" si="2"/>
        <v>6.2243999999999993</v>
      </c>
      <c r="AF10" s="14">
        <f t="shared" si="10"/>
        <v>2.3185507720937846</v>
      </c>
      <c r="AG10" s="14">
        <v>70</v>
      </c>
      <c r="AH10" s="14">
        <v>10</v>
      </c>
      <c r="AI10" s="14">
        <f t="shared" si="11"/>
        <v>308.2123059280633</v>
      </c>
      <c r="AJ10" s="14"/>
      <c r="AK10" s="14"/>
      <c r="AL10" s="14"/>
      <c r="AM10" s="14"/>
    </row>
    <row r="11" spans="1:39" x14ac:dyDescent="0.2">
      <c r="A11" s="16"/>
      <c r="B11" s="1" t="s">
        <v>11</v>
      </c>
      <c r="C11" s="1">
        <v>0</v>
      </c>
      <c r="E11" s="1">
        <v>8</v>
      </c>
      <c r="F11" s="9">
        <f t="shared" si="12"/>
        <v>86.399999999999991</v>
      </c>
      <c r="G11" s="9">
        <v>10.8</v>
      </c>
      <c r="H11" s="9">
        <f t="shared" si="0"/>
        <v>48.297599999999996</v>
      </c>
      <c r="I11" s="9">
        <f t="shared" si="5"/>
        <v>14.173224985861193</v>
      </c>
      <c r="J11" s="9">
        <v>70</v>
      </c>
      <c r="K11" s="9">
        <f t="shared" si="4"/>
        <v>6.333333333333333</v>
      </c>
      <c r="L11" s="9">
        <f t="shared" si="13"/>
        <v>388.69224240593041</v>
      </c>
      <c r="M11" s="9"/>
      <c r="N11" s="9"/>
      <c r="O11" s="1"/>
      <c r="P11" s="1"/>
      <c r="Q11" s="1"/>
      <c r="R11" s="1"/>
      <c r="S11">
        <f t="shared" si="14"/>
        <v>0</v>
      </c>
      <c r="T11">
        <f t="shared" si="6"/>
        <v>0</v>
      </c>
      <c r="U11">
        <f t="shared" si="7"/>
        <v>0</v>
      </c>
      <c r="V11">
        <f t="shared" si="8"/>
        <v>0</v>
      </c>
      <c r="X11" s="9"/>
      <c r="Y11" s="9"/>
      <c r="Z11" s="9"/>
      <c r="AA11" s="9"/>
      <c r="AB11" s="9"/>
      <c r="AC11" s="9">
        <f t="shared" si="9"/>
        <v>0</v>
      </c>
      <c r="AD11" s="14">
        <v>8</v>
      </c>
      <c r="AE11" s="14">
        <f t="shared" si="2"/>
        <v>7.1135999999999999</v>
      </c>
      <c r="AF11" s="14">
        <f t="shared" si="10"/>
        <v>2.6089051793396725</v>
      </c>
      <c r="AG11" s="14">
        <v>70</v>
      </c>
      <c r="AH11" s="14">
        <v>10</v>
      </c>
      <c r="AI11" s="14">
        <f t="shared" si="11"/>
        <v>310.26669652068324</v>
      </c>
      <c r="AJ11" s="14"/>
      <c r="AK11" s="14"/>
      <c r="AL11" s="14"/>
      <c r="AM11" s="14"/>
    </row>
    <row r="12" spans="1:39" x14ac:dyDescent="0.2">
      <c r="E12" s="1">
        <v>9</v>
      </c>
      <c r="F12" s="9">
        <f t="shared" si="12"/>
        <v>97.199999999999989</v>
      </c>
      <c r="G12" s="9">
        <v>10.8</v>
      </c>
      <c r="H12" s="9">
        <f t="shared" si="0"/>
        <v>54.334799999999994</v>
      </c>
      <c r="I12" s="9">
        <f t="shared" si="5"/>
        <v>15.727766397181478</v>
      </c>
      <c r="J12" s="9">
        <v>70</v>
      </c>
      <c r="K12" s="9">
        <f t="shared" si="4"/>
        <v>6.5</v>
      </c>
      <c r="L12" s="9">
        <f t="shared" si="13"/>
        <v>402.52563647509106</v>
      </c>
      <c r="M12" s="9"/>
      <c r="N12" s="9"/>
      <c r="O12" s="1"/>
      <c r="P12" s="1"/>
      <c r="Q12" s="1"/>
      <c r="R12" s="1"/>
      <c r="S12">
        <f t="shared" si="14"/>
        <v>0</v>
      </c>
      <c r="T12">
        <f t="shared" si="6"/>
        <v>0</v>
      </c>
      <c r="U12">
        <f t="shared" si="7"/>
        <v>0</v>
      </c>
      <c r="V12">
        <f t="shared" si="8"/>
        <v>0</v>
      </c>
      <c r="X12" s="9"/>
      <c r="Y12" s="9"/>
      <c r="Z12" s="9"/>
      <c r="AA12" s="9"/>
      <c r="AB12" s="9"/>
      <c r="AC12" s="9">
        <f t="shared" si="9"/>
        <v>0</v>
      </c>
      <c r="AD12" s="14">
        <v>9</v>
      </c>
      <c r="AE12" s="14">
        <f t="shared" si="2"/>
        <v>8.0028000000000006</v>
      </c>
      <c r="AF12" s="14">
        <f t="shared" si="10"/>
        <v>2.8950539664743791</v>
      </c>
      <c r="AG12" s="14">
        <v>70</v>
      </c>
      <c r="AH12" s="14">
        <v>10</v>
      </c>
      <c r="AI12" s="14">
        <f t="shared" si="11"/>
        <v>312.3137623249429</v>
      </c>
      <c r="AJ12" s="14"/>
      <c r="AK12" s="14"/>
      <c r="AL12" s="14"/>
      <c r="AM12" s="14"/>
    </row>
    <row r="13" spans="1:39" x14ac:dyDescent="0.2">
      <c r="B13" s="1" t="s">
        <v>43</v>
      </c>
      <c r="D13" s="2">
        <v>8.4702999999999999</v>
      </c>
      <c r="E13" s="1">
        <v>10</v>
      </c>
      <c r="F13" s="9">
        <f t="shared" si="12"/>
        <v>107.99999999999999</v>
      </c>
      <c r="G13" s="9">
        <v>10.8</v>
      </c>
      <c r="H13" s="9">
        <f t="shared" si="0"/>
        <v>60.371999999999993</v>
      </c>
      <c r="I13" s="9">
        <f t="shared" si="5"/>
        <v>17.262288423858568</v>
      </c>
      <c r="J13" s="9">
        <v>70</v>
      </c>
      <c r="K13" s="9">
        <f t="shared" si="4"/>
        <v>6.6666666666666661</v>
      </c>
      <c r="L13" s="9">
        <f t="shared" si="13"/>
        <v>416.32416344933148</v>
      </c>
      <c r="M13" s="9"/>
      <c r="N13" s="9"/>
      <c r="O13" s="1"/>
      <c r="P13" s="1"/>
      <c r="Q13" s="1"/>
      <c r="R13" s="1"/>
      <c r="S13">
        <f t="shared" si="14"/>
        <v>0</v>
      </c>
      <c r="T13">
        <f t="shared" si="6"/>
        <v>0</v>
      </c>
      <c r="U13">
        <f t="shared" si="7"/>
        <v>0</v>
      </c>
      <c r="V13">
        <f t="shared" si="8"/>
        <v>0</v>
      </c>
      <c r="X13" s="9"/>
      <c r="Y13" s="9"/>
      <c r="Z13" s="9"/>
      <c r="AA13" s="9"/>
      <c r="AB13" s="9"/>
      <c r="AC13" s="9">
        <f t="shared" si="9"/>
        <v>0</v>
      </c>
      <c r="AD13" s="14">
        <v>10</v>
      </c>
      <c r="AE13" s="14">
        <f t="shared" si="2"/>
        <v>8.8919999999999995</v>
      </c>
      <c r="AF13" s="14">
        <f t="shared" si="10"/>
        <v>3.177517729464268</v>
      </c>
      <c r="AG13" s="14">
        <v>70</v>
      </c>
      <c r="AH13" s="14">
        <v>10</v>
      </c>
      <c r="AI13" s="14">
        <f t="shared" si="11"/>
        <v>314.35441004548358</v>
      </c>
      <c r="AJ13" s="14"/>
      <c r="AK13" s="14"/>
      <c r="AL13" s="14"/>
      <c r="AM13" s="14"/>
    </row>
    <row r="14" spans="1:39" x14ac:dyDescent="0.2">
      <c r="B14" s="1" t="s">
        <v>17</v>
      </c>
      <c r="C14" s="4">
        <f>L33-AI33</f>
        <v>550.43023057945493</v>
      </c>
      <c r="E14" s="1">
        <v>11</v>
      </c>
      <c r="F14" s="9">
        <f t="shared" si="12"/>
        <v>118.79999999999998</v>
      </c>
      <c r="G14" s="9">
        <v>10.8</v>
      </c>
      <c r="H14" s="9">
        <f t="shared" si="0"/>
        <v>66.409199999999984</v>
      </c>
      <c r="I14" s="9">
        <f t="shared" si="5"/>
        <v>18.779020899296345</v>
      </c>
      <c r="J14" s="9">
        <v>70</v>
      </c>
      <c r="K14" s="9">
        <f t="shared" si="4"/>
        <v>6.833333333333333</v>
      </c>
      <c r="L14" s="9">
        <f t="shared" si="13"/>
        <v>430.09170695516332</v>
      </c>
      <c r="M14" s="9"/>
      <c r="N14" s="9"/>
      <c r="O14" s="1"/>
      <c r="P14" s="1"/>
      <c r="Q14" s="1"/>
      <c r="R14" s="1"/>
      <c r="S14">
        <f t="shared" si="14"/>
        <v>0</v>
      </c>
      <c r="T14">
        <f t="shared" si="6"/>
        <v>0</v>
      </c>
      <c r="U14">
        <f t="shared" si="7"/>
        <v>0</v>
      </c>
      <c r="V14">
        <f t="shared" si="8"/>
        <v>0</v>
      </c>
      <c r="X14" s="9"/>
      <c r="Y14" s="9"/>
      <c r="Z14" s="9"/>
      <c r="AA14" s="9"/>
      <c r="AB14" s="9"/>
      <c r="AC14" s="9">
        <f t="shared" si="9"/>
        <v>0</v>
      </c>
      <c r="AD14" s="14">
        <v>11</v>
      </c>
      <c r="AE14" s="14">
        <f t="shared" si="2"/>
        <v>9.7812000000000001</v>
      </c>
      <c r="AF14" s="14">
        <f t="shared" si="10"/>
        <v>3.4567069199829903</v>
      </c>
      <c r="AG14" s="14">
        <v>70</v>
      </c>
      <c r="AH14" s="14">
        <v>10</v>
      </c>
      <c r="AI14" s="14">
        <f t="shared" si="11"/>
        <v>316.3893545523037</v>
      </c>
      <c r="AJ14" s="14"/>
      <c r="AK14" s="14"/>
      <c r="AL14" s="14"/>
      <c r="AM14" s="14"/>
    </row>
    <row r="15" spans="1:39" x14ac:dyDescent="0.2">
      <c r="B15" s="1" t="s">
        <v>16</v>
      </c>
      <c r="C15" s="4">
        <f>MIN(C14,1/45*SUM(L4:L48)-1/30*SUM(AI4:AI33))</f>
        <v>393.14724511707112</v>
      </c>
      <c r="D15" s="2">
        <f t="shared" ref="D15:D23" si="15">$D$13*C15</f>
        <v>3330.0751103151274</v>
      </c>
      <c r="E15" s="1">
        <v>12</v>
      </c>
      <c r="F15" s="9">
        <f t="shared" si="12"/>
        <v>129.6</v>
      </c>
      <c r="G15" s="9">
        <v>10.8</v>
      </c>
      <c r="H15" s="9">
        <f t="shared" si="0"/>
        <v>72.446399999999997</v>
      </c>
      <c r="I15" s="9">
        <f t="shared" si="5"/>
        <v>20.279764978841872</v>
      </c>
      <c r="J15" s="9">
        <v>70</v>
      </c>
      <c r="K15" s="9">
        <f t="shared" si="4"/>
        <v>7</v>
      </c>
      <c r="L15" s="9">
        <f t="shared" si="13"/>
        <v>443.83140400481619</v>
      </c>
      <c r="M15" s="9"/>
      <c r="N15" s="9"/>
      <c r="O15" s="1"/>
      <c r="P15" s="1"/>
      <c r="Q15" s="1"/>
      <c r="R15" s="1"/>
      <c r="S15">
        <f t="shared" si="14"/>
        <v>0</v>
      </c>
      <c r="T15">
        <f t="shared" si="6"/>
        <v>0</v>
      </c>
      <c r="U15">
        <f t="shared" si="7"/>
        <v>0</v>
      </c>
      <c r="V15">
        <f t="shared" si="8"/>
        <v>0</v>
      </c>
      <c r="X15" s="9"/>
      <c r="Y15" s="9"/>
      <c r="Z15" s="9"/>
      <c r="AA15" s="9"/>
      <c r="AB15" s="9"/>
      <c r="AC15" s="9">
        <f t="shared" si="9"/>
        <v>0</v>
      </c>
      <c r="AD15" s="14">
        <v>12</v>
      </c>
      <c r="AE15" s="14">
        <f t="shared" si="2"/>
        <v>10.670399999999999</v>
      </c>
      <c r="AF15" s="14">
        <f t="shared" si="10"/>
        <v>3.7329530817348457</v>
      </c>
      <c r="AG15" s="14">
        <v>70</v>
      </c>
      <c r="AH15" s="14">
        <v>10</v>
      </c>
      <c r="AI15" s="14">
        <f t="shared" si="11"/>
        <v>318.41917328402155</v>
      </c>
      <c r="AJ15" s="14"/>
      <c r="AK15" s="14"/>
      <c r="AL15" s="14"/>
      <c r="AM15" s="14"/>
    </row>
    <row r="16" spans="1:39" x14ac:dyDescent="0.2">
      <c r="B16" s="1" t="s">
        <v>28</v>
      </c>
      <c r="C16" s="4">
        <v>0</v>
      </c>
      <c r="D16" s="2">
        <f t="shared" si="15"/>
        <v>0</v>
      </c>
      <c r="E16" s="1">
        <v>13</v>
      </c>
      <c r="F16" s="9">
        <f t="shared" si="12"/>
        <v>140.4</v>
      </c>
      <c r="G16" s="9">
        <v>10.8</v>
      </c>
      <c r="H16" s="9">
        <f t="shared" si="0"/>
        <v>78.48360000000001</v>
      </c>
      <c r="I16" s="9">
        <f t="shared" si="5"/>
        <v>21.76600450703809</v>
      </c>
      <c r="J16" s="9">
        <v>70</v>
      </c>
      <c r="K16" s="9">
        <f t="shared" si="4"/>
        <v>7.1666666666666661</v>
      </c>
      <c r="L16" s="9">
        <f t="shared" si="13"/>
        <v>457.5458389608691</v>
      </c>
      <c r="M16" s="9"/>
      <c r="N16" s="9"/>
      <c r="O16" s="1"/>
      <c r="P16" s="1"/>
      <c r="Q16" s="1"/>
      <c r="R16" s="1"/>
      <c r="S16">
        <f t="shared" si="14"/>
        <v>0</v>
      </c>
      <c r="T16">
        <f t="shared" si="6"/>
        <v>0</v>
      </c>
      <c r="U16">
        <f t="shared" si="7"/>
        <v>0</v>
      </c>
      <c r="V16">
        <f t="shared" si="8"/>
        <v>0</v>
      </c>
      <c r="X16" s="9"/>
      <c r="Y16" s="9"/>
      <c r="Z16" s="9"/>
      <c r="AA16" s="9"/>
      <c r="AB16" s="9"/>
      <c r="AC16" s="9">
        <f t="shared" si="9"/>
        <v>0</v>
      </c>
      <c r="AD16" s="14">
        <v>13</v>
      </c>
      <c r="AE16" s="14">
        <f t="shared" si="2"/>
        <v>11.5596</v>
      </c>
      <c r="AF16" s="14">
        <f t="shared" si="10"/>
        <v>4.0065293501366055</v>
      </c>
      <c r="AG16" s="14">
        <v>70</v>
      </c>
      <c r="AH16" s="14">
        <v>10</v>
      </c>
      <c r="AI16" s="14">
        <f t="shared" si="11"/>
        <v>320.4443419514879</v>
      </c>
      <c r="AJ16" s="14"/>
      <c r="AK16" s="14"/>
      <c r="AL16" s="14"/>
      <c r="AM16" s="14"/>
    </row>
    <row r="17" spans="1:39" x14ac:dyDescent="0.2">
      <c r="B17" s="1" t="s">
        <v>29</v>
      </c>
      <c r="C17" s="4">
        <f>MIN(M33-C16,M48-C16)</f>
        <v>16.639548674186905</v>
      </c>
      <c r="D17" s="2">
        <f t="shared" si="15"/>
        <v>140.94196913496535</v>
      </c>
      <c r="E17" s="1">
        <v>14</v>
      </c>
      <c r="F17" s="9">
        <f t="shared" si="12"/>
        <v>151.20000000000002</v>
      </c>
      <c r="G17" s="9">
        <v>10.8</v>
      </c>
      <c r="H17" s="9">
        <f t="shared" si="0"/>
        <v>84.520800000000008</v>
      </c>
      <c r="I17" s="9">
        <f t="shared" si="5"/>
        <v>23.238982076664762</v>
      </c>
      <c r="J17" s="9">
        <v>70</v>
      </c>
      <c r="K17" s="9">
        <f t="shared" si="4"/>
        <v>7.333333333333333</v>
      </c>
      <c r="L17" s="9">
        <f t="shared" si="13"/>
        <v>471.23717600574673</v>
      </c>
      <c r="M17" s="9"/>
      <c r="N17" s="9"/>
      <c r="O17" s="1"/>
      <c r="P17" s="1"/>
      <c r="Q17" s="1"/>
      <c r="R17" s="1"/>
      <c r="S17">
        <f t="shared" si="14"/>
        <v>0</v>
      </c>
      <c r="T17">
        <f t="shared" si="6"/>
        <v>0</v>
      </c>
      <c r="U17">
        <f t="shared" si="7"/>
        <v>0</v>
      </c>
      <c r="V17">
        <f t="shared" si="8"/>
        <v>0</v>
      </c>
      <c r="X17" s="9"/>
      <c r="Y17" s="9"/>
      <c r="Z17" s="9"/>
      <c r="AA17" s="9"/>
      <c r="AB17" s="9"/>
      <c r="AC17" s="9">
        <f t="shared" si="9"/>
        <v>0</v>
      </c>
      <c r="AD17" s="14">
        <v>14</v>
      </c>
      <c r="AE17" s="14">
        <f t="shared" si="2"/>
        <v>12.448799999999999</v>
      </c>
      <c r="AF17" s="14">
        <f t="shared" si="10"/>
        <v>4.2776644527179633</v>
      </c>
      <c r="AG17" s="14">
        <v>70</v>
      </c>
      <c r="AH17" s="14">
        <v>10</v>
      </c>
      <c r="AI17" s="14">
        <f t="shared" si="11"/>
        <v>322.46525892181711</v>
      </c>
      <c r="AJ17" s="14"/>
      <c r="AK17" s="14"/>
      <c r="AL17" s="14"/>
      <c r="AM17" s="14"/>
    </row>
    <row r="18" spans="1:39" x14ac:dyDescent="0.2">
      <c r="B18" s="1" t="s">
        <v>45</v>
      </c>
      <c r="C18" s="4">
        <f>SUM(Y18:Y33)-AL33</f>
        <v>89.55</v>
      </c>
      <c r="D18" s="2">
        <f>$D$13*C18</f>
        <v>758.51536499999997</v>
      </c>
      <c r="E18" s="1">
        <v>15</v>
      </c>
      <c r="F18" s="9">
        <f t="shared" si="12"/>
        <v>132.00000000000003</v>
      </c>
      <c r="G18" s="9">
        <v>10.8</v>
      </c>
      <c r="H18" s="9">
        <f t="shared" si="0"/>
        <v>73.788000000000025</v>
      </c>
      <c r="I18" s="9">
        <f t="shared" si="5"/>
        <v>20.611246816293939</v>
      </c>
      <c r="J18" s="9">
        <v>70</v>
      </c>
      <c r="K18" s="9">
        <f t="shared" si="4"/>
        <v>7.5</v>
      </c>
      <c r="L18" s="9">
        <f t="shared" si="13"/>
        <v>448.57868820504535</v>
      </c>
      <c r="M18" s="9">
        <f>(1/(EXP(1)^(LN(2)/X18)))*M17+((1-(1/(EXP(1)^(LN(2)/X18))))/(LN(2)/X18))*(N18*infran_projet*0.475)</f>
        <v>5.1784188080505906</v>
      </c>
      <c r="N18" s="9">
        <v>30</v>
      </c>
      <c r="O18" s="1"/>
      <c r="P18" s="1">
        <v>100</v>
      </c>
      <c r="Q18" s="1"/>
      <c r="R18" s="1"/>
      <c r="S18">
        <f t="shared" si="14"/>
        <v>0</v>
      </c>
      <c r="T18">
        <f t="shared" si="6"/>
        <v>0</v>
      </c>
      <c r="U18">
        <f t="shared" si="7"/>
        <v>0</v>
      </c>
      <c r="V18">
        <f t="shared" si="8"/>
        <v>0</v>
      </c>
      <c r="X18" s="9">
        <v>2</v>
      </c>
      <c r="Y18" s="9">
        <f t="shared" ref="Y18:Y48" si="16">N18*Z18</f>
        <v>0</v>
      </c>
      <c r="Z18" s="9">
        <v>0</v>
      </c>
      <c r="AA18" s="9">
        <f>N18*15</f>
        <v>450</v>
      </c>
      <c r="AB18" s="9"/>
      <c r="AC18" s="9">
        <f t="shared" si="9"/>
        <v>232.52419904209557</v>
      </c>
      <c r="AD18" s="14">
        <v>15</v>
      </c>
      <c r="AE18" s="14">
        <f t="shared" si="2"/>
        <v>13.337999999999999</v>
      </c>
      <c r="AF18" s="14">
        <f t="shared" si="10"/>
        <v>4.5465525901071517</v>
      </c>
      <c r="AG18" s="14">
        <v>70</v>
      </c>
      <c r="AH18" s="14">
        <v>10</v>
      </c>
      <c r="AI18" s="14">
        <f t="shared" si="11"/>
        <v>324.48226242776991</v>
      </c>
      <c r="AJ18" s="14"/>
      <c r="AK18" s="14"/>
      <c r="AL18" s="14"/>
      <c r="AM18" s="14"/>
    </row>
    <row r="19" spans="1:39" x14ac:dyDescent="0.2">
      <c r="B19" s="1" t="s">
        <v>32</v>
      </c>
      <c r="C19" s="4">
        <f>C17+C15</f>
        <v>409.78679379125805</v>
      </c>
      <c r="D19" s="2">
        <f t="shared" si="15"/>
        <v>3471.0170794500932</v>
      </c>
      <c r="E19" s="1">
        <v>16</v>
      </c>
      <c r="F19" s="9">
        <f t="shared" si="12"/>
        <v>160.20000000000002</v>
      </c>
      <c r="G19" s="9">
        <v>28.2</v>
      </c>
      <c r="H19" s="9">
        <f t="shared" si="0"/>
        <v>89.5518</v>
      </c>
      <c r="I19" s="9">
        <f t="shared" si="5"/>
        <v>24.457098558491616</v>
      </c>
      <c r="J19" s="9">
        <v>70</v>
      </c>
      <c r="K19" s="9">
        <f t="shared" si="4"/>
        <v>7.6666666666666661</v>
      </c>
      <c r="L19" s="9">
        <f t="shared" si="13"/>
        <v>483.34327610048399</v>
      </c>
      <c r="M19" s="9">
        <f t="shared" ref="M19:M47" si="17">(1/(EXP(1)^(LN(2)/X19)))*M18+((1-(1/(EXP(1)^(LN(2)/X19))))/(LN(2)/X19))*(N19*infran_projet*0.475)</f>
        <v>3.6616950549965317</v>
      </c>
      <c r="N19" s="9"/>
      <c r="O19" s="1"/>
      <c r="P19" s="1"/>
      <c r="Q19" s="1"/>
      <c r="R19" s="1"/>
      <c r="S19">
        <f t="shared" si="14"/>
        <v>0</v>
      </c>
      <c r="T19">
        <f t="shared" si="6"/>
        <v>0</v>
      </c>
      <c r="U19">
        <f t="shared" si="7"/>
        <v>0</v>
      </c>
      <c r="V19">
        <f t="shared" si="8"/>
        <v>0</v>
      </c>
      <c r="X19" s="9">
        <v>2</v>
      </c>
      <c r="Y19" s="9">
        <f t="shared" si="16"/>
        <v>0</v>
      </c>
      <c r="Z19" s="9"/>
      <c r="AA19" s="9"/>
      <c r="AB19" s="9"/>
      <c r="AC19" s="9">
        <f t="shared" si="9"/>
        <v>0</v>
      </c>
      <c r="AD19" s="14">
        <v>16</v>
      </c>
      <c r="AE19" s="14">
        <f t="shared" si="2"/>
        <v>14.2272</v>
      </c>
      <c r="AF19" s="14">
        <f t="shared" si="10"/>
        <v>4.81336060460516</v>
      </c>
      <c r="AG19" s="14">
        <v>70</v>
      </c>
      <c r="AH19" s="14">
        <v>10</v>
      </c>
      <c r="AI19" s="14">
        <f t="shared" si="11"/>
        <v>326.49564305302067</v>
      </c>
      <c r="AJ19" s="14"/>
      <c r="AK19" s="14"/>
      <c r="AL19" s="14"/>
      <c r="AM19" s="14"/>
    </row>
    <row r="20" spans="1:39" x14ac:dyDescent="0.2">
      <c r="B20" s="1" t="s">
        <v>40</v>
      </c>
      <c r="C20" s="4">
        <f>C15*(1-C28)*(1-C29)*(1-C30)*(1-C31)</f>
        <v>353.83252060536404</v>
      </c>
      <c r="D20" s="2">
        <f t="shared" si="15"/>
        <v>2997.067599283615</v>
      </c>
      <c r="E20" s="1">
        <v>17</v>
      </c>
      <c r="F20" s="9">
        <f t="shared" si="12"/>
        <v>188.4</v>
      </c>
      <c r="G20" s="9">
        <v>28.2</v>
      </c>
      <c r="H20" s="9">
        <f t="shared" si="0"/>
        <v>105.3156</v>
      </c>
      <c r="I20" s="9">
        <f t="shared" si="5"/>
        <v>28.224523597756967</v>
      </c>
      <c r="J20" s="9">
        <v>70</v>
      </c>
      <c r="K20" s="9">
        <f t="shared" si="4"/>
        <v>7.833333333333333</v>
      </c>
      <c r="L20" s="9">
        <f t="shared" si="13"/>
        <v>517.971270821649</v>
      </c>
      <c r="M20" s="9">
        <f t="shared" si="17"/>
        <v>2.5892094040252958</v>
      </c>
      <c r="N20" s="9"/>
      <c r="O20" s="1"/>
      <c r="P20" s="1"/>
      <c r="Q20" s="1"/>
      <c r="R20" s="1"/>
      <c r="S20">
        <f t="shared" si="14"/>
        <v>0</v>
      </c>
      <c r="T20">
        <f t="shared" si="6"/>
        <v>0</v>
      </c>
      <c r="U20">
        <f t="shared" si="7"/>
        <v>0</v>
      </c>
      <c r="V20">
        <f t="shared" si="8"/>
        <v>0</v>
      </c>
      <c r="X20" s="9">
        <v>2</v>
      </c>
      <c r="Y20" s="9">
        <f t="shared" si="16"/>
        <v>0</v>
      </c>
      <c r="Z20" s="9"/>
      <c r="AA20" s="9"/>
      <c r="AB20" s="9"/>
      <c r="AC20" s="9">
        <f t="shared" si="9"/>
        <v>0</v>
      </c>
      <c r="AD20" s="14">
        <v>17</v>
      </c>
      <c r="AE20" s="14">
        <f t="shared" si="2"/>
        <v>15.116399999999999</v>
      </c>
      <c r="AF20" s="14">
        <f t="shared" si="10"/>
        <v>5.0782333044806913</v>
      </c>
      <c r="AG20" s="14">
        <v>70</v>
      </c>
      <c r="AH20" s="14">
        <v>10</v>
      </c>
      <c r="AI20" s="14">
        <f t="shared" si="11"/>
        <v>328.50565300530383</v>
      </c>
      <c r="AJ20" s="14"/>
      <c r="AK20" s="14"/>
      <c r="AL20" s="14"/>
      <c r="AM20" s="14"/>
    </row>
    <row r="21" spans="1:39" x14ac:dyDescent="0.2">
      <c r="B21" s="1" t="s">
        <v>41</v>
      </c>
      <c r="C21" s="4">
        <f>C17*(1-C28)*(1-C29)*(1-C30)*(1-C31)</f>
        <v>14.975593806768215</v>
      </c>
      <c r="D21" s="2">
        <f t="shared" si="15"/>
        <v>126.84777222146882</v>
      </c>
      <c r="E21" s="1">
        <v>18</v>
      </c>
      <c r="F21" s="9">
        <f t="shared" si="12"/>
        <v>216.6</v>
      </c>
      <c r="G21" s="9">
        <v>28.2</v>
      </c>
      <c r="H21" s="9">
        <f t="shared" si="0"/>
        <v>121.07939999999999</v>
      </c>
      <c r="I21" s="9">
        <f t="shared" si="5"/>
        <v>31.926620262828621</v>
      </c>
      <c r="J21" s="9">
        <v>70</v>
      </c>
      <c r="K21" s="9">
        <f t="shared" si="4"/>
        <v>8</v>
      </c>
      <c r="L21" s="9">
        <f t="shared" si="13"/>
        <v>552.48548529109303</v>
      </c>
      <c r="M21" s="9">
        <f t="shared" si="17"/>
        <v>1.8308475274982661</v>
      </c>
      <c r="N21" s="9"/>
      <c r="O21" s="1"/>
      <c r="P21" s="1"/>
      <c r="Q21" s="1"/>
      <c r="R21" s="1"/>
      <c r="S21">
        <f t="shared" si="14"/>
        <v>0</v>
      </c>
      <c r="T21">
        <f t="shared" si="6"/>
        <v>0</v>
      </c>
      <c r="U21">
        <f t="shared" si="7"/>
        <v>0</v>
      </c>
      <c r="V21">
        <f t="shared" si="8"/>
        <v>0</v>
      </c>
      <c r="X21" s="9">
        <v>2</v>
      </c>
      <c r="Y21" s="9">
        <f t="shared" si="16"/>
        <v>0</v>
      </c>
      <c r="Z21" s="9"/>
      <c r="AA21" s="9"/>
      <c r="AB21" s="9"/>
      <c r="AC21" s="9">
        <f t="shared" si="9"/>
        <v>0</v>
      </c>
      <c r="AD21" s="14">
        <v>18</v>
      </c>
      <c r="AE21" s="14">
        <f t="shared" si="2"/>
        <v>16.005600000000001</v>
      </c>
      <c r="AF21" s="14">
        <f t="shared" si="10"/>
        <v>5.3412974993444156</v>
      </c>
      <c r="AG21" s="14">
        <v>70</v>
      </c>
      <c r="AH21" s="14">
        <v>10</v>
      </c>
      <c r="AI21" s="14">
        <f t="shared" si="11"/>
        <v>330.51251314469152</v>
      </c>
      <c r="AJ21" s="14"/>
      <c r="AK21" s="14"/>
      <c r="AL21" s="14"/>
      <c r="AM21" s="14"/>
    </row>
    <row r="22" spans="1:39" x14ac:dyDescent="0.2">
      <c r="B22" s="1" t="s">
        <v>42</v>
      </c>
      <c r="C22" s="4">
        <f>C21+C20</f>
        <v>368.80811441213223</v>
      </c>
      <c r="D22" s="2">
        <f t="shared" si="15"/>
        <v>3123.9153715050834</v>
      </c>
      <c r="E22" s="1">
        <v>19</v>
      </c>
      <c r="F22" s="9">
        <f t="shared" si="12"/>
        <v>244.79999999999998</v>
      </c>
      <c r="G22" s="9">
        <v>28.2</v>
      </c>
      <c r="H22" s="9">
        <f t="shared" si="0"/>
        <v>136.8432</v>
      </c>
      <c r="I22" s="9">
        <f t="shared" si="5"/>
        <v>35.572869837729648</v>
      </c>
      <c r="J22" s="9">
        <v>70</v>
      </c>
      <c r="K22" s="9">
        <f t="shared" si="4"/>
        <v>8.1666666666666661</v>
      </c>
      <c r="L22" s="9">
        <f t="shared" si="13"/>
        <v>586.90243274515683</v>
      </c>
      <c r="M22" s="9">
        <f t="shared" si="17"/>
        <v>1.2946047020126481</v>
      </c>
      <c r="N22" s="9"/>
      <c r="O22" s="1"/>
      <c r="P22" s="1"/>
      <c r="Q22" s="1"/>
      <c r="R22" s="1"/>
      <c r="S22">
        <f t="shared" si="14"/>
        <v>0</v>
      </c>
      <c r="T22">
        <f t="shared" si="6"/>
        <v>0</v>
      </c>
      <c r="U22">
        <f t="shared" si="7"/>
        <v>0</v>
      </c>
      <c r="V22">
        <f t="shared" si="8"/>
        <v>0</v>
      </c>
      <c r="X22" s="9">
        <v>2</v>
      </c>
      <c r="Y22" s="9">
        <f t="shared" si="16"/>
        <v>0</v>
      </c>
      <c r="Z22" s="9"/>
      <c r="AA22" s="9"/>
      <c r="AB22" s="9"/>
      <c r="AC22" s="9">
        <f t="shared" si="9"/>
        <v>0</v>
      </c>
      <c r="AD22" s="14">
        <v>19</v>
      </c>
      <c r="AE22" s="14">
        <f t="shared" si="2"/>
        <v>16.8948</v>
      </c>
      <c r="AF22" s="14">
        <f t="shared" si="10"/>
        <v>5.6026651130643454</v>
      </c>
      <c r="AG22" s="14">
        <v>70</v>
      </c>
      <c r="AH22" s="14">
        <v>10</v>
      </c>
      <c r="AI22" s="14">
        <f t="shared" si="11"/>
        <v>332.51641840525372</v>
      </c>
      <c r="AJ22" s="14"/>
      <c r="AK22" s="14"/>
      <c r="AL22" s="14"/>
      <c r="AM22" s="14"/>
    </row>
    <row r="23" spans="1:39" x14ac:dyDescent="0.2">
      <c r="B23" s="1" t="s">
        <v>44</v>
      </c>
      <c r="C23" s="4">
        <f>C18*(1-C28)*(1-C29)*(1-C30)*(1-C31)</f>
        <v>80.594999999999999</v>
      </c>
      <c r="D23" s="2">
        <f t="shared" si="15"/>
        <v>682.66382850000002</v>
      </c>
      <c r="E23" s="1">
        <v>20</v>
      </c>
      <c r="F23" s="9">
        <f t="shared" si="12"/>
        <v>273</v>
      </c>
      <c r="G23" s="9">
        <v>28.2</v>
      </c>
      <c r="H23" s="9">
        <f t="shared" si="0"/>
        <v>152.607</v>
      </c>
      <c r="I23" s="9">
        <f t="shared" si="5"/>
        <v>39.170440293600642</v>
      </c>
      <c r="J23" s="9">
        <v>70</v>
      </c>
      <c r="K23" s="9">
        <f t="shared" si="4"/>
        <v>8.3333333333333321</v>
      </c>
      <c r="L23" s="9">
        <f t="shared" si="13"/>
        <v>621.23459740024327</v>
      </c>
      <c r="M23" s="9">
        <f t="shared" si="17"/>
        <v>0.91542376374913315</v>
      </c>
      <c r="N23" s="9"/>
      <c r="O23" s="1"/>
      <c r="P23" s="1"/>
      <c r="Q23" s="1"/>
      <c r="R23" s="1"/>
      <c r="S23">
        <f t="shared" si="14"/>
        <v>0</v>
      </c>
      <c r="T23">
        <f t="shared" si="6"/>
        <v>0</v>
      </c>
      <c r="U23">
        <f t="shared" si="7"/>
        <v>0</v>
      </c>
      <c r="V23">
        <f t="shared" si="8"/>
        <v>0</v>
      </c>
      <c r="X23" s="9">
        <v>2</v>
      </c>
      <c r="Y23" s="9">
        <f t="shared" si="16"/>
        <v>0</v>
      </c>
      <c r="Z23" s="9"/>
      <c r="AA23" s="9"/>
      <c r="AB23" s="9"/>
      <c r="AC23" s="9">
        <f t="shared" si="9"/>
        <v>0</v>
      </c>
      <c r="AD23" s="14">
        <v>20</v>
      </c>
      <c r="AE23" s="14">
        <f t="shared" si="2"/>
        <v>17.783999999999999</v>
      </c>
      <c r="AF23" s="14">
        <f t="shared" si="10"/>
        <v>5.862435622634961</v>
      </c>
      <c r="AG23" s="14">
        <v>70</v>
      </c>
      <c r="AH23" s="14">
        <v>10</v>
      </c>
      <c r="AI23" s="14">
        <f t="shared" si="11"/>
        <v>334.51754204275585</v>
      </c>
      <c r="AJ23" s="14"/>
      <c r="AK23" s="14"/>
      <c r="AL23" s="14"/>
      <c r="AM23" s="14"/>
    </row>
    <row r="24" spans="1:39" x14ac:dyDescent="0.2">
      <c r="B24" s="1" t="s">
        <v>46</v>
      </c>
      <c r="C24" s="4">
        <f>C23+C22</f>
        <v>449.40311441213225</v>
      </c>
      <c r="D24" s="2">
        <f>$D$13*C24</f>
        <v>3806.5792000050837</v>
      </c>
      <c r="E24" s="1">
        <v>21</v>
      </c>
      <c r="F24" s="9">
        <f t="shared" si="12"/>
        <v>264.8</v>
      </c>
      <c r="G24" s="9">
        <v>31.8</v>
      </c>
      <c r="H24" s="9">
        <f t="shared" si="0"/>
        <v>148.0232</v>
      </c>
      <c r="I24" s="9">
        <f t="shared" si="5"/>
        <v>38.129004463240541</v>
      </c>
      <c r="J24" s="9">
        <v>70</v>
      </c>
      <c r="K24" s="9">
        <f t="shared" si="4"/>
        <v>8.5</v>
      </c>
      <c r="L24" s="9">
        <f t="shared" si="13"/>
        <v>612.04842277347723</v>
      </c>
      <c r="M24" s="9">
        <f t="shared" si="17"/>
        <v>8.962744508452797</v>
      </c>
      <c r="N24" s="9">
        <v>40</v>
      </c>
      <c r="O24" s="1"/>
      <c r="P24" s="1"/>
      <c r="Q24" s="1">
        <v>70</v>
      </c>
      <c r="R24" s="1">
        <v>30</v>
      </c>
      <c r="S24">
        <f t="shared" si="14"/>
        <v>0</v>
      </c>
      <c r="T24">
        <f t="shared" si="6"/>
        <v>0</v>
      </c>
      <c r="U24">
        <f t="shared" si="7"/>
        <v>21.560000000000002</v>
      </c>
      <c r="V24">
        <f t="shared" si="8"/>
        <v>18.240000000000002</v>
      </c>
      <c r="X24" s="9">
        <v>28</v>
      </c>
      <c r="Y24" s="9">
        <f t="shared" si="16"/>
        <v>39.799999999999997</v>
      </c>
      <c r="Z24" s="9">
        <v>0.995</v>
      </c>
      <c r="AA24" s="9">
        <f>N24*25</f>
        <v>1000</v>
      </c>
      <c r="AB24" s="9"/>
      <c r="AC24" s="9">
        <f t="shared" si="9"/>
        <v>396.78742553548756</v>
      </c>
      <c r="AD24" s="14">
        <v>21</v>
      </c>
      <c r="AE24" s="14">
        <f t="shared" si="2"/>
        <v>18.673199999999998</v>
      </c>
      <c r="AF24" s="14">
        <f t="shared" si="10"/>
        <v>6.120697995410775</v>
      </c>
      <c r="AG24" s="14">
        <v>70</v>
      </c>
      <c r="AH24" s="14">
        <v>10</v>
      </c>
      <c r="AI24" s="14">
        <f t="shared" si="11"/>
        <v>336.51603900867372</v>
      </c>
      <c r="AJ24" s="14"/>
      <c r="AK24" s="14"/>
      <c r="AL24" s="14"/>
      <c r="AM24" s="14"/>
    </row>
    <row r="25" spans="1:39" x14ac:dyDescent="0.2">
      <c r="E25" s="1">
        <v>22</v>
      </c>
      <c r="F25" s="9">
        <f t="shared" si="12"/>
        <v>296.60000000000002</v>
      </c>
      <c r="G25" s="9">
        <v>31.8</v>
      </c>
      <c r="H25" s="9">
        <f t="shared" si="0"/>
        <v>165.79940000000002</v>
      </c>
      <c r="I25" s="9">
        <f t="shared" si="5"/>
        <v>42.147863369903519</v>
      </c>
      <c r="J25" s="9">
        <v>70</v>
      </c>
      <c r="K25" s="9">
        <f t="shared" si="4"/>
        <v>8.6666666666666661</v>
      </c>
      <c r="L25" s="9">
        <f t="shared" si="13"/>
        <v>650.6192614803598</v>
      </c>
      <c r="M25" s="9">
        <f t="shared" si="17"/>
        <v>8.7435932342852833</v>
      </c>
      <c r="N25" s="9"/>
      <c r="O25" s="1"/>
      <c r="P25" s="1"/>
      <c r="Q25" s="1"/>
      <c r="R25" s="1"/>
      <c r="S25">
        <f t="shared" si="14"/>
        <v>0</v>
      </c>
      <c r="T25">
        <f t="shared" si="6"/>
        <v>0</v>
      </c>
      <c r="U25">
        <f t="shared" si="7"/>
        <v>0</v>
      </c>
      <c r="V25">
        <f t="shared" si="8"/>
        <v>0</v>
      </c>
      <c r="X25" s="9">
        <v>28</v>
      </c>
      <c r="Y25" s="9">
        <f t="shared" si="16"/>
        <v>0</v>
      </c>
      <c r="Z25" s="9"/>
      <c r="AA25" s="9"/>
      <c r="AB25" s="9"/>
      <c r="AC25" s="9">
        <f t="shared" si="9"/>
        <v>0</v>
      </c>
      <c r="AD25" s="14">
        <v>22</v>
      </c>
      <c r="AE25" s="14">
        <f t="shared" si="2"/>
        <v>19.5624</v>
      </c>
      <c r="AF25" s="14">
        <f t="shared" si="10"/>
        <v>6.3775322468881095</v>
      </c>
      <c r="AG25" s="14">
        <v>70</v>
      </c>
      <c r="AH25" s="14">
        <v>10</v>
      </c>
      <c r="AI25" s="14">
        <f t="shared" si="11"/>
        <v>338.51204866333012</v>
      </c>
      <c r="AJ25" s="14"/>
      <c r="AK25" s="14"/>
      <c r="AL25" s="14"/>
      <c r="AM25" s="14"/>
    </row>
    <row r="26" spans="1:39" x14ac:dyDescent="0.2">
      <c r="E26" s="1">
        <v>23</v>
      </c>
      <c r="F26" s="9">
        <f t="shared" si="12"/>
        <v>328.40000000000003</v>
      </c>
      <c r="G26" s="9">
        <v>31.8</v>
      </c>
      <c r="H26" s="9">
        <f t="shared" si="0"/>
        <v>183.57560000000004</v>
      </c>
      <c r="I26" s="9">
        <f t="shared" si="5"/>
        <v>46.116778326069273</v>
      </c>
      <c r="J26" s="9">
        <v>70</v>
      </c>
      <c r="K26" s="9">
        <f t="shared" si="4"/>
        <v>8.8333333333333321</v>
      </c>
      <c r="L26" s="9">
        <f t="shared" si="13"/>
        <v>689.10311447345953</v>
      </c>
      <c r="M26" s="9">
        <f t="shared" si="17"/>
        <v>8.5298005063670743</v>
      </c>
      <c r="N26" s="9"/>
      <c r="O26" s="1"/>
      <c r="P26" s="1"/>
      <c r="Q26" s="1"/>
      <c r="R26" s="1"/>
      <c r="S26">
        <f t="shared" si="14"/>
        <v>0</v>
      </c>
      <c r="T26">
        <f t="shared" si="6"/>
        <v>0</v>
      </c>
      <c r="U26">
        <f t="shared" si="7"/>
        <v>0</v>
      </c>
      <c r="V26">
        <f t="shared" si="8"/>
        <v>0</v>
      </c>
      <c r="X26" s="9">
        <v>28</v>
      </c>
      <c r="Y26" s="9">
        <f t="shared" si="16"/>
        <v>0</v>
      </c>
      <c r="Z26" s="9"/>
      <c r="AA26" s="9"/>
      <c r="AB26" s="9"/>
      <c r="AC26" s="9">
        <f t="shared" si="9"/>
        <v>0</v>
      </c>
      <c r="AD26" s="14">
        <v>23</v>
      </c>
      <c r="AE26" s="14">
        <f t="shared" si="2"/>
        <v>20.451599999999999</v>
      </c>
      <c r="AF26" s="14">
        <f t="shared" si="10"/>
        <v>6.6330107072474558</v>
      </c>
      <c r="AG26" s="14">
        <v>70</v>
      </c>
      <c r="AH26" s="14">
        <v>10</v>
      </c>
      <c r="AI26" s="14">
        <f t="shared" si="11"/>
        <v>340.5056969817893</v>
      </c>
      <c r="AJ26" s="14"/>
      <c r="AK26" s="14"/>
      <c r="AL26" s="14"/>
      <c r="AM26" s="14"/>
    </row>
    <row r="27" spans="1:39" x14ac:dyDescent="0.2">
      <c r="E27" s="1">
        <v>24</v>
      </c>
      <c r="F27" s="9">
        <f>F26+G27-N27</f>
        <v>360.20000000000005</v>
      </c>
      <c r="G27" s="9">
        <v>31.8</v>
      </c>
      <c r="H27" s="9">
        <f t="shared" si="0"/>
        <v>201.35180000000003</v>
      </c>
      <c r="I27" s="9">
        <f t="shared" si="5"/>
        <v>50.041135878018558</v>
      </c>
      <c r="J27" s="9">
        <v>70</v>
      </c>
      <c r="K27" s="9">
        <f t="shared" si="4"/>
        <v>9</v>
      </c>
      <c r="L27" s="9">
        <f t="shared" si="13"/>
        <v>727.50936332088224</v>
      </c>
      <c r="M27" s="9">
        <f t="shared" si="17"/>
        <v>8.3212353009657498</v>
      </c>
      <c r="N27" s="9"/>
      <c r="O27" s="1"/>
      <c r="P27" s="1"/>
      <c r="Q27" s="1"/>
      <c r="R27" s="1"/>
      <c r="S27">
        <f t="shared" si="14"/>
        <v>0</v>
      </c>
      <c r="T27">
        <f t="shared" si="6"/>
        <v>0</v>
      </c>
      <c r="U27">
        <f t="shared" si="7"/>
        <v>0</v>
      </c>
      <c r="V27">
        <f t="shared" si="8"/>
        <v>0</v>
      </c>
      <c r="X27" s="9">
        <v>28</v>
      </c>
      <c r="Y27" s="9">
        <f t="shared" si="16"/>
        <v>0</v>
      </c>
      <c r="Z27" s="9"/>
      <c r="AA27" s="9"/>
      <c r="AB27" s="9"/>
      <c r="AC27" s="9">
        <f t="shared" si="9"/>
        <v>0</v>
      </c>
      <c r="AD27" s="14">
        <v>24</v>
      </c>
      <c r="AE27" s="14">
        <f t="shared" si="2"/>
        <v>21.340799999999998</v>
      </c>
      <c r="AF27" s="14">
        <f t="shared" si="10"/>
        <v>6.8871990614123195</v>
      </c>
      <c r="AG27" s="14">
        <v>70</v>
      </c>
      <c r="AH27" s="14">
        <v>10</v>
      </c>
      <c r="AI27" s="14">
        <f t="shared" si="11"/>
        <v>342.49709836529314</v>
      </c>
      <c r="AJ27" s="14"/>
      <c r="AK27" s="14"/>
      <c r="AL27" s="14"/>
      <c r="AM27" s="14"/>
    </row>
    <row r="28" spans="1:39" x14ac:dyDescent="0.2">
      <c r="A28" s="16" t="s">
        <v>35</v>
      </c>
      <c r="B28" s="1" t="s">
        <v>36</v>
      </c>
      <c r="C28" s="1"/>
      <c r="E28" s="1">
        <v>25</v>
      </c>
      <c r="F28" s="9">
        <f t="shared" si="12"/>
        <v>392.00000000000006</v>
      </c>
      <c r="G28" s="9">
        <v>31.8</v>
      </c>
      <c r="H28" s="9">
        <f t="shared" si="0"/>
        <v>219.12800000000004</v>
      </c>
      <c r="I28" s="9">
        <f t="shared" si="5"/>
        <v>53.925317044064428</v>
      </c>
      <c r="J28" s="9">
        <v>70</v>
      </c>
      <c r="K28" s="9">
        <f t="shared" si="4"/>
        <v>9.1666666666666661</v>
      </c>
      <c r="L28" s="9">
        <f t="shared" si="13"/>
        <v>765.84563829618992</v>
      </c>
      <c r="M28" s="9">
        <f t="shared" si="17"/>
        <v>8.117769798057072</v>
      </c>
      <c r="N28" s="9"/>
      <c r="O28" s="1"/>
      <c r="P28" s="1"/>
      <c r="Q28" s="1"/>
      <c r="R28" s="1"/>
      <c r="S28">
        <f t="shared" si="14"/>
        <v>0</v>
      </c>
      <c r="T28">
        <f t="shared" si="6"/>
        <v>0</v>
      </c>
      <c r="U28">
        <f t="shared" si="7"/>
        <v>0</v>
      </c>
      <c r="V28">
        <f t="shared" si="8"/>
        <v>0</v>
      </c>
      <c r="X28" s="9">
        <v>28</v>
      </c>
      <c r="Y28" s="9">
        <f t="shared" si="16"/>
        <v>0</v>
      </c>
      <c r="Z28" s="9"/>
      <c r="AA28" s="9"/>
      <c r="AB28" s="9"/>
      <c r="AC28" s="9">
        <f t="shared" si="9"/>
        <v>0</v>
      </c>
      <c r="AD28" s="14">
        <v>25</v>
      </c>
      <c r="AE28" s="14">
        <f t="shared" si="2"/>
        <v>22.229999999999997</v>
      </c>
      <c r="AF28" s="14">
        <f t="shared" si="10"/>
        <v>7.140157210880437</v>
      </c>
      <c r="AG28" s="14">
        <v>70</v>
      </c>
      <c r="AH28" s="14">
        <v>10</v>
      </c>
      <c r="AI28" s="14">
        <f t="shared" si="11"/>
        <v>344.4863571422834</v>
      </c>
      <c r="AJ28" s="14"/>
      <c r="AK28" s="14"/>
      <c r="AL28" s="14"/>
      <c r="AM28" s="14"/>
    </row>
    <row r="29" spans="1:39" x14ac:dyDescent="0.2">
      <c r="A29" s="16"/>
      <c r="B29" s="1" t="s">
        <v>37</v>
      </c>
      <c r="C29" s="1">
        <v>0.1</v>
      </c>
      <c r="E29" s="1">
        <v>26</v>
      </c>
      <c r="F29" s="9">
        <f t="shared" si="12"/>
        <v>425.00000000000006</v>
      </c>
      <c r="G29" s="9">
        <v>33</v>
      </c>
      <c r="H29" s="9">
        <f t="shared" ref="H29:H34" si="18">F29*Fact_exp_projet*infran_projet</f>
        <v>237.57500000000005</v>
      </c>
      <c r="I29" s="9">
        <f t="shared" si="5"/>
        <v>57.917471937261212</v>
      </c>
      <c r="J29" s="9">
        <v>70</v>
      </c>
      <c r="K29" s="9">
        <f t="shared" si="4"/>
        <v>9.3333333333333321</v>
      </c>
      <c r="L29" s="9">
        <f t="shared" si="13"/>
        <v>805.53827751295216</v>
      </c>
      <c r="M29" s="9">
        <f t="shared" si="17"/>
        <v>7.9192793029899677</v>
      </c>
      <c r="N29" s="9"/>
      <c r="O29" s="1"/>
      <c r="P29" s="1"/>
      <c r="Q29" s="1"/>
      <c r="R29" s="1"/>
      <c r="S29">
        <f t="shared" si="14"/>
        <v>0</v>
      </c>
      <c r="T29">
        <f t="shared" si="6"/>
        <v>0</v>
      </c>
      <c r="U29">
        <f t="shared" si="7"/>
        <v>0</v>
      </c>
      <c r="V29">
        <f t="shared" si="8"/>
        <v>0</v>
      </c>
      <c r="X29" s="9">
        <v>28</v>
      </c>
      <c r="Y29" s="9">
        <f t="shared" si="16"/>
        <v>0</v>
      </c>
      <c r="Z29" s="9"/>
      <c r="AA29" s="9"/>
      <c r="AB29" s="9"/>
      <c r="AC29" s="9">
        <f t="shared" si="9"/>
        <v>0</v>
      </c>
      <c r="AD29" s="14">
        <v>26</v>
      </c>
      <c r="AE29" s="14">
        <f t="shared" si="2"/>
        <v>23.119199999999999</v>
      </c>
      <c r="AF29" s="14">
        <f t="shared" si="10"/>
        <v>7.3919399937804329</v>
      </c>
      <c r="AG29" s="14">
        <v>70</v>
      </c>
      <c r="AH29" s="14">
        <v>10</v>
      </c>
      <c r="AI29" s="14">
        <f t="shared" si="11"/>
        <v>346.47356882250091</v>
      </c>
      <c r="AJ29" s="14"/>
      <c r="AK29" s="14"/>
      <c r="AL29" s="14"/>
      <c r="AM29" s="14"/>
    </row>
    <row r="30" spans="1:39" x14ac:dyDescent="0.2">
      <c r="A30" s="16"/>
      <c r="B30" s="1" t="s">
        <v>38</v>
      </c>
      <c r="C30" s="1"/>
      <c r="E30" s="1">
        <v>27</v>
      </c>
      <c r="F30" s="9">
        <f t="shared" si="12"/>
        <v>408.00000000000006</v>
      </c>
      <c r="G30" s="9">
        <v>33</v>
      </c>
      <c r="H30" s="9">
        <f t="shared" si="18"/>
        <v>228.07200000000003</v>
      </c>
      <c r="I30" s="9">
        <f t="shared" si="5"/>
        <v>55.86559883553231</v>
      </c>
      <c r="J30" s="9">
        <v>70</v>
      </c>
      <c r="K30" s="9">
        <f t="shared" si="4"/>
        <v>9.5</v>
      </c>
      <c r="L30" s="9">
        <f t="shared" si="13"/>
        <v>786.02465130521887</v>
      </c>
      <c r="M30" s="9">
        <f t="shared" si="17"/>
        <v>17.833826697574487</v>
      </c>
      <c r="N30" s="9">
        <v>50</v>
      </c>
      <c r="O30" s="1"/>
      <c r="P30" s="1"/>
      <c r="Q30" s="1">
        <v>50</v>
      </c>
      <c r="R30" s="1">
        <v>50</v>
      </c>
      <c r="S30">
        <f t="shared" si="14"/>
        <v>0</v>
      </c>
      <c r="T30">
        <f t="shared" si="6"/>
        <v>0</v>
      </c>
      <c r="U30">
        <f t="shared" si="7"/>
        <v>19.25</v>
      </c>
      <c r="V30">
        <f t="shared" si="8"/>
        <v>38</v>
      </c>
      <c r="X30" s="9">
        <v>30</v>
      </c>
      <c r="Y30" s="9">
        <f t="shared" si="16"/>
        <v>57.25</v>
      </c>
      <c r="Z30" s="9">
        <v>1.145</v>
      </c>
      <c r="AA30" s="9">
        <f>N30*30</f>
        <v>1500</v>
      </c>
      <c r="AB30" s="9"/>
      <c r="AC30" s="9">
        <f t="shared" si="9"/>
        <v>457.0370596065996</v>
      </c>
      <c r="AD30" s="14">
        <v>27</v>
      </c>
      <c r="AE30" s="14">
        <f t="shared" si="2"/>
        <v>24.008400000000002</v>
      </c>
      <c r="AF30" s="14">
        <f t="shared" si="10"/>
        <v>7.6425977910346994</v>
      </c>
      <c r="AG30" s="14">
        <v>70</v>
      </c>
      <c r="AH30" s="14">
        <v>10</v>
      </c>
      <c r="AI30" s="14">
        <f t="shared" si="11"/>
        <v>348.45882115271871</v>
      </c>
      <c r="AJ30" s="14"/>
      <c r="AK30" s="14"/>
      <c r="AL30" s="14"/>
      <c r="AM30" s="14"/>
    </row>
    <row r="31" spans="1:39" x14ac:dyDescent="0.2">
      <c r="A31" s="16"/>
      <c r="B31" s="1" t="s">
        <v>39</v>
      </c>
      <c r="C31" s="1"/>
      <c r="E31" s="1">
        <v>28</v>
      </c>
      <c r="F31" s="9">
        <f t="shared" si="12"/>
        <v>441.00000000000006</v>
      </c>
      <c r="G31" s="9">
        <v>33</v>
      </c>
      <c r="H31" s="9">
        <f t="shared" si="18"/>
        <v>246.51900000000003</v>
      </c>
      <c r="I31" s="9">
        <f t="shared" si="5"/>
        <v>59.839929882511569</v>
      </c>
      <c r="J31" s="9">
        <v>70</v>
      </c>
      <c r="K31" s="9">
        <f t="shared" si="4"/>
        <v>9.6666666666666661</v>
      </c>
      <c r="L31" s="9">
        <f t="shared" si="13"/>
        <v>825.68624732315209</v>
      </c>
      <c r="M31" s="9">
        <f t="shared" si="17"/>
        <v>17.426501532863696</v>
      </c>
      <c r="N31" s="9"/>
      <c r="O31" s="1"/>
      <c r="P31" s="1"/>
      <c r="Q31" s="1"/>
      <c r="R31" s="1"/>
      <c r="S31">
        <f t="shared" si="14"/>
        <v>0</v>
      </c>
      <c r="T31">
        <f t="shared" si="6"/>
        <v>0</v>
      </c>
      <c r="U31">
        <f t="shared" si="7"/>
        <v>0</v>
      </c>
      <c r="V31">
        <f t="shared" si="8"/>
        <v>0</v>
      </c>
      <c r="X31" s="9">
        <v>30</v>
      </c>
      <c r="Y31" s="9">
        <f t="shared" si="16"/>
        <v>0</v>
      </c>
      <c r="Z31" s="9"/>
      <c r="AA31" s="9"/>
      <c r="AB31" s="9"/>
      <c r="AC31" s="9">
        <f t="shared" si="9"/>
        <v>0</v>
      </c>
      <c r="AD31" s="14">
        <v>28</v>
      </c>
      <c r="AE31" s="14">
        <f t="shared" si="2"/>
        <v>24.897599999999997</v>
      </c>
      <c r="AF31" s="14">
        <f t="shared" si="10"/>
        <v>7.8921770401958238</v>
      </c>
      <c r="AG31" s="14">
        <v>70</v>
      </c>
      <c r="AH31" s="14">
        <v>10</v>
      </c>
      <c r="AI31" s="14">
        <f t="shared" si="11"/>
        <v>350.44219501167441</v>
      </c>
      <c r="AJ31" s="14"/>
      <c r="AK31" s="14"/>
      <c r="AL31" s="14"/>
      <c r="AM31" s="14"/>
    </row>
    <row r="32" spans="1:39" x14ac:dyDescent="0.2">
      <c r="E32" s="1">
        <v>29</v>
      </c>
      <c r="F32" s="9">
        <f t="shared" si="12"/>
        <v>474.00000000000006</v>
      </c>
      <c r="G32" s="9">
        <v>33</v>
      </c>
      <c r="H32" s="9">
        <f t="shared" si="18"/>
        <v>264.96600000000001</v>
      </c>
      <c r="I32" s="9">
        <f t="shared" si="5"/>
        <v>63.779760049828347</v>
      </c>
      <c r="J32" s="9">
        <v>70</v>
      </c>
      <c r="K32" s="9">
        <f t="shared" si="4"/>
        <v>9.8333333333333321</v>
      </c>
      <c r="L32" s="9">
        <f t="shared" si="13"/>
        <v>865.28775430900657</v>
      </c>
      <c r="M32" s="9">
        <f t="shared" si="17"/>
        <v>17.028479687772428</v>
      </c>
      <c r="N32" s="9"/>
      <c r="O32" s="1"/>
      <c r="P32" s="1"/>
      <c r="Q32" s="1"/>
      <c r="R32" s="1"/>
      <c r="S32">
        <f t="shared" si="14"/>
        <v>0</v>
      </c>
      <c r="T32">
        <f t="shared" si="6"/>
        <v>0</v>
      </c>
      <c r="U32">
        <f t="shared" si="7"/>
        <v>0</v>
      </c>
      <c r="V32">
        <f t="shared" si="8"/>
        <v>0</v>
      </c>
      <c r="X32" s="9">
        <v>30</v>
      </c>
      <c r="Y32" s="9">
        <f t="shared" si="16"/>
        <v>0</v>
      </c>
      <c r="Z32" s="9"/>
      <c r="AA32" s="9"/>
      <c r="AB32" s="9"/>
      <c r="AC32" s="9">
        <f t="shared" si="9"/>
        <v>0</v>
      </c>
      <c r="AD32" s="14">
        <v>29</v>
      </c>
      <c r="AE32" s="14">
        <f t="shared" si="2"/>
        <v>25.786799999999999</v>
      </c>
      <c r="AF32" s="14">
        <f t="shared" si="10"/>
        <v>8.1407206738151334</v>
      </c>
      <c r="AG32" s="14">
        <v>70</v>
      </c>
      <c r="AH32" s="14">
        <v>10</v>
      </c>
      <c r="AI32" s="14">
        <f t="shared" si="11"/>
        <v>352.42376517356132</v>
      </c>
      <c r="AJ32" s="14"/>
      <c r="AK32" s="14"/>
      <c r="AL32" s="14"/>
      <c r="AM32" s="14"/>
    </row>
    <row r="33" spans="1:39" x14ac:dyDescent="0.2">
      <c r="E33" s="1">
        <v>30</v>
      </c>
      <c r="F33" s="9">
        <f t="shared" si="12"/>
        <v>507.00000000000006</v>
      </c>
      <c r="G33" s="9">
        <v>33</v>
      </c>
      <c r="H33" s="9">
        <f t="shared" si="18"/>
        <v>283.41300000000007</v>
      </c>
      <c r="I33" s="9">
        <f t="shared" si="5"/>
        <v>67.687764522129044</v>
      </c>
      <c r="J33" s="9">
        <v>70</v>
      </c>
      <c r="K33" s="9">
        <f t="shared" si="4"/>
        <v>10</v>
      </c>
      <c r="L33" s="9">
        <f t="shared" si="13"/>
        <v>904.83383154270814</v>
      </c>
      <c r="M33" s="9">
        <f t="shared" si="17"/>
        <v>16.639548674186905</v>
      </c>
      <c r="N33" s="9"/>
      <c r="O33" s="1"/>
      <c r="P33" s="1"/>
      <c r="Q33" s="1"/>
      <c r="R33" s="1"/>
      <c r="S33">
        <f t="shared" si="14"/>
        <v>0</v>
      </c>
      <c r="T33">
        <f t="shared" si="6"/>
        <v>0</v>
      </c>
      <c r="U33">
        <f t="shared" si="7"/>
        <v>0</v>
      </c>
      <c r="V33">
        <f t="shared" si="8"/>
        <v>0</v>
      </c>
      <c r="X33" s="9">
        <v>30</v>
      </c>
      <c r="Y33" s="9">
        <f t="shared" si="16"/>
        <v>0</v>
      </c>
      <c r="Z33" s="9"/>
      <c r="AA33" s="9"/>
      <c r="AB33" s="9"/>
      <c r="AC33" s="9">
        <f t="shared" si="9"/>
        <v>0</v>
      </c>
      <c r="AD33" s="14">
        <v>30</v>
      </c>
      <c r="AE33" s="14">
        <f t="shared" si="2"/>
        <v>26.675999999999998</v>
      </c>
      <c r="AF33" s="14">
        <f t="shared" si="10"/>
        <v>8.388268495647786</v>
      </c>
      <c r="AG33" s="14">
        <v>70</v>
      </c>
      <c r="AH33" s="14">
        <v>10</v>
      </c>
      <c r="AI33" s="14">
        <f t="shared" si="11"/>
        <v>354.40360096325321</v>
      </c>
      <c r="AJ33" s="14">
        <v>30</v>
      </c>
      <c r="AK33" s="14">
        <v>0.25</v>
      </c>
      <c r="AL33" s="14">
        <f>AK33*AJ33</f>
        <v>7.5</v>
      </c>
      <c r="AM33" s="14">
        <f>AJ33*7</f>
        <v>210</v>
      </c>
    </row>
    <row r="34" spans="1:39" x14ac:dyDescent="0.2">
      <c r="A34" s="16" t="s">
        <v>48</v>
      </c>
      <c r="B34" s="1" t="s">
        <v>50</v>
      </c>
      <c r="C34" s="1">
        <f>C36+(SUM(AM3:AM33)/(1+0.045)^30)</f>
        <v>306.07000325647061</v>
      </c>
      <c r="D34" s="1">
        <f>C34*$D$13</f>
        <v>2592.5047485832829</v>
      </c>
      <c r="E34" s="1">
        <v>31</v>
      </c>
      <c r="F34" s="9">
        <f t="shared" si="12"/>
        <v>535.40000000000009</v>
      </c>
      <c r="G34" s="9">
        <v>28.4</v>
      </c>
      <c r="H34" s="9">
        <f t="shared" si="18"/>
        <v>299.28860000000003</v>
      </c>
      <c r="I34" s="9">
        <f t="shared" si="5"/>
        <v>71.02730610972327</v>
      </c>
      <c r="J34" s="9">
        <v>70</v>
      </c>
      <c r="K34" s="9">
        <v>10</v>
      </c>
      <c r="L34" s="9">
        <f t="shared" ref="L34:L47" si="19">((H34+I34)*0.475+J34+K34)*(44/12)</f>
        <v>938.30020314110141</v>
      </c>
      <c r="M34" s="9">
        <f t="shared" si="17"/>
        <v>16.259500857228574</v>
      </c>
      <c r="N34" s="9"/>
      <c r="O34" s="1"/>
      <c r="P34" s="1"/>
      <c r="Q34" s="1"/>
      <c r="R34" s="1"/>
      <c r="S34">
        <f t="shared" si="14"/>
        <v>0</v>
      </c>
      <c r="T34">
        <f t="shared" si="6"/>
        <v>0</v>
      </c>
      <c r="U34">
        <f t="shared" si="7"/>
        <v>0</v>
      </c>
      <c r="V34">
        <f t="shared" si="8"/>
        <v>0</v>
      </c>
      <c r="X34" s="9">
        <v>30</v>
      </c>
      <c r="Y34" s="9">
        <f t="shared" si="16"/>
        <v>0</v>
      </c>
      <c r="Z34" s="9"/>
      <c r="AA34" s="9"/>
      <c r="AB34" s="9"/>
      <c r="AC34" s="9">
        <f t="shared" si="9"/>
        <v>0</v>
      </c>
    </row>
    <row r="35" spans="1:39" x14ac:dyDescent="0.2">
      <c r="A35" s="16"/>
      <c r="B35" s="1" t="s">
        <v>49</v>
      </c>
      <c r="C35" s="1">
        <f>C36+SUM(AC4:AC48)</f>
        <v>120.74155687428356</v>
      </c>
      <c r="D35" s="1">
        <f t="shared" ref="D35:D37" si="20">C35*$D$13</f>
        <v>1022.717209192244</v>
      </c>
      <c r="E35" s="1">
        <v>32</v>
      </c>
      <c r="F35" s="9">
        <f t="shared" si="12"/>
        <v>563.80000000000007</v>
      </c>
      <c r="G35" s="9">
        <v>28.4</v>
      </c>
      <c r="H35" s="9">
        <f t="shared" si="0"/>
        <v>315.16420000000005</v>
      </c>
      <c r="I35" s="9">
        <f t="shared" si="5"/>
        <v>74.346281461885425</v>
      </c>
      <c r="J35" s="9">
        <v>70</v>
      </c>
      <c r="K35" s="9">
        <v>10</v>
      </c>
      <c r="L35" s="9">
        <f t="shared" si="19"/>
        <v>971.73075521278383</v>
      </c>
      <c r="M35" s="9">
        <f t="shared" si="17"/>
        <v>15.888133344406068</v>
      </c>
      <c r="N35" s="9"/>
      <c r="O35" s="1"/>
      <c r="P35" s="1"/>
      <c r="Q35" s="1"/>
      <c r="R35" s="1"/>
      <c r="S35">
        <f t="shared" si="14"/>
        <v>0</v>
      </c>
      <c r="T35">
        <f t="shared" si="6"/>
        <v>0</v>
      </c>
      <c r="U35">
        <f t="shared" si="7"/>
        <v>0</v>
      </c>
      <c r="V35">
        <f t="shared" si="8"/>
        <v>0</v>
      </c>
      <c r="X35" s="9">
        <v>30</v>
      </c>
      <c r="Y35" s="9">
        <f t="shared" si="16"/>
        <v>0</v>
      </c>
      <c r="Z35" s="9"/>
      <c r="AA35" s="9"/>
      <c r="AB35" s="9"/>
      <c r="AC35" s="9">
        <f t="shared" si="9"/>
        <v>0</v>
      </c>
    </row>
    <row r="36" spans="1:39" x14ac:dyDescent="0.2">
      <c r="A36" s="16"/>
      <c r="B36" s="1" t="s">
        <v>51</v>
      </c>
      <c r="C36" s="1">
        <v>250</v>
      </c>
      <c r="D36" s="1">
        <f t="shared" si="20"/>
        <v>2117.5749999999998</v>
      </c>
      <c r="E36" s="1">
        <v>33</v>
      </c>
      <c r="F36" s="9">
        <f t="shared" si="12"/>
        <v>542.20000000000005</v>
      </c>
      <c r="G36" s="9">
        <v>28.4</v>
      </c>
      <c r="H36" s="9">
        <f t="shared" si="0"/>
        <v>303.08980000000003</v>
      </c>
      <c r="I36" s="9">
        <f t="shared" si="5"/>
        <v>71.823817446744386</v>
      </c>
      <c r="J36" s="9">
        <v>70</v>
      </c>
      <c r="K36" s="9">
        <v>10</v>
      </c>
      <c r="L36" s="9">
        <f t="shared" si="19"/>
        <v>946.30788371974631</v>
      </c>
      <c r="M36" s="9">
        <f t="shared" si="17"/>
        <v>25.635996045722592</v>
      </c>
      <c r="N36" s="9">
        <v>50</v>
      </c>
      <c r="O36" s="1"/>
      <c r="P36" s="1"/>
      <c r="Q36" s="1">
        <v>40</v>
      </c>
      <c r="R36" s="1">
        <v>60</v>
      </c>
      <c r="S36">
        <f t="shared" si="14"/>
        <v>0</v>
      </c>
      <c r="T36">
        <f t="shared" si="6"/>
        <v>0</v>
      </c>
      <c r="U36">
        <f t="shared" si="7"/>
        <v>15.4</v>
      </c>
      <c r="V36">
        <f t="shared" si="8"/>
        <v>45.6</v>
      </c>
      <c r="X36" s="9">
        <v>31</v>
      </c>
      <c r="Y36" s="9">
        <f t="shared" si="16"/>
        <v>61</v>
      </c>
      <c r="Z36" s="9">
        <v>1.22</v>
      </c>
      <c r="AA36" s="9">
        <f>N36*30</f>
        <v>1500</v>
      </c>
      <c r="AB36" s="9"/>
      <c r="AC36" s="9">
        <f t="shared" si="9"/>
        <v>350.95681030709238</v>
      </c>
    </row>
    <row r="37" spans="1:39" x14ac:dyDescent="0.2">
      <c r="A37" s="16"/>
      <c r="B37" s="1" t="s">
        <v>52</v>
      </c>
      <c r="C37" s="1">
        <f>C35-C34</f>
        <v>-185.32844638218705</v>
      </c>
      <c r="D37" s="1">
        <f t="shared" si="20"/>
        <v>-1569.787539391039</v>
      </c>
      <c r="E37" s="1">
        <v>34</v>
      </c>
      <c r="F37" s="9">
        <f t="shared" si="12"/>
        <v>570.6</v>
      </c>
      <c r="G37" s="9">
        <v>28.4</v>
      </c>
      <c r="H37" s="9">
        <f t="shared" si="0"/>
        <v>318.96540000000005</v>
      </c>
      <c r="I37" s="9">
        <f t="shared" si="5"/>
        <v>75.138044456669931</v>
      </c>
      <c r="J37" s="9">
        <v>70</v>
      </c>
      <c r="K37" s="9">
        <v>10</v>
      </c>
      <c r="L37" s="9">
        <f t="shared" si="19"/>
        <v>979.73016576203349</v>
      </c>
      <c r="M37" s="9">
        <f t="shared" si="17"/>
        <v>25.069146650652609</v>
      </c>
      <c r="N37" s="9"/>
      <c r="O37" s="1"/>
      <c r="P37" s="1"/>
      <c r="Q37" s="1"/>
      <c r="R37" s="1"/>
      <c r="S37">
        <f t="shared" si="14"/>
        <v>0</v>
      </c>
      <c r="T37">
        <f t="shared" si="6"/>
        <v>0</v>
      </c>
      <c r="U37">
        <f t="shared" si="7"/>
        <v>0</v>
      </c>
      <c r="V37">
        <f t="shared" si="8"/>
        <v>0</v>
      </c>
      <c r="X37" s="9">
        <v>31</v>
      </c>
      <c r="Y37" s="9">
        <f t="shared" si="16"/>
        <v>0</v>
      </c>
      <c r="Z37" s="9"/>
      <c r="AA37" s="9"/>
      <c r="AB37" s="9"/>
      <c r="AC37" s="9">
        <f t="shared" si="9"/>
        <v>0</v>
      </c>
    </row>
    <row r="38" spans="1:39" x14ac:dyDescent="0.2">
      <c r="E38" s="1">
        <v>35</v>
      </c>
      <c r="F38" s="9">
        <f t="shared" si="12"/>
        <v>599</v>
      </c>
      <c r="G38" s="9">
        <v>28.4</v>
      </c>
      <c r="H38" s="9">
        <f t="shared" si="0"/>
        <v>334.84100000000001</v>
      </c>
      <c r="I38" s="9">
        <f t="shared" si="5"/>
        <v>78.433117720461723</v>
      </c>
      <c r="J38" s="9">
        <v>70</v>
      </c>
      <c r="K38" s="9">
        <v>10</v>
      </c>
      <c r="L38" s="9">
        <f t="shared" si="19"/>
        <v>1013.1190883631375</v>
      </c>
      <c r="M38" s="9">
        <f t="shared" si="17"/>
        <v>24.514831125384998</v>
      </c>
      <c r="N38" s="9"/>
      <c r="O38" s="1"/>
      <c r="P38" s="1"/>
      <c r="Q38" s="1"/>
      <c r="R38" s="1"/>
      <c r="S38">
        <f t="shared" si="14"/>
        <v>0</v>
      </c>
      <c r="T38">
        <f t="shared" si="6"/>
        <v>0</v>
      </c>
      <c r="U38">
        <f t="shared" si="7"/>
        <v>0</v>
      </c>
      <c r="V38">
        <f t="shared" si="8"/>
        <v>0</v>
      </c>
      <c r="X38" s="9">
        <v>31</v>
      </c>
      <c r="Y38" s="9">
        <f t="shared" si="16"/>
        <v>0</v>
      </c>
      <c r="Z38" s="9"/>
      <c r="AA38" s="9"/>
      <c r="AB38" s="9"/>
      <c r="AC38" s="9">
        <f t="shared" si="9"/>
        <v>0</v>
      </c>
    </row>
    <row r="39" spans="1:39" x14ac:dyDescent="0.2">
      <c r="E39" s="1">
        <v>36</v>
      </c>
      <c r="F39" s="9">
        <f t="shared" si="12"/>
        <v>626</v>
      </c>
      <c r="G39" s="9">
        <v>27</v>
      </c>
      <c r="H39" s="9">
        <f t="shared" si="0"/>
        <v>349.93400000000003</v>
      </c>
      <c r="I39" s="9">
        <f t="shared" si="5"/>
        <v>81.548921003451312</v>
      </c>
      <c r="J39" s="9">
        <v>70</v>
      </c>
      <c r="K39" s="9">
        <v>10</v>
      </c>
      <c r="L39" s="9">
        <f t="shared" si="19"/>
        <v>1044.8327540810108</v>
      </c>
      <c r="M39" s="9">
        <f t="shared" si="17"/>
        <v>23.972772327713045</v>
      </c>
      <c r="N39" s="9"/>
      <c r="O39" s="1"/>
      <c r="P39" s="1"/>
      <c r="Q39" s="1"/>
      <c r="R39" s="1"/>
      <c r="S39">
        <f t="shared" si="14"/>
        <v>0</v>
      </c>
      <c r="T39">
        <f t="shared" si="6"/>
        <v>0</v>
      </c>
      <c r="U39">
        <f t="shared" si="7"/>
        <v>0</v>
      </c>
      <c r="V39">
        <f t="shared" si="8"/>
        <v>0</v>
      </c>
      <c r="X39" s="9">
        <v>31</v>
      </c>
      <c r="Y39" s="9">
        <f t="shared" si="16"/>
        <v>0</v>
      </c>
      <c r="Z39" s="9"/>
      <c r="AA39" s="9"/>
      <c r="AB39" s="9"/>
      <c r="AC39" s="9">
        <f t="shared" si="9"/>
        <v>0</v>
      </c>
    </row>
    <row r="40" spans="1:39" x14ac:dyDescent="0.2">
      <c r="E40" s="1">
        <v>37</v>
      </c>
      <c r="F40" s="9">
        <f t="shared" si="12"/>
        <v>653</v>
      </c>
      <c r="G40" s="9">
        <v>27</v>
      </c>
      <c r="H40" s="9">
        <f t="shared" si="0"/>
        <v>365.02699999999999</v>
      </c>
      <c r="I40" s="9">
        <f t="shared" si="5"/>
        <v>84.649115650895084</v>
      </c>
      <c r="J40" s="9">
        <v>70</v>
      </c>
      <c r="K40" s="9">
        <v>10</v>
      </c>
      <c r="L40" s="9">
        <f t="shared" si="19"/>
        <v>1076.5192347586421</v>
      </c>
      <c r="M40" s="9">
        <f t="shared" si="17"/>
        <v>23.442699243449876</v>
      </c>
      <c r="N40" s="9"/>
      <c r="O40" s="1"/>
      <c r="P40" s="1"/>
      <c r="Q40" s="1"/>
      <c r="R40" s="1"/>
      <c r="S40">
        <f t="shared" si="14"/>
        <v>0</v>
      </c>
      <c r="T40">
        <f t="shared" si="6"/>
        <v>0</v>
      </c>
      <c r="U40">
        <f t="shared" si="7"/>
        <v>0</v>
      </c>
      <c r="V40">
        <f t="shared" si="8"/>
        <v>0</v>
      </c>
      <c r="X40" s="9">
        <v>31</v>
      </c>
      <c r="Y40" s="9">
        <f t="shared" si="16"/>
        <v>0</v>
      </c>
      <c r="Z40" s="9"/>
      <c r="AA40" s="9"/>
      <c r="AB40" s="9"/>
      <c r="AC40" s="9">
        <f t="shared" si="9"/>
        <v>0</v>
      </c>
    </row>
    <row r="41" spans="1:39" x14ac:dyDescent="0.2">
      <c r="E41" s="1">
        <v>38</v>
      </c>
      <c r="F41" s="9">
        <f t="shared" si="12"/>
        <v>680</v>
      </c>
      <c r="G41" s="9">
        <v>27</v>
      </c>
      <c r="H41" s="9">
        <f t="shared" si="0"/>
        <v>380.12</v>
      </c>
      <c r="I41" s="9">
        <f t="shared" si="5"/>
        <v>87.734420851883044</v>
      </c>
      <c r="J41" s="9">
        <v>70</v>
      </c>
      <c r="K41" s="9">
        <v>10</v>
      </c>
      <c r="L41" s="9">
        <f t="shared" si="19"/>
        <v>1108.179782983696</v>
      </c>
      <c r="M41" s="9">
        <f t="shared" si="17"/>
        <v>22.924346850928959</v>
      </c>
      <c r="N41" s="9"/>
      <c r="O41" s="1"/>
      <c r="P41" s="1"/>
      <c r="Q41" s="1"/>
      <c r="R41" s="1"/>
      <c r="S41">
        <f t="shared" si="14"/>
        <v>0</v>
      </c>
      <c r="T41">
        <f t="shared" si="6"/>
        <v>0</v>
      </c>
      <c r="U41">
        <f t="shared" si="7"/>
        <v>0</v>
      </c>
      <c r="V41">
        <f t="shared" si="8"/>
        <v>0</v>
      </c>
      <c r="X41" s="9">
        <v>31</v>
      </c>
      <c r="Y41" s="9">
        <f t="shared" si="16"/>
        <v>0</v>
      </c>
      <c r="Z41" s="9"/>
      <c r="AA41" s="9"/>
      <c r="AB41" s="9"/>
      <c r="AC41" s="9">
        <f t="shared" si="9"/>
        <v>0</v>
      </c>
    </row>
    <row r="42" spans="1:39" x14ac:dyDescent="0.2">
      <c r="E42" s="1">
        <v>39</v>
      </c>
      <c r="F42" s="9">
        <f t="shared" si="12"/>
        <v>642</v>
      </c>
      <c r="G42" s="9">
        <v>27</v>
      </c>
      <c r="H42" s="9">
        <f t="shared" si="0"/>
        <v>358.87799999999999</v>
      </c>
      <c r="I42" s="9">
        <f t="shared" si="5"/>
        <v>83.387910023686786</v>
      </c>
      <c r="J42" s="9">
        <v>70</v>
      </c>
      <c r="K42" s="9">
        <v>10</v>
      </c>
      <c r="L42" s="9">
        <f t="shared" si="19"/>
        <v>1063.6131266245877</v>
      </c>
      <c r="M42" s="9">
        <f t="shared" si="17"/>
        <v>35.546380348297618</v>
      </c>
      <c r="N42" s="9">
        <v>65</v>
      </c>
      <c r="O42" s="1"/>
      <c r="P42" s="1"/>
      <c r="Q42" s="1">
        <v>40</v>
      </c>
      <c r="R42" s="1">
        <v>60</v>
      </c>
      <c r="S42">
        <f t="shared" si="14"/>
        <v>0</v>
      </c>
      <c r="T42">
        <f t="shared" si="6"/>
        <v>0</v>
      </c>
      <c r="U42">
        <f t="shared" si="7"/>
        <v>20.02</v>
      </c>
      <c r="V42">
        <f t="shared" si="8"/>
        <v>59.28</v>
      </c>
      <c r="X42" s="9">
        <v>31</v>
      </c>
      <c r="Y42" s="9">
        <f t="shared" si="16"/>
        <v>79.3</v>
      </c>
      <c r="Z42" s="9">
        <v>1.22</v>
      </c>
      <c r="AA42" s="9">
        <f>N42*30</f>
        <v>1950</v>
      </c>
      <c r="AB42" s="9"/>
      <c r="AC42" s="9">
        <f t="shared" si="9"/>
        <v>350.34771064086976</v>
      </c>
    </row>
    <row r="43" spans="1:39" x14ac:dyDescent="0.2">
      <c r="E43" s="1">
        <v>40</v>
      </c>
      <c r="F43" s="9">
        <f t="shared" si="12"/>
        <v>669</v>
      </c>
      <c r="G43" s="9">
        <v>27</v>
      </c>
      <c r="H43" s="9">
        <f t="shared" si="0"/>
        <v>373.971</v>
      </c>
      <c r="I43" s="9">
        <f t="shared" si="5"/>
        <v>86.479198521739193</v>
      </c>
      <c r="J43" s="9">
        <v>70</v>
      </c>
      <c r="K43" s="9">
        <v>10</v>
      </c>
      <c r="L43" s="9">
        <f t="shared" si="19"/>
        <v>1095.2840957586957</v>
      </c>
      <c r="M43" s="9">
        <f t="shared" si="17"/>
        <v>34.760397850819352</v>
      </c>
      <c r="N43" s="9"/>
      <c r="O43" s="1"/>
      <c r="P43" s="1"/>
      <c r="Q43" s="1"/>
      <c r="R43" s="1"/>
      <c r="S43">
        <f t="shared" si="14"/>
        <v>0</v>
      </c>
      <c r="T43">
        <f t="shared" si="6"/>
        <v>0</v>
      </c>
      <c r="U43">
        <f t="shared" si="7"/>
        <v>0</v>
      </c>
      <c r="V43">
        <f t="shared" si="8"/>
        <v>0</v>
      </c>
      <c r="X43" s="9">
        <v>31</v>
      </c>
      <c r="Y43" s="9">
        <f t="shared" si="16"/>
        <v>0</v>
      </c>
      <c r="Z43" s="9"/>
      <c r="AA43" s="9"/>
      <c r="AB43" s="9"/>
      <c r="AC43" s="9">
        <f t="shared" si="9"/>
        <v>0</v>
      </c>
    </row>
    <row r="44" spans="1:39" x14ac:dyDescent="0.2">
      <c r="E44" s="1">
        <v>41</v>
      </c>
      <c r="F44" s="9">
        <f t="shared" si="12"/>
        <v>693.8</v>
      </c>
      <c r="G44" s="9">
        <v>24.8</v>
      </c>
      <c r="H44" s="9">
        <f t="shared" si="0"/>
        <v>387.83419999999995</v>
      </c>
      <c r="I44" s="9">
        <f t="shared" si="5"/>
        <v>89.305819863893689</v>
      </c>
      <c r="J44" s="9">
        <v>70</v>
      </c>
      <c r="K44" s="9">
        <v>10</v>
      </c>
      <c r="L44" s="9">
        <f t="shared" si="19"/>
        <v>1124.352201262948</v>
      </c>
      <c r="M44" s="9">
        <f t="shared" si="17"/>
        <v>33.991794576775064</v>
      </c>
      <c r="N44" s="9"/>
      <c r="O44" s="1"/>
      <c r="P44" s="1"/>
      <c r="Q44" s="1"/>
      <c r="R44" s="1"/>
      <c r="S44">
        <f t="shared" si="14"/>
        <v>0</v>
      </c>
      <c r="T44">
        <f t="shared" si="6"/>
        <v>0</v>
      </c>
      <c r="U44">
        <f t="shared" si="7"/>
        <v>0</v>
      </c>
      <c r="V44">
        <f t="shared" si="8"/>
        <v>0</v>
      </c>
      <c r="X44" s="9">
        <v>31</v>
      </c>
      <c r="Y44" s="9">
        <f t="shared" si="16"/>
        <v>0</v>
      </c>
      <c r="Z44" s="9"/>
      <c r="AA44" s="9"/>
      <c r="AB44" s="9"/>
      <c r="AC44" s="9">
        <f t="shared" si="9"/>
        <v>0</v>
      </c>
    </row>
    <row r="45" spans="1:39" x14ac:dyDescent="0.2">
      <c r="E45" s="1">
        <v>42</v>
      </c>
      <c r="F45" s="9">
        <f t="shared" si="12"/>
        <v>718.59999999999991</v>
      </c>
      <c r="G45" s="9">
        <v>24.8</v>
      </c>
      <c r="H45" s="9">
        <f t="shared" si="0"/>
        <v>401.69739999999996</v>
      </c>
      <c r="I45" s="9">
        <f t="shared" si="5"/>
        <v>92.120702167614397</v>
      </c>
      <c r="J45" s="9">
        <v>70</v>
      </c>
      <c r="K45" s="9">
        <v>10</v>
      </c>
      <c r="L45" s="9">
        <f t="shared" si="19"/>
        <v>1153.3998612752616</v>
      </c>
      <c r="M45" s="9">
        <f t="shared" si="17"/>
        <v>33.240186246097274</v>
      </c>
      <c r="N45" s="9"/>
      <c r="O45" s="1"/>
      <c r="P45" s="1"/>
      <c r="Q45" s="1"/>
      <c r="R45" s="1"/>
      <c r="S45">
        <f t="shared" si="14"/>
        <v>0</v>
      </c>
      <c r="T45">
        <f t="shared" si="6"/>
        <v>0</v>
      </c>
      <c r="U45">
        <f t="shared" si="7"/>
        <v>0</v>
      </c>
      <c r="V45">
        <f t="shared" si="8"/>
        <v>0</v>
      </c>
      <c r="X45" s="9">
        <v>31</v>
      </c>
      <c r="Y45" s="9">
        <f t="shared" si="16"/>
        <v>0</v>
      </c>
      <c r="Z45" s="9"/>
      <c r="AA45" s="9"/>
      <c r="AB45" s="9"/>
      <c r="AC45" s="9">
        <f t="shared" si="9"/>
        <v>0</v>
      </c>
    </row>
    <row r="46" spans="1:39" x14ac:dyDescent="0.2">
      <c r="E46" s="1">
        <v>43</v>
      </c>
      <c r="F46" s="9">
        <f t="shared" si="12"/>
        <v>743.39999999999986</v>
      </c>
      <c r="G46" s="9">
        <v>24.8</v>
      </c>
      <c r="H46" s="9">
        <f t="shared" si="0"/>
        <v>415.56059999999991</v>
      </c>
      <c r="I46" s="9">
        <f t="shared" si="5"/>
        <v>94.924296997663831</v>
      </c>
      <c r="J46" s="9">
        <v>70</v>
      </c>
      <c r="K46" s="9">
        <v>10</v>
      </c>
      <c r="L46" s="9">
        <f t="shared" si="19"/>
        <v>1182.427862270931</v>
      </c>
      <c r="M46" s="9">
        <f t="shared" si="17"/>
        <v>32.505197075713248</v>
      </c>
      <c r="N46" s="9"/>
      <c r="O46" s="1"/>
      <c r="P46" s="1"/>
      <c r="Q46" s="1"/>
      <c r="R46" s="1"/>
      <c r="S46">
        <f t="shared" si="14"/>
        <v>0</v>
      </c>
      <c r="T46">
        <f t="shared" si="6"/>
        <v>0</v>
      </c>
      <c r="U46">
        <f t="shared" si="7"/>
        <v>0</v>
      </c>
      <c r="V46">
        <f t="shared" si="8"/>
        <v>0</v>
      </c>
      <c r="X46" s="9">
        <v>31</v>
      </c>
      <c r="Y46" s="9">
        <f t="shared" si="16"/>
        <v>0</v>
      </c>
      <c r="Z46" s="9"/>
      <c r="AA46" s="9"/>
      <c r="AB46" s="9"/>
      <c r="AC46" s="9">
        <f t="shared" si="9"/>
        <v>0</v>
      </c>
    </row>
    <row r="47" spans="1:39" x14ac:dyDescent="0.2">
      <c r="E47" s="1">
        <v>44</v>
      </c>
      <c r="F47" s="9">
        <f t="shared" si="12"/>
        <v>768.19999999999982</v>
      </c>
      <c r="G47" s="9">
        <v>24.8</v>
      </c>
      <c r="H47" s="9">
        <f t="shared" si="0"/>
        <v>429.42379999999991</v>
      </c>
      <c r="I47" s="9">
        <f t="shared" si="5"/>
        <v>97.717024080567398</v>
      </c>
      <c r="J47" s="9">
        <v>70</v>
      </c>
      <c r="K47" s="9">
        <v>10</v>
      </c>
      <c r="L47" s="9">
        <f t="shared" si="19"/>
        <v>1211.4369352736546</v>
      </c>
      <c r="M47" s="9">
        <f t="shared" si="17"/>
        <v>31.78645959166402</v>
      </c>
      <c r="N47" s="9"/>
      <c r="O47" s="1"/>
      <c r="P47" s="1"/>
      <c r="Q47" s="1"/>
      <c r="R47" s="1"/>
      <c r="S47">
        <f t="shared" si="14"/>
        <v>0</v>
      </c>
      <c r="T47">
        <f t="shared" si="6"/>
        <v>0</v>
      </c>
      <c r="U47">
        <f t="shared" si="7"/>
        <v>0</v>
      </c>
      <c r="V47">
        <f t="shared" si="8"/>
        <v>0</v>
      </c>
      <c r="X47" s="9">
        <v>31</v>
      </c>
      <c r="Y47" s="9">
        <f t="shared" si="16"/>
        <v>0</v>
      </c>
      <c r="Z47" s="9"/>
      <c r="AA47" s="9"/>
      <c r="AB47" s="9"/>
      <c r="AC47" s="9">
        <f t="shared" si="9"/>
        <v>0</v>
      </c>
    </row>
    <row r="48" spans="1:39" x14ac:dyDescent="0.2">
      <c r="E48" s="1">
        <v>45</v>
      </c>
      <c r="F48" s="9">
        <f>F47+G48</f>
        <v>792.99999999999977</v>
      </c>
      <c r="G48" s="9">
        <v>24.8</v>
      </c>
      <c r="H48" s="9">
        <f>F48*Fact_exp_projet*infran_projet</f>
        <v>443.28699999999986</v>
      </c>
      <c r="I48" s="9">
        <f t="shared" si="5"/>
        <v>100.499274504038</v>
      </c>
      <c r="J48" s="9">
        <v>70</v>
      </c>
      <c r="K48" s="9">
        <v>10</v>
      </c>
      <c r="L48" s="9">
        <f>((H48+I48)*0.475+J48+K48)*(44/12)</f>
        <v>1240.427761427866</v>
      </c>
      <c r="M48" s="9">
        <f>(1/(EXP(1)^(LN(2)/X48)))*M47+((1-(1/(EXP(1)^(LN(2)/X48))))/(LN(2)/X48))*(N48*infran_projet*0.475)</f>
        <v>191.33398228941513</v>
      </c>
      <c r="N48" s="9">
        <f>F48</f>
        <v>792.99999999999977</v>
      </c>
      <c r="O48" s="1"/>
      <c r="P48" s="1"/>
      <c r="Q48" s="1">
        <v>30</v>
      </c>
      <c r="R48" s="1">
        <v>70</v>
      </c>
      <c r="S48">
        <f t="shared" si="14"/>
        <v>0</v>
      </c>
      <c r="T48">
        <f t="shared" si="6"/>
        <v>0</v>
      </c>
      <c r="U48">
        <f t="shared" si="7"/>
        <v>183.18299999999994</v>
      </c>
      <c r="V48">
        <f>(N48*(R48/100))*$V$1</f>
        <v>843.75199999999973</v>
      </c>
      <c r="X48" s="9">
        <v>32</v>
      </c>
      <c r="Y48" s="9">
        <f t="shared" si="16"/>
        <v>1026.9349999999997</v>
      </c>
      <c r="Z48" s="9">
        <v>1.2949999999999999</v>
      </c>
      <c r="AA48" s="9">
        <f>N48*40</f>
        <v>31719.999999999993</v>
      </c>
      <c r="AB48" s="9"/>
      <c r="AC48" s="9">
        <f>(AA48-AB48)/((1+0.045)^E48)</f>
        <v>4376.2296930439488</v>
      </c>
    </row>
    <row r="49" spans="13:28" x14ac:dyDescent="0.2">
      <c r="M49">
        <f>(1/(EXP(1)^(LN(2)/X49)))*M48+((1-(1/(EXP(1)^(LN(2)/X49))))/(LN(2)/X49))*(N49*infran_projet*0.475)</f>
        <v>187.23408959640449</v>
      </c>
      <c r="X49">
        <v>32</v>
      </c>
      <c r="AB49">
        <f>SUM(AB3:AB48)</f>
        <v>6870.96</v>
      </c>
    </row>
  </sheetData>
  <mergeCells count="6">
    <mergeCell ref="A34:A37"/>
    <mergeCell ref="A28:A31"/>
    <mergeCell ref="A2:A4"/>
    <mergeCell ref="F1:L1"/>
    <mergeCell ref="AD1:AI1"/>
    <mergeCell ref="A9:A11"/>
  </mergeCells>
  <pageMargins left="0.25" right="0.25" top="0.75" bottom="0.75" header="0.3" footer="0.3"/>
  <pageSetup paperSize="8" scale="58" orientation="landscape" horizontalDpi="0" verticalDpi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6657-7D9F-0E42-9A9F-1B452D1C46C6}">
  <sheetPr>
    <pageSetUpPr fitToPage="1"/>
  </sheetPr>
  <dimension ref="A1:R47"/>
  <sheetViews>
    <sheetView zoomScale="125" workbookViewId="0">
      <selection activeCell="B28" sqref="B28"/>
    </sheetView>
  </sheetViews>
  <sheetFormatPr baseColWidth="10" defaultRowHeight="16" x14ac:dyDescent="0.2"/>
  <cols>
    <col min="3" max="3" width="14" bestFit="1" customWidth="1"/>
    <col min="4" max="4" width="14" customWidth="1"/>
    <col min="7" max="7" width="12.1640625" bestFit="1" customWidth="1"/>
    <col min="8" max="8" width="12.83203125" bestFit="1" customWidth="1"/>
    <col min="10" max="10" width="12.5" bestFit="1" customWidth="1"/>
  </cols>
  <sheetData>
    <row r="1" spans="1:18" x14ac:dyDescent="0.2">
      <c r="E1" s="1">
        <v>0</v>
      </c>
      <c r="F1" s="1">
        <v>2</v>
      </c>
      <c r="G1" s="1">
        <v>25</v>
      </c>
      <c r="H1" s="1">
        <v>35</v>
      </c>
      <c r="M1">
        <v>0.25</v>
      </c>
      <c r="N1">
        <v>0</v>
      </c>
      <c r="O1">
        <v>0.77</v>
      </c>
      <c r="P1">
        <v>1.52</v>
      </c>
    </row>
    <row r="2" spans="1:18" x14ac:dyDescent="0.2">
      <c r="A2" s="1" t="s">
        <v>5</v>
      </c>
      <c r="B2" s="1" t="s">
        <v>18</v>
      </c>
      <c r="C2" s="1" t="s">
        <v>19</v>
      </c>
      <c r="D2" s="2" t="s">
        <v>24</v>
      </c>
      <c r="E2" s="1" t="s">
        <v>20</v>
      </c>
      <c r="F2" s="1" t="s">
        <v>21</v>
      </c>
      <c r="G2" s="1" t="s">
        <v>22</v>
      </c>
      <c r="H2" s="1" t="s">
        <v>23</v>
      </c>
      <c r="I2" s="3"/>
      <c r="J2" s="1" t="s">
        <v>25</v>
      </c>
      <c r="M2" t="s">
        <v>20</v>
      </c>
      <c r="N2" t="s">
        <v>21</v>
      </c>
      <c r="O2" t="s">
        <v>22</v>
      </c>
      <c r="P2" t="s">
        <v>23</v>
      </c>
      <c r="R2" t="s">
        <v>30</v>
      </c>
    </row>
    <row r="3" spans="1:18" x14ac:dyDescent="0.2">
      <c r="A3" s="1">
        <v>1</v>
      </c>
      <c r="B3" s="1">
        <f>Calcul!F4</f>
        <v>10.8</v>
      </c>
      <c r="C3" s="1">
        <f>Calcul!N4</f>
        <v>0</v>
      </c>
      <c r="D3" s="1"/>
      <c r="E3" s="1"/>
      <c r="F3" s="1"/>
      <c r="G3" s="1"/>
      <c r="H3" s="1"/>
      <c r="I3" s="1"/>
      <c r="J3" s="1"/>
    </row>
    <row r="4" spans="1:18" x14ac:dyDescent="0.2">
      <c r="A4" s="1">
        <v>2</v>
      </c>
      <c r="B4" s="1">
        <f>Calcul!F5</f>
        <v>21.6</v>
      </c>
      <c r="C4" s="1">
        <f>Calcul!N5</f>
        <v>0</v>
      </c>
      <c r="D4" s="1">
        <f>D3+C4</f>
        <v>0</v>
      </c>
      <c r="E4" s="1"/>
      <c r="F4" s="1"/>
      <c r="G4" s="1"/>
      <c r="H4" s="1"/>
      <c r="I4" s="1"/>
      <c r="J4" s="1" t="e" cm="1">
        <f t="array" ref="J4">SUMPRODUCT($E$1:$H$1*E4:H4)/SUM(E4:H4)</f>
        <v>#DIV/0!</v>
      </c>
      <c r="M4">
        <f>E4</f>
        <v>0</v>
      </c>
      <c r="N4">
        <f t="shared" ref="N4:P4" si="0">F4</f>
        <v>0</v>
      </c>
      <c r="O4">
        <f t="shared" si="0"/>
        <v>0</v>
      </c>
      <c r="P4">
        <f t="shared" si="0"/>
        <v>0</v>
      </c>
      <c r="R4" t="e">
        <f>SUMPRODUCT($M$1:$P$1*M4:P4)/SUM(M4:P4)</f>
        <v>#DIV/0!</v>
      </c>
    </row>
    <row r="5" spans="1:18" x14ac:dyDescent="0.2">
      <c r="A5" s="1">
        <v>3</v>
      </c>
      <c r="B5" s="1">
        <f>Calcul!F6</f>
        <v>32.400000000000006</v>
      </c>
      <c r="C5" s="1">
        <f>Calcul!N6</f>
        <v>0</v>
      </c>
      <c r="D5" s="1">
        <f t="shared" ref="D5:D46" si="1">D4+C5</f>
        <v>0</v>
      </c>
      <c r="E5" s="1"/>
      <c r="F5" s="1"/>
      <c r="G5" s="1"/>
      <c r="H5" s="1"/>
      <c r="I5" s="1"/>
      <c r="J5" s="1" t="e">
        <f t="shared" ref="J5:J47" si="2">SUMPRODUCT($E$1:$H$1*E5:H5)/SUM(E5:H5)</f>
        <v>#DIV/0!</v>
      </c>
      <c r="M5">
        <f t="shared" ref="M5:M47" si="3">E5</f>
        <v>0</v>
      </c>
      <c r="N5">
        <f t="shared" ref="N5:N47" si="4">F5</f>
        <v>0</v>
      </c>
      <c r="O5">
        <f t="shared" ref="O5:O47" si="5">G5</f>
        <v>0</v>
      </c>
      <c r="P5">
        <f t="shared" ref="P5:P47" si="6">H5</f>
        <v>0</v>
      </c>
      <c r="R5" t="e">
        <f t="shared" ref="R5:R47" si="7">SUMPRODUCT($M$1:$P$1*M5:P5)/SUM(M5:P5)</f>
        <v>#DIV/0!</v>
      </c>
    </row>
    <row r="6" spans="1:18" x14ac:dyDescent="0.2">
      <c r="A6" s="1">
        <v>4</v>
      </c>
      <c r="B6" s="1">
        <f>Calcul!F7</f>
        <v>43.2</v>
      </c>
      <c r="C6" s="1">
        <f>Calcul!N7</f>
        <v>0</v>
      </c>
      <c r="D6" s="1">
        <f t="shared" si="1"/>
        <v>0</v>
      </c>
      <c r="E6" s="1"/>
      <c r="F6" s="1"/>
      <c r="G6" s="1"/>
      <c r="H6" s="1"/>
      <c r="I6" s="1"/>
      <c r="J6" s="1" t="e">
        <f t="shared" si="2"/>
        <v>#DIV/0!</v>
      </c>
      <c r="M6">
        <f t="shared" si="3"/>
        <v>0</v>
      </c>
      <c r="N6">
        <f t="shared" si="4"/>
        <v>0</v>
      </c>
      <c r="O6">
        <f t="shared" si="5"/>
        <v>0</v>
      </c>
      <c r="P6">
        <f t="shared" si="6"/>
        <v>0</v>
      </c>
      <c r="R6" t="e">
        <f t="shared" si="7"/>
        <v>#DIV/0!</v>
      </c>
    </row>
    <row r="7" spans="1:18" x14ac:dyDescent="0.2">
      <c r="A7" s="1">
        <v>5</v>
      </c>
      <c r="B7" s="1">
        <f>Calcul!F8</f>
        <v>54</v>
      </c>
      <c r="C7" s="1">
        <f>Calcul!N8</f>
        <v>0</v>
      </c>
      <c r="D7" s="1">
        <f t="shared" si="1"/>
        <v>0</v>
      </c>
      <c r="E7" s="1"/>
      <c r="F7" s="1"/>
      <c r="G7" s="1"/>
      <c r="H7" s="1"/>
      <c r="I7" s="1"/>
      <c r="J7" s="1" t="e">
        <f t="shared" si="2"/>
        <v>#DIV/0!</v>
      </c>
      <c r="M7">
        <f t="shared" si="3"/>
        <v>0</v>
      </c>
      <c r="N7">
        <f t="shared" si="4"/>
        <v>0</v>
      </c>
      <c r="O7">
        <f t="shared" si="5"/>
        <v>0</v>
      </c>
      <c r="P7">
        <f t="shared" si="6"/>
        <v>0</v>
      </c>
      <c r="R7" t="e">
        <f t="shared" si="7"/>
        <v>#DIV/0!</v>
      </c>
    </row>
    <row r="8" spans="1:18" x14ac:dyDescent="0.2">
      <c r="A8" s="1">
        <v>6</v>
      </c>
      <c r="B8" s="1">
        <f>Calcul!F9</f>
        <v>64.8</v>
      </c>
      <c r="C8" s="1">
        <f>Calcul!N9</f>
        <v>0</v>
      </c>
      <c r="D8" s="1">
        <f t="shared" si="1"/>
        <v>0</v>
      </c>
      <c r="E8" s="1"/>
      <c r="F8" s="1"/>
      <c r="G8" s="1"/>
      <c r="H8" s="1"/>
      <c r="I8" s="1"/>
      <c r="J8" s="1" t="e">
        <f t="shared" si="2"/>
        <v>#DIV/0!</v>
      </c>
      <c r="M8">
        <f t="shared" si="3"/>
        <v>0</v>
      </c>
      <c r="N8">
        <f t="shared" si="4"/>
        <v>0</v>
      </c>
      <c r="O8">
        <f t="shared" si="5"/>
        <v>0</v>
      </c>
      <c r="P8">
        <f t="shared" si="6"/>
        <v>0</v>
      </c>
      <c r="R8" t="e">
        <f t="shared" si="7"/>
        <v>#DIV/0!</v>
      </c>
    </row>
    <row r="9" spans="1:18" x14ac:dyDescent="0.2">
      <c r="A9" s="1">
        <v>7</v>
      </c>
      <c r="B9" s="1">
        <f>Calcul!F10</f>
        <v>75.599999999999994</v>
      </c>
      <c r="C9" s="1">
        <f>Calcul!N10</f>
        <v>0</v>
      </c>
      <c r="D9" s="1">
        <f t="shared" si="1"/>
        <v>0</v>
      </c>
      <c r="E9" s="1"/>
      <c r="F9" s="1"/>
      <c r="G9" s="1"/>
      <c r="H9" s="1"/>
      <c r="I9" s="1"/>
      <c r="J9" s="1" t="e">
        <f t="shared" si="2"/>
        <v>#DIV/0!</v>
      </c>
      <c r="M9">
        <f t="shared" si="3"/>
        <v>0</v>
      </c>
      <c r="N9">
        <f t="shared" si="4"/>
        <v>0</v>
      </c>
      <c r="O9">
        <f t="shared" si="5"/>
        <v>0</v>
      </c>
      <c r="P9">
        <f t="shared" si="6"/>
        <v>0</v>
      </c>
      <c r="R9" t="e">
        <f t="shared" si="7"/>
        <v>#DIV/0!</v>
      </c>
    </row>
    <row r="10" spans="1:18" x14ac:dyDescent="0.2">
      <c r="A10" s="1">
        <v>8</v>
      </c>
      <c r="B10" s="1">
        <f>Calcul!F11</f>
        <v>86.399999999999991</v>
      </c>
      <c r="C10" s="1">
        <f>Calcul!N11</f>
        <v>0</v>
      </c>
      <c r="D10" s="1">
        <f t="shared" si="1"/>
        <v>0</v>
      </c>
      <c r="E10" s="1"/>
      <c r="F10" s="1"/>
      <c r="G10" s="1"/>
      <c r="H10" s="1"/>
      <c r="I10" s="1"/>
      <c r="J10" s="1" t="e">
        <f t="shared" si="2"/>
        <v>#DIV/0!</v>
      </c>
      <c r="M10">
        <f t="shared" si="3"/>
        <v>0</v>
      </c>
      <c r="N10">
        <f t="shared" si="4"/>
        <v>0</v>
      </c>
      <c r="O10">
        <f t="shared" si="5"/>
        <v>0</v>
      </c>
      <c r="P10">
        <f t="shared" si="6"/>
        <v>0</v>
      </c>
      <c r="R10" t="e">
        <f t="shared" si="7"/>
        <v>#DIV/0!</v>
      </c>
    </row>
    <row r="11" spans="1:18" x14ac:dyDescent="0.2">
      <c r="A11" s="1">
        <v>9</v>
      </c>
      <c r="B11" s="1">
        <f>Calcul!F12</f>
        <v>97.199999999999989</v>
      </c>
      <c r="C11" s="1">
        <f>Calcul!N12</f>
        <v>0</v>
      </c>
      <c r="D11" s="1">
        <f t="shared" si="1"/>
        <v>0</v>
      </c>
      <c r="E11" s="1"/>
      <c r="F11" s="1"/>
      <c r="G11" s="1"/>
      <c r="H11" s="1"/>
      <c r="I11" s="1"/>
      <c r="J11" s="1" t="e">
        <f t="shared" si="2"/>
        <v>#DIV/0!</v>
      </c>
      <c r="M11">
        <f t="shared" si="3"/>
        <v>0</v>
      </c>
      <c r="N11">
        <f t="shared" si="4"/>
        <v>0</v>
      </c>
      <c r="O11">
        <f t="shared" si="5"/>
        <v>0</v>
      </c>
      <c r="P11">
        <f t="shared" si="6"/>
        <v>0</v>
      </c>
      <c r="R11" t="e">
        <f t="shared" si="7"/>
        <v>#DIV/0!</v>
      </c>
    </row>
    <row r="12" spans="1:18" x14ac:dyDescent="0.2">
      <c r="A12" s="1">
        <v>10</v>
      </c>
      <c r="B12" s="1">
        <f>Calcul!F13</f>
        <v>107.99999999999999</v>
      </c>
      <c r="C12" s="1">
        <f>Calcul!N13</f>
        <v>0</v>
      </c>
      <c r="D12" s="1">
        <f t="shared" si="1"/>
        <v>0</v>
      </c>
      <c r="E12" s="1"/>
      <c r="F12" s="1"/>
      <c r="G12" s="1"/>
      <c r="H12" s="1"/>
      <c r="I12" s="1"/>
      <c r="J12" s="1" t="e">
        <f t="shared" si="2"/>
        <v>#DIV/0!</v>
      </c>
      <c r="M12">
        <f t="shared" si="3"/>
        <v>0</v>
      </c>
      <c r="N12">
        <f t="shared" si="4"/>
        <v>0</v>
      </c>
      <c r="O12">
        <f t="shared" si="5"/>
        <v>0</v>
      </c>
      <c r="P12">
        <f t="shared" si="6"/>
        <v>0</v>
      </c>
      <c r="R12" t="e">
        <f t="shared" si="7"/>
        <v>#DIV/0!</v>
      </c>
    </row>
    <row r="13" spans="1:18" x14ac:dyDescent="0.2">
      <c r="A13" s="1">
        <v>11</v>
      </c>
      <c r="B13" s="1">
        <f>Calcul!F14</f>
        <v>118.79999999999998</v>
      </c>
      <c r="C13" s="1">
        <f>Calcul!N14</f>
        <v>0</v>
      </c>
      <c r="D13" s="1">
        <f t="shared" si="1"/>
        <v>0</v>
      </c>
      <c r="E13" s="1"/>
      <c r="F13" s="1"/>
      <c r="G13" s="1"/>
      <c r="H13" s="1"/>
      <c r="I13" s="1"/>
      <c r="J13" s="1" t="e">
        <f t="shared" si="2"/>
        <v>#DIV/0!</v>
      </c>
      <c r="M13">
        <f t="shared" si="3"/>
        <v>0</v>
      </c>
      <c r="N13">
        <f t="shared" si="4"/>
        <v>0</v>
      </c>
      <c r="O13">
        <f t="shared" si="5"/>
        <v>0</v>
      </c>
      <c r="P13">
        <f t="shared" si="6"/>
        <v>0</v>
      </c>
      <c r="R13" t="e">
        <f t="shared" si="7"/>
        <v>#DIV/0!</v>
      </c>
    </row>
    <row r="14" spans="1:18" x14ac:dyDescent="0.2">
      <c r="A14" s="1">
        <v>12</v>
      </c>
      <c r="B14" s="1">
        <f>Calcul!F15</f>
        <v>129.6</v>
      </c>
      <c r="C14" s="1">
        <f>Calcul!N15</f>
        <v>0</v>
      </c>
      <c r="D14" s="1">
        <f t="shared" si="1"/>
        <v>0</v>
      </c>
      <c r="E14" s="1"/>
      <c r="F14" s="1"/>
      <c r="G14" s="1"/>
      <c r="H14" s="1"/>
      <c r="I14" s="1"/>
      <c r="J14" s="1" t="e">
        <f t="shared" si="2"/>
        <v>#DIV/0!</v>
      </c>
      <c r="M14">
        <f t="shared" si="3"/>
        <v>0</v>
      </c>
      <c r="N14">
        <f t="shared" si="4"/>
        <v>0</v>
      </c>
      <c r="O14">
        <f t="shared" si="5"/>
        <v>0</v>
      </c>
      <c r="P14">
        <f t="shared" si="6"/>
        <v>0</v>
      </c>
      <c r="R14" t="e">
        <f t="shared" si="7"/>
        <v>#DIV/0!</v>
      </c>
    </row>
    <row r="15" spans="1:18" x14ac:dyDescent="0.2">
      <c r="A15" s="1">
        <v>13</v>
      </c>
      <c r="B15" s="1">
        <f>Calcul!F16</f>
        <v>140.4</v>
      </c>
      <c r="C15" s="1">
        <f>Calcul!N16</f>
        <v>0</v>
      </c>
      <c r="D15" s="1">
        <f t="shared" si="1"/>
        <v>0</v>
      </c>
      <c r="E15" s="1"/>
      <c r="F15" s="1"/>
      <c r="G15" s="1"/>
      <c r="H15" s="1"/>
      <c r="I15" s="1"/>
      <c r="J15" s="1" t="e">
        <f t="shared" si="2"/>
        <v>#DIV/0!</v>
      </c>
      <c r="M15">
        <f t="shared" si="3"/>
        <v>0</v>
      </c>
      <c r="N15">
        <f t="shared" si="4"/>
        <v>0</v>
      </c>
      <c r="O15">
        <f t="shared" si="5"/>
        <v>0</v>
      </c>
      <c r="P15">
        <f t="shared" si="6"/>
        <v>0</v>
      </c>
      <c r="R15" t="e">
        <f t="shared" si="7"/>
        <v>#DIV/0!</v>
      </c>
    </row>
    <row r="16" spans="1:18" x14ac:dyDescent="0.2">
      <c r="A16" s="1">
        <v>14</v>
      </c>
      <c r="B16" s="1">
        <f>Calcul!F17</f>
        <v>151.20000000000002</v>
      </c>
      <c r="C16" s="1">
        <f>Calcul!N17</f>
        <v>0</v>
      </c>
      <c r="D16" s="1">
        <f t="shared" si="1"/>
        <v>0</v>
      </c>
      <c r="E16" s="1"/>
      <c r="F16" s="1"/>
      <c r="G16" s="1"/>
      <c r="H16" s="1"/>
      <c r="I16" s="1"/>
      <c r="J16" s="1" t="e">
        <f t="shared" si="2"/>
        <v>#DIV/0!</v>
      </c>
      <c r="M16">
        <f t="shared" si="3"/>
        <v>0</v>
      </c>
      <c r="N16">
        <f t="shared" si="4"/>
        <v>0</v>
      </c>
      <c r="O16">
        <f t="shared" si="5"/>
        <v>0</v>
      </c>
      <c r="P16">
        <f t="shared" si="6"/>
        <v>0</v>
      </c>
      <c r="R16" t="e">
        <f t="shared" si="7"/>
        <v>#DIV/0!</v>
      </c>
    </row>
    <row r="17" spans="1:18" x14ac:dyDescent="0.2">
      <c r="A17" s="1">
        <v>15</v>
      </c>
      <c r="B17" s="1">
        <f>Calcul!F18</f>
        <v>132.00000000000003</v>
      </c>
      <c r="C17" s="1">
        <f>Calcul!N18</f>
        <v>30</v>
      </c>
      <c r="D17" s="1">
        <f t="shared" si="1"/>
        <v>30</v>
      </c>
      <c r="E17" s="1"/>
      <c r="F17" s="1">
        <v>100</v>
      </c>
      <c r="G17" s="1"/>
      <c r="H17" s="1"/>
      <c r="I17" s="1"/>
      <c r="J17" s="1">
        <f>SUMPRODUCT($E$1:$H$1*E17:H17)/SUM(E17:H17)</f>
        <v>2</v>
      </c>
      <c r="K17">
        <v>2</v>
      </c>
      <c r="M17">
        <f t="shared" si="3"/>
        <v>0</v>
      </c>
      <c r="N17">
        <f t="shared" si="4"/>
        <v>100</v>
      </c>
      <c r="O17">
        <f t="shared" si="5"/>
        <v>0</v>
      </c>
      <c r="P17">
        <f t="shared" si="6"/>
        <v>0</v>
      </c>
      <c r="R17" cm="1">
        <f t="array" ref="R17">SUMPRODUCT($M$1:$P$1*M17:P17)/SUM(M17:P17)</f>
        <v>0</v>
      </c>
    </row>
    <row r="18" spans="1:18" x14ac:dyDescent="0.2">
      <c r="A18" s="1">
        <v>16</v>
      </c>
      <c r="B18" s="1">
        <f>Calcul!F19</f>
        <v>160.20000000000002</v>
      </c>
      <c r="C18" s="1">
        <f>Calcul!N19</f>
        <v>0</v>
      </c>
      <c r="D18" s="1">
        <f t="shared" si="1"/>
        <v>30</v>
      </c>
      <c r="E18" s="1"/>
      <c r="F18" s="1"/>
      <c r="G18" s="1"/>
      <c r="H18" s="1"/>
      <c r="I18" s="1"/>
      <c r="J18" s="1" t="e">
        <f t="shared" si="2"/>
        <v>#DIV/0!</v>
      </c>
      <c r="M18">
        <f t="shared" si="3"/>
        <v>0</v>
      </c>
      <c r="N18">
        <f t="shared" si="4"/>
        <v>0</v>
      </c>
      <c r="O18">
        <f t="shared" si="5"/>
        <v>0</v>
      </c>
      <c r="P18">
        <f t="shared" si="6"/>
        <v>0</v>
      </c>
      <c r="R18" t="e">
        <f t="shared" si="7"/>
        <v>#DIV/0!</v>
      </c>
    </row>
    <row r="19" spans="1:18" x14ac:dyDescent="0.2">
      <c r="A19" s="1">
        <v>17</v>
      </c>
      <c r="B19" s="1">
        <f>Calcul!F20</f>
        <v>188.4</v>
      </c>
      <c r="C19" s="1">
        <f>Calcul!N20</f>
        <v>0</v>
      </c>
      <c r="D19" s="1">
        <f t="shared" si="1"/>
        <v>30</v>
      </c>
      <c r="E19" s="1"/>
      <c r="F19" s="1"/>
      <c r="G19" s="1"/>
      <c r="H19" s="1"/>
      <c r="I19" s="1"/>
      <c r="J19" s="1" t="e">
        <f t="shared" si="2"/>
        <v>#DIV/0!</v>
      </c>
      <c r="M19">
        <f t="shared" si="3"/>
        <v>0</v>
      </c>
      <c r="N19">
        <f t="shared" si="4"/>
        <v>0</v>
      </c>
      <c r="O19">
        <f t="shared" si="5"/>
        <v>0</v>
      </c>
      <c r="P19">
        <f t="shared" si="6"/>
        <v>0</v>
      </c>
      <c r="R19" t="e">
        <f t="shared" si="7"/>
        <v>#DIV/0!</v>
      </c>
    </row>
    <row r="20" spans="1:18" x14ac:dyDescent="0.2">
      <c r="A20" s="1">
        <v>18</v>
      </c>
      <c r="B20" s="1">
        <f>Calcul!F21</f>
        <v>216.6</v>
      </c>
      <c r="C20" s="1">
        <f>Calcul!N21</f>
        <v>0</v>
      </c>
      <c r="D20" s="1">
        <f t="shared" si="1"/>
        <v>30</v>
      </c>
      <c r="E20" s="1"/>
      <c r="F20" s="1"/>
      <c r="G20" s="1"/>
      <c r="H20" s="1"/>
      <c r="I20" s="1"/>
      <c r="J20" s="1" t="e">
        <f t="shared" si="2"/>
        <v>#DIV/0!</v>
      </c>
      <c r="M20">
        <f t="shared" si="3"/>
        <v>0</v>
      </c>
      <c r="N20">
        <f t="shared" si="4"/>
        <v>0</v>
      </c>
      <c r="O20">
        <f t="shared" si="5"/>
        <v>0</v>
      </c>
      <c r="P20">
        <f t="shared" si="6"/>
        <v>0</v>
      </c>
      <c r="R20" t="e">
        <f t="shared" si="7"/>
        <v>#DIV/0!</v>
      </c>
    </row>
    <row r="21" spans="1:18" x14ac:dyDescent="0.2">
      <c r="A21" s="1">
        <v>19</v>
      </c>
      <c r="B21" s="1">
        <f>Calcul!F22</f>
        <v>244.79999999999998</v>
      </c>
      <c r="C21" s="1">
        <f>Calcul!N22</f>
        <v>0</v>
      </c>
      <c r="D21" s="1">
        <f t="shared" si="1"/>
        <v>30</v>
      </c>
      <c r="E21" s="1"/>
      <c r="F21" s="1"/>
      <c r="G21" s="1"/>
      <c r="H21" s="1"/>
      <c r="I21" s="1"/>
      <c r="J21" s="1" t="e">
        <f t="shared" si="2"/>
        <v>#DIV/0!</v>
      </c>
      <c r="M21">
        <f t="shared" si="3"/>
        <v>0</v>
      </c>
      <c r="N21">
        <f t="shared" si="4"/>
        <v>0</v>
      </c>
      <c r="O21">
        <f t="shared" si="5"/>
        <v>0</v>
      </c>
      <c r="P21">
        <f t="shared" si="6"/>
        <v>0</v>
      </c>
      <c r="R21" t="e">
        <f t="shared" si="7"/>
        <v>#DIV/0!</v>
      </c>
    </row>
    <row r="22" spans="1:18" x14ac:dyDescent="0.2">
      <c r="A22" s="1">
        <v>20</v>
      </c>
      <c r="B22" s="1">
        <f>Calcul!F23</f>
        <v>273</v>
      </c>
      <c r="C22" s="1">
        <f>Calcul!N23</f>
        <v>0</v>
      </c>
      <c r="D22" s="1">
        <f t="shared" si="1"/>
        <v>30</v>
      </c>
      <c r="E22" s="1"/>
      <c r="F22" s="1"/>
      <c r="G22" s="1"/>
      <c r="H22" s="1"/>
      <c r="I22" s="1"/>
      <c r="J22" s="1" t="e">
        <f t="shared" si="2"/>
        <v>#DIV/0!</v>
      </c>
      <c r="M22">
        <f t="shared" si="3"/>
        <v>0</v>
      </c>
      <c r="N22">
        <f t="shared" si="4"/>
        <v>0</v>
      </c>
      <c r="O22">
        <f t="shared" si="5"/>
        <v>0</v>
      </c>
      <c r="P22">
        <f t="shared" si="6"/>
        <v>0</v>
      </c>
      <c r="R22" t="e">
        <f t="shared" si="7"/>
        <v>#DIV/0!</v>
      </c>
    </row>
    <row r="23" spans="1:18" x14ac:dyDescent="0.2">
      <c r="A23" s="1">
        <v>21</v>
      </c>
      <c r="B23" s="1">
        <f>Calcul!F24</f>
        <v>264.8</v>
      </c>
      <c r="C23" s="1">
        <f>Calcul!N24</f>
        <v>40</v>
      </c>
      <c r="D23" s="1">
        <f t="shared" si="1"/>
        <v>70</v>
      </c>
      <c r="E23" s="1"/>
      <c r="F23" s="1"/>
      <c r="G23" s="1">
        <v>70</v>
      </c>
      <c r="H23" s="1">
        <v>30</v>
      </c>
      <c r="I23" s="1"/>
      <c r="J23" s="1">
        <f t="shared" si="2"/>
        <v>28</v>
      </c>
      <c r="K23">
        <v>28</v>
      </c>
      <c r="M23">
        <f t="shared" si="3"/>
        <v>0</v>
      </c>
      <c r="N23">
        <f t="shared" si="4"/>
        <v>0</v>
      </c>
      <c r="O23">
        <f t="shared" si="5"/>
        <v>70</v>
      </c>
      <c r="P23">
        <f t="shared" si="6"/>
        <v>30</v>
      </c>
      <c r="R23">
        <f t="shared" si="7"/>
        <v>0.995</v>
      </c>
    </row>
    <row r="24" spans="1:18" x14ac:dyDescent="0.2">
      <c r="A24" s="1">
        <v>22</v>
      </c>
      <c r="B24" s="1">
        <f>Calcul!F25</f>
        <v>296.60000000000002</v>
      </c>
      <c r="C24" s="1">
        <f>Calcul!N25</f>
        <v>0</v>
      </c>
      <c r="D24" s="1">
        <f t="shared" si="1"/>
        <v>70</v>
      </c>
      <c r="E24" s="1"/>
      <c r="F24" s="1"/>
      <c r="G24" s="1"/>
      <c r="H24" s="1"/>
      <c r="I24" s="1"/>
      <c r="J24" s="1" t="e">
        <f t="shared" si="2"/>
        <v>#DIV/0!</v>
      </c>
      <c r="M24">
        <f t="shared" si="3"/>
        <v>0</v>
      </c>
      <c r="N24">
        <f t="shared" si="4"/>
        <v>0</v>
      </c>
      <c r="O24">
        <f t="shared" si="5"/>
        <v>0</v>
      </c>
      <c r="P24">
        <f t="shared" si="6"/>
        <v>0</v>
      </c>
      <c r="R24" t="e">
        <f t="shared" si="7"/>
        <v>#DIV/0!</v>
      </c>
    </row>
    <row r="25" spans="1:18" x14ac:dyDescent="0.2">
      <c r="A25" s="1">
        <v>23</v>
      </c>
      <c r="B25" s="1">
        <f>Calcul!F26</f>
        <v>328.40000000000003</v>
      </c>
      <c r="C25" s="1">
        <f>Calcul!N26</f>
        <v>0</v>
      </c>
      <c r="D25" s="1">
        <f t="shared" si="1"/>
        <v>70</v>
      </c>
      <c r="E25" s="1"/>
      <c r="F25" s="1"/>
      <c r="G25" s="1"/>
      <c r="H25" s="1"/>
      <c r="I25" s="1"/>
      <c r="J25" s="1" t="e">
        <f t="shared" si="2"/>
        <v>#DIV/0!</v>
      </c>
      <c r="M25">
        <f t="shared" si="3"/>
        <v>0</v>
      </c>
      <c r="N25">
        <f t="shared" si="4"/>
        <v>0</v>
      </c>
      <c r="O25">
        <f t="shared" si="5"/>
        <v>0</v>
      </c>
      <c r="P25">
        <f t="shared" si="6"/>
        <v>0</v>
      </c>
      <c r="R25" t="e">
        <f t="shared" si="7"/>
        <v>#DIV/0!</v>
      </c>
    </row>
    <row r="26" spans="1:18" x14ac:dyDescent="0.2">
      <c r="A26" s="1">
        <v>24</v>
      </c>
      <c r="B26" s="1">
        <f>Calcul!F27</f>
        <v>360.20000000000005</v>
      </c>
      <c r="C26" s="1">
        <f>Calcul!N27</f>
        <v>0</v>
      </c>
      <c r="D26" s="1">
        <f t="shared" si="1"/>
        <v>70</v>
      </c>
      <c r="E26" s="1"/>
      <c r="F26" s="1"/>
      <c r="G26" s="1"/>
      <c r="H26" s="1"/>
      <c r="I26" s="1"/>
      <c r="J26" s="1" t="e">
        <f t="shared" si="2"/>
        <v>#DIV/0!</v>
      </c>
      <c r="M26">
        <f t="shared" si="3"/>
        <v>0</v>
      </c>
      <c r="N26">
        <f t="shared" si="4"/>
        <v>0</v>
      </c>
      <c r="O26">
        <f t="shared" si="5"/>
        <v>0</v>
      </c>
      <c r="P26">
        <f t="shared" si="6"/>
        <v>0</v>
      </c>
      <c r="R26" t="e">
        <f t="shared" si="7"/>
        <v>#DIV/0!</v>
      </c>
    </row>
    <row r="27" spans="1:18" x14ac:dyDescent="0.2">
      <c r="A27" s="1">
        <v>25</v>
      </c>
      <c r="B27" s="1">
        <f>Calcul!F28</f>
        <v>392.00000000000006</v>
      </c>
      <c r="C27" s="1">
        <f>Calcul!N28</f>
        <v>0</v>
      </c>
      <c r="D27" s="1">
        <f t="shared" si="1"/>
        <v>70</v>
      </c>
      <c r="E27" s="1"/>
      <c r="F27" s="1"/>
      <c r="G27" s="1"/>
      <c r="H27" s="1"/>
      <c r="I27" s="1"/>
      <c r="J27" s="1" t="e">
        <f t="shared" si="2"/>
        <v>#DIV/0!</v>
      </c>
      <c r="M27">
        <f t="shared" si="3"/>
        <v>0</v>
      </c>
      <c r="N27">
        <f t="shared" si="4"/>
        <v>0</v>
      </c>
      <c r="O27">
        <f t="shared" si="5"/>
        <v>0</v>
      </c>
      <c r="P27">
        <f t="shared" si="6"/>
        <v>0</v>
      </c>
      <c r="R27" t="e">
        <f t="shared" si="7"/>
        <v>#DIV/0!</v>
      </c>
    </row>
    <row r="28" spans="1:18" x14ac:dyDescent="0.2">
      <c r="A28" s="1">
        <v>26</v>
      </c>
      <c r="B28" s="1">
        <f>Calcul!F29</f>
        <v>425.00000000000006</v>
      </c>
      <c r="C28" s="1">
        <f>Calcul!N29</f>
        <v>0</v>
      </c>
      <c r="D28" s="1">
        <f t="shared" si="1"/>
        <v>70</v>
      </c>
      <c r="E28" s="1"/>
      <c r="F28" s="1"/>
      <c r="G28" s="1"/>
      <c r="H28" s="1"/>
      <c r="I28" s="1"/>
      <c r="J28" s="1" t="e">
        <f t="shared" si="2"/>
        <v>#DIV/0!</v>
      </c>
      <c r="M28">
        <f t="shared" si="3"/>
        <v>0</v>
      </c>
      <c r="N28">
        <f t="shared" si="4"/>
        <v>0</v>
      </c>
      <c r="O28">
        <f t="shared" si="5"/>
        <v>0</v>
      </c>
      <c r="P28">
        <f t="shared" si="6"/>
        <v>0</v>
      </c>
      <c r="R28" t="e">
        <f t="shared" si="7"/>
        <v>#DIV/0!</v>
      </c>
    </row>
    <row r="29" spans="1:18" x14ac:dyDescent="0.2">
      <c r="A29" s="1">
        <v>27</v>
      </c>
      <c r="B29" s="1">
        <f>Calcul!F30</f>
        <v>408.00000000000006</v>
      </c>
      <c r="C29" s="1">
        <f>Calcul!N30</f>
        <v>50</v>
      </c>
      <c r="D29" s="1">
        <f t="shared" si="1"/>
        <v>120</v>
      </c>
      <c r="E29" s="1"/>
      <c r="F29" s="1"/>
      <c r="G29" s="1">
        <v>50</v>
      </c>
      <c r="H29" s="1">
        <v>50</v>
      </c>
      <c r="I29" s="1"/>
      <c r="J29" s="1">
        <f t="shared" si="2"/>
        <v>30</v>
      </c>
      <c r="K29">
        <v>30</v>
      </c>
      <c r="M29">
        <f t="shared" si="3"/>
        <v>0</v>
      </c>
      <c r="N29">
        <f t="shared" si="4"/>
        <v>0</v>
      </c>
      <c r="O29">
        <f t="shared" si="5"/>
        <v>50</v>
      </c>
      <c r="P29">
        <f t="shared" si="6"/>
        <v>50</v>
      </c>
      <c r="R29">
        <f t="shared" si="7"/>
        <v>1.145</v>
      </c>
    </row>
    <row r="30" spans="1:18" x14ac:dyDescent="0.2">
      <c r="A30" s="1">
        <v>28</v>
      </c>
      <c r="B30" s="1">
        <f>Calcul!F31</f>
        <v>441.00000000000006</v>
      </c>
      <c r="C30" s="1">
        <f>Calcul!N31</f>
        <v>0</v>
      </c>
      <c r="D30" s="1">
        <f t="shared" si="1"/>
        <v>120</v>
      </c>
      <c r="E30" s="1"/>
      <c r="F30" s="1"/>
      <c r="G30" s="1"/>
      <c r="H30" s="1"/>
      <c r="I30" s="1"/>
      <c r="J30" s="1" t="e">
        <f t="shared" si="2"/>
        <v>#DIV/0!</v>
      </c>
      <c r="M30">
        <f t="shared" si="3"/>
        <v>0</v>
      </c>
      <c r="N30">
        <f t="shared" si="4"/>
        <v>0</v>
      </c>
      <c r="O30">
        <f t="shared" si="5"/>
        <v>0</v>
      </c>
      <c r="P30">
        <f t="shared" si="6"/>
        <v>0</v>
      </c>
      <c r="R30" t="e">
        <f t="shared" si="7"/>
        <v>#DIV/0!</v>
      </c>
    </row>
    <row r="31" spans="1:18" x14ac:dyDescent="0.2">
      <c r="A31" s="1">
        <v>29</v>
      </c>
      <c r="B31" s="1">
        <f>Calcul!F32</f>
        <v>474.00000000000006</v>
      </c>
      <c r="C31" s="1">
        <f>Calcul!N32</f>
        <v>0</v>
      </c>
      <c r="D31" s="1">
        <f t="shared" si="1"/>
        <v>120</v>
      </c>
      <c r="E31" s="1"/>
      <c r="F31" s="1"/>
      <c r="G31" s="1"/>
      <c r="H31" s="1"/>
      <c r="I31" s="1"/>
      <c r="J31" s="1" t="e">
        <f t="shared" si="2"/>
        <v>#DIV/0!</v>
      </c>
      <c r="M31">
        <f t="shared" si="3"/>
        <v>0</v>
      </c>
      <c r="N31">
        <f t="shared" si="4"/>
        <v>0</v>
      </c>
      <c r="O31">
        <f t="shared" si="5"/>
        <v>0</v>
      </c>
      <c r="P31">
        <f t="shared" si="6"/>
        <v>0</v>
      </c>
      <c r="R31" t="e">
        <f t="shared" si="7"/>
        <v>#DIV/0!</v>
      </c>
    </row>
    <row r="32" spans="1:18" x14ac:dyDescent="0.2">
      <c r="A32" s="1">
        <v>30</v>
      </c>
      <c r="B32" s="1">
        <f>Calcul!F33</f>
        <v>507.00000000000006</v>
      </c>
      <c r="C32" s="1">
        <f>Calcul!N33</f>
        <v>0</v>
      </c>
      <c r="D32" s="1">
        <f t="shared" si="1"/>
        <v>120</v>
      </c>
      <c r="E32" s="1"/>
      <c r="F32" s="1"/>
      <c r="G32" s="1"/>
      <c r="H32" s="1"/>
      <c r="I32" s="1"/>
      <c r="J32" s="1" t="e">
        <f t="shared" si="2"/>
        <v>#DIV/0!</v>
      </c>
      <c r="M32">
        <f t="shared" si="3"/>
        <v>0</v>
      </c>
      <c r="N32">
        <f t="shared" si="4"/>
        <v>0</v>
      </c>
      <c r="O32">
        <f t="shared" si="5"/>
        <v>0</v>
      </c>
      <c r="P32">
        <f t="shared" si="6"/>
        <v>0</v>
      </c>
      <c r="R32" t="e">
        <f t="shared" si="7"/>
        <v>#DIV/0!</v>
      </c>
    </row>
    <row r="33" spans="1:18" x14ac:dyDescent="0.2">
      <c r="A33" s="1">
        <v>31</v>
      </c>
      <c r="B33" s="1">
        <f>Calcul!F34</f>
        <v>535.40000000000009</v>
      </c>
      <c r="C33" s="1">
        <f>Calcul!N34</f>
        <v>0</v>
      </c>
      <c r="D33" s="1">
        <f t="shared" si="1"/>
        <v>120</v>
      </c>
      <c r="E33" s="1"/>
      <c r="F33" s="1"/>
      <c r="G33" s="1"/>
      <c r="H33" s="1"/>
      <c r="I33" s="1"/>
      <c r="J33" s="1" t="e">
        <f t="shared" si="2"/>
        <v>#DIV/0!</v>
      </c>
      <c r="M33">
        <f t="shared" si="3"/>
        <v>0</v>
      </c>
      <c r="N33">
        <f t="shared" si="4"/>
        <v>0</v>
      </c>
      <c r="O33">
        <f t="shared" si="5"/>
        <v>0</v>
      </c>
      <c r="P33">
        <f t="shared" si="6"/>
        <v>0</v>
      </c>
      <c r="R33" t="e">
        <f t="shared" si="7"/>
        <v>#DIV/0!</v>
      </c>
    </row>
    <row r="34" spans="1:18" x14ac:dyDescent="0.2">
      <c r="A34" s="1">
        <v>32</v>
      </c>
      <c r="B34" s="1">
        <f>Calcul!F35</f>
        <v>563.80000000000007</v>
      </c>
      <c r="C34" s="1">
        <f>Calcul!N35</f>
        <v>0</v>
      </c>
      <c r="D34" s="1">
        <f t="shared" si="1"/>
        <v>120</v>
      </c>
      <c r="E34" s="1"/>
      <c r="F34" s="1"/>
      <c r="G34" s="1"/>
      <c r="H34" s="1"/>
      <c r="I34" s="1"/>
      <c r="J34" s="1" t="e">
        <f t="shared" si="2"/>
        <v>#DIV/0!</v>
      </c>
      <c r="M34">
        <f t="shared" si="3"/>
        <v>0</v>
      </c>
      <c r="N34">
        <f t="shared" si="4"/>
        <v>0</v>
      </c>
      <c r="O34">
        <f t="shared" si="5"/>
        <v>0</v>
      </c>
      <c r="P34">
        <f t="shared" si="6"/>
        <v>0</v>
      </c>
      <c r="R34" t="e">
        <f t="shared" si="7"/>
        <v>#DIV/0!</v>
      </c>
    </row>
    <row r="35" spans="1:18" x14ac:dyDescent="0.2">
      <c r="A35" s="1">
        <v>33</v>
      </c>
      <c r="B35" s="1">
        <f>Calcul!F36</f>
        <v>542.20000000000005</v>
      </c>
      <c r="C35" s="1">
        <f>Calcul!N36</f>
        <v>50</v>
      </c>
      <c r="D35" s="1">
        <f t="shared" si="1"/>
        <v>170</v>
      </c>
      <c r="E35" s="1"/>
      <c r="F35" s="1"/>
      <c r="G35" s="1">
        <v>40</v>
      </c>
      <c r="H35" s="1">
        <v>60</v>
      </c>
      <c r="I35" s="1"/>
      <c r="J35" s="1">
        <f t="shared" si="2"/>
        <v>31</v>
      </c>
      <c r="K35">
        <v>31</v>
      </c>
      <c r="M35">
        <f t="shared" si="3"/>
        <v>0</v>
      </c>
      <c r="N35">
        <f t="shared" si="4"/>
        <v>0</v>
      </c>
      <c r="O35">
        <f t="shared" si="5"/>
        <v>40</v>
      </c>
      <c r="P35">
        <f t="shared" si="6"/>
        <v>60</v>
      </c>
      <c r="R35">
        <f t="shared" si="7"/>
        <v>1.22</v>
      </c>
    </row>
    <row r="36" spans="1:18" x14ac:dyDescent="0.2">
      <c r="A36" s="1">
        <v>34</v>
      </c>
      <c r="B36" s="1">
        <f>Calcul!F37</f>
        <v>570.6</v>
      </c>
      <c r="C36" s="1">
        <f>Calcul!N37</f>
        <v>0</v>
      </c>
      <c r="D36" s="1">
        <f t="shared" si="1"/>
        <v>170</v>
      </c>
      <c r="E36" s="1"/>
      <c r="F36" s="1"/>
      <c r="G36" s="1"/>
      <c r="H36" s="1"/>
      <c r="I36" s="1"/>
      <c r="J36" s="1" t="e">
        <f t="shared" si="2"/>
        <v>#DIV/0!</v>
      </c>
      <c r="M36">
        <f t="shared" si="3"/>
        <v>0</v>
      </c>
      <c r="N36">
        <f t="shared" si="4"/>
        <v>0</v>
      </c>
      <c r="O36">
        <f t="shared" si="5"/>
        <v>0</v>
      </c>
      <c r="P36">
        <f t="shared" si="6"/>
        <v>0</v>
      </c>
      <c r="R36" t="e">
        <f t="shared" si="7"/>
        <v>#DIV/0!</v>
      </c>
    </row>
    <row r="37" spans="1:18" x14ac:dyDescent="0.2">
      <c r="A37" s="1">
        <v>35</v>
      </c>
      <c r="B37" s="1">
        <f>Calcul!F38</f>
        <v>599</v>
      </c>
      <c r="C37" s="1">
        <f>Calcul!N38</f>
        <v>0</v>
      </c>
      <c r="D37" s="1">
        <f t="shared" si="1"/>
        <v>170</v>
      </c>
      <c r="E37" s="1"/>
      <c r="F37" s="1"/>
      <c r="G37" s="1"/>
      <c r="H37" s="1"/>
      <c r="I37" s="1"/>
      <c r="J37" s="1" t="e">
        <f t="shared" si="2"/>
        <v>#DIV/0!</v>
      </c>
      <c r="M37">
        <f t="shared" si="3"/>
        <v>0</v>
      </c>
      <c r="N37">
        <f t="shared" si="4"/>
        <v>0</v>
      </c>
      <c r="O37">
        <f t="shared" si="5"/>
        <v>0</v>
      </c>
      <c r="P37">
        <f t="shared" si="6"/>
        <v>0</v>
      </c>
      <c r="R37" t="e">
        <f t="shared" si="7"/>
        <v>#DIV/0!</v>
      </c>
    </row>
    <row r="38" spans="1:18" x14ac:dyDescent="0.2">
      <c r="A38" s="1">
        <v>36</v>
      </c>
      <c r="B38" s="1">
        <f>Calcul!F39</f>
        <v>626</v>
      </c>
      <c r="C38" s="1">
        <f>Calcul!N39</f>
        <v>0</v>
      </c>
      <c r="D38" s="1">
        <f t="shared" si="1"/>
        <v>170</v>
      </c>
      <c r="E38" s="1"/>
      <c r="F38" s="1"/>
      <c r="G38" s="1"/>
      <c r="H38" s="1"/>
      <c r="I38" s="1"/>
      <c r="J38" s="1" t="e">
        <f t="shared" si="2"/>
        <v>#DIV/0!</v>
      </c>
      <c r="M38">
        <f t="shared" si="3"/>
        <v>0</v>
      </c>
      <c r="N38">
        <f t="shared" si="4"/>
        <v>0</v>
      </c>
      <c r="O38">
        <f t="shared" si="5"/>
        <v>0</v>
      </c>
      <c r="P38">
        <f t="shared" si="6"/>
        <v>0</v>
      </c>
      <c r="R38" t="e">
        <f t="shared" si="7"/>
        <v>#DIV/0!</v>
      </c>
    </row>
    <row r="39" spans="1:18" x14ac:dyDescent="0.2">
      <c r="A39" s="1">
        <v>37</v>
      </c>
      <c r="B39" s="1">
        <f>Calcul!F40</f>
        <v>653</v>
      </c>
      <c r="C39" s="1">
        <f>Calcul!N40</f>
        <v>0</v>
      </c>
      <c r="D39" s="1">
        <f t="shared" si="1"/>
        <v>170</v>
      </c>
      <c r="E39" s="1"/>
      <c r="F39" s="1"/>
      <c r="G39" s="1"/>
      <c r="H39" s="1"/>
      <c r="I39" s="1"/>
      <c r="J39" s="1" t="e">
        <f t="shared" si="2"/>
        <v>#DIV/0!</v>
      </c>
      <c r="M39">
        <f t="shared" si="3"/>
        <v>0</v>
      </c>
      <c r="N39">
        <f t="shared" si="4"/>
        <v>0</v>
      </c>
      <c r="O39">
        <f t="shared" si="5"/>
        <v>0</v>
      </c>
      <c r="P39">
        <f t="shared" si="6"/>
        <v>0</v>
      </c>
      <c r="R39" t="e">
        <f t="shared" si="7"/>
        <v>#DIV/0!</v>
      </c>
    </row>
    <row r="40" spans="1:18" x14ac:dyDescent="0.2">
      <c r="A40" s="1">
        <v>38</v>
      </c>
      <c r="B40" s="1">
        <f>Calcul!F41</f>
        <v>680</v>
      </c>
      <c r="C40" s="1">
        <f>Calcul!N41</f>
        <v>0</v>
      </c>
      <c r="D40" s="1">
        <f t="shared" si="1"/>
        <v>170</v>
      </c>
      <c r="E40" s="1"/>
      <c r="F40" s="1"/>
      <c r="G40" s="1"/>
      <c r="H40" s="1"/>
      <c r="I40" s="1"/>
      <c r="J40" s="1" t="e">
        <f t="shared" si="2"/>
        <v>#DIV/0!</v>
      </c>
      <c r="M40">
        <f t="shared" si="3"/>
        <v>0</v>
      </c>
      <c r="N40">
        <f t="shared" si="4"/>
        <v>0</v>
      </c>
      <c r="O40">
        <f t="shared" si="5"/>
        <v>0</v>
      </c>
      <c r="P40">
        <f t="shared" si="6"/>
        <v>0</v>
      </c>
      <c r="R40" t="e">
        <f t="shared" si="7"/>
        <v>#DIV/0!</v>
      </c>
    </row>
    <row r="41" spans="1:18" x14ac:dyDescent="0.2">
      <c r="A41" s="1">
        <v>39</v>
      </c>
      <c r="B41" s="1">
        <f>Calcul!F42</f>
        <v>642</v>
      </c>
      <c r="C41" s="1">
        <f>Calcul!N42</f>
        <v>65</v>
      </c>
      <c r="D41" s="1">
        <f t="shared" si="1"/>
        <v>235</v>
      </c>
      <c r="E41" s="1"/>
      <c r="F41" s="1"/>
      <c r="G41" s="1">
        <v>40</v>
      </c>
      <c r="H41" s="1">
        <v>60</v>
      </c>
      <c r="I41" s="1"/>
      <c r="J41" s="1">
        <f t="shared" si="2"/>
        <v>31</v>
      </c>
      <c r="K41">
        <v>31</v>
      </c>
      <c r="M41">
        <f t="shared" si="3"/>
        <v>0</v>
      </c>
      <c r="N41">
        <f t="shared" si="4"/>
        <v>0</v>
      </c>
      <c r="O41">
        <f t="shared" si="5"/>
        <v>40</v>
      </c>
      <c r="P41">
        <f t="shared" si="6"/>
        <v>60</v>
      </c>
      <c r="R41">
        <f t="shared" si="7"/>
        <v>1.22</v>
      </c>
    </row>
    <row r="42" spans="1:18" x14ac:dyDescent="0.2">
      <c r="A42" s="1">
        <v>40</v>
      </c>
      <c r="B42" s="1">
        <f>Calcul!F43</f>
        <v>669</v>
      </c>
      <c r="C42" s="1">
        <f>Calcul!N43</f>
        <v>0</v>
      </c>
      <c r="D42" s="1">
        <f t="shared" si="1"/>
        <v>235</v>
      </c>
      <c r="E42" s="1"/>
      <c r="F42" s="1"/>
      <c r="G42" s="1"/>
      <c r="H42" s="1"/>
      <c r="I42" s="1"/>
      <c r="J42" s="1" t="e">
        <f t="shared" si="2"/>
        <v>#DIV/0!</v>
      </c>
      <c r="M42">
        <f t="shared" si="3"/>
        <v>0</v>
      </c>
      <c r="N42">
        <f t="shared" si="4"/>
        <v>0</v>
      </c>
      <c r="O42">
        <f t="shared" si="5"/>
        <v>0</v>
      </c>
      <c r="P42">
        <f t="shared" si="6"/>
        <v>0</v>
      </c>
      <c r="R42" t="e">
        <f t="shared" si="7"/>
        <v>#DIV/0!</v>
      </c>
    </row>
    <row r="43" spans="1:18" x14ac:dyDescent="0.2">
      <c r="A43" s="1">
        <v>41</v>
      </c>
      <c r="B43" s="1">
        <f>Calcul!F44</f>
        <v>693.8</v>
      </c>
      <c r="C43" s="1">
        <f>Calcul!N44</f>
        <v>0</v>
      </c>
      <c r="D43" s="1">
        <f t="shared" si="1"/>
        <v>235</v>
      </c>
      <c r="E43" s="1"/>
      <c r="F43" s="1"/>
      <c r="G43" s="1"/>
      <c r="H43" s="1"/>
      <c r="I43" s="1"/>
      <c r="J43" s="1" t="e">
        <f t="shared" si="2"/>
        <v>#DIV/0!</v>
      </c>
      <c r="M43">
        <f t="shared" si="3"/>
        <v>0</v>
      </c>
      <c r="N43">
        <f t="shared" si="4"/>
        <v>0</v>
      </c>
      <c r="O43">
        <f t="shared" si="5"/>
        <v>0</v>
      </c>
      <c r="P43">
        <f t="shared" si="6"/>
        <v>0</v>
      </c>
      <c r="R43" t="e">
        <f t="shared" si="7"/>
        <v>#DIV/0!</v>
      </c>
    </row>
    <row r="44" spans="1:18" x14ac:dyDescent="0.2">
      <c r="A44" s="1">
        <v>42</v>
      </c>
      <c r="B44" s="1">
        <f>Calcul!F45</f>
        <v>718.59999999999991</v>
      </c>
      <c r="C44" s="1">
        <f>Calcul!N45</f>
        <v>0</v>
      </c>
      <c r="D44" s="1">
        <f t="shared" si="1"/>
        <v>235</v>
      </c>
      <c r="E44" s="1"/>
      <c r="F44" s="1"/>
      <c r="G44" s="1"/>
      <c r="H44" s="1"/>
      <c r="I44" s="1"/>
      <c r="J44" s="1" t="e">
        <f t="shared" si="2"/>
        <v>#DIV/0!</v>
      </c>
      <c r="M44">
        <f t="shared" si="3"/>
        <v>0</v>
      </c>
      <c r="N44">
        <f t="shared" si="4"/>
        <v>0</v>
      </c>
      <c r="O44">
        <f t="shared" si="5"/>
        <v>0</v>
      </c>
      <c r="P44">
        <f t="shared" si="6"/>
        <v>0</v>
      </c>
      <c r="R44" t="e">
        <f t="shared" si="7"/>
        <v>#DIV/0!</v>
      </c>
    </row>
    <row r="45" spans="1:18" x14ac:dyDescent="0.2">
      <c r="A45" s="1">
        <v>43</v>
      </c>
      <c r="B45" s="1">
        <f>Calcul!F46</f>
        <v>743.39999999999986</v>
      </c>
      <c r="C45" s="1">
        <f>Calcul!N46</f>
        <v>0</v>
      </c>
      <c r="D45" s="1">
        <f t="shared" si="1"/>
        <v>235</v>
      </c>
      <c r="E45" s="1"/>
      <c r="F45" s="1"/>
      <c r="G45" s="1"/>
      <c r="H45" s="1"/>
      <c r="I45" s="1"/>
      <c r="J45" s="1" t="e">
        <f t="shared" si="2"/>
        <v>#DIV/0!</v>
      </c>
      <c r="M45">
        <f t="shared" si="3"/>
        <v>0</v>
      </c>
      <c r="N45">
        <f t="shared" si="4"/>
        <v>0</v>
      </c>
      <c r="O45">
        <f t="shared" si="5"/>
        <v>0</v>
      </c>
      <c r="P45">
        <f t="shared" si="6"/>
        <v>0</v>
      </c>
      <c r="R45" t="e">
        <f t="shared" si="7"/>
        <v>#DIV/0!</v>
      </c>
    </row>
    <row r="46" spans="1:18" x14ac:dyDescent="0.2">
      <c r="A46" s="1">
        <v>44</v>
      </c>
      <c r="B46" s="1">
        <f>Calcul!F47</f>
        <v>768.19999999999982</v>
      </c>
      <c r="C46" s="1">
        <f>Calcul!N47</f>
        <v>0</v>
      </c>
      <c r="D46" s="1">
        <f t="shared" si="1"/>
        <v>235</v>
      </c>
      <c r="E46" s="1"/>
      <c r="F46" s="1"/>
      <c r="G46" s="1"/>
      <c r="H46" s="1"/>
      <c r="I46" s="1"/>
      <c r="J46" s="1" t="e">
        <f t="shared" si="2"/>
        <v>#DIV/0!</v>
      </c>
      <c r="M46">
        <f t="shared" si="3"/>
        <v>0</v>
      </c>
      <c r="N46">
        <f t="shared" si="4"/>
        <v>0</v>
      </c>
      <c r="O46">
        <f t="shared" si="5"/>
        <v>0</v>
      </c>
      <c r="P46">
        <f t="shared" si="6"/>
        <v>0</v>
      </c>
      <c r="R46" t="e">
        <f t="shared" si="7"/>
        <v>#DIV/0!</v>
      </c>
    </row>
    <row r="47" spans="1:18" x14ac:dyDescent="0.2">
      <c r="A47" s="1">
        <v>45</v>
      </c>
      <c r="B47" s="1">
        <f>Calcul!F48</f>
        <v>792.99999999999977</v>
      </c>
      <c r="C47" s="1">
        <f>B47-D47</f>
        <v>557.99999999999977</v>
      </c>
      <c r="D47" s="1">
        <f>D46</f>
        <v>235</v>
      </c>
      <c r="E47" s="1"/>
      <c r="F47" s="1"/>
      <c r="G47" s="1">
        <v>30</v>
      </c>
      <c r="H47" s="1">
        <v>70</v>
      </c>
      <c r="I47" s="1"/>
      <c r="J47" s="1">
        <f t="shared" si="2"/>
        <v>32</v>
      </c>
      <c r="K47">
        <v>32</v>
      </c>
      <c r="M47">
        <f t="shared" si="3"/>
        <v>0</v>
      </c>
      <c r="N47">
        <f t="shared" si="4"/>
        <v>0</v>
      </c>
      <c r="O47">
        <f t="shared" si="5"/>
        <v>30</v>
      </c>
      <c r="P47">
        <f t="shared" si="6"/>
        <v>70</v>
      </c>
      <c r="R47">
        <f t="shared" si="7"/>
        <v>1.2949999999999999</v>
      </c>
    </row>
  </sheetData>
  <pageMargins left="0.7" right="0.7" top="0.75" bottom="0.75" header="0.3" footer="0.3"/>
  <pageSetup paperSize="9" scale="5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Calcul</vt:lpstr>
      <vt:lpstr>Production</vt:lpstr>
      <vt:lpstr>Fact_exp_projet</vt:lpstr>
      <vt:lpstr>Fact_exp_ref</vt:lpstr>
      <vt:lpstr>infran_projet</vt:lpstr>
      <vt:lpstr>Infran_ref</vt:lpstr>
      <vt:lpstr>Pourcent_Nett_ref</vt:lpstr>
      <vt:lpstr>Pourcentage_nettoyage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Thibault ANSELIN</dc:creator>
  <cp:lastModifiedBy>Jean Delaporte</cp:lastModifiedBy>
  <cp:lastPrinted>2020-03-25T12:48:18Z</cp:lastPrinted>
  <dcterms:created xsi:type="dcterms:W3CDTF">2018-02-01T11:16:46Z</dcterms:created>
  <dcterms:modified xsi:type="dcterms:W3CDTF">2020-11-10T10:56:03Z</dcterms:modified>
</cp:coreProperties>
</file>