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Léa piedigrossi\Downloads\"/>
    </mc:Choice>
  </mc:AlternateContent>
  <xr:revisionPtr revIDLastSave="0" documentId="13_ncr:1_{56AA2D4D-ABE0-47BB-992E-3BFA8D2891BF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Sommaire" sheetId="1" r:id="rId1"/>
    <sheet name="Projet" sheetId="2" r:id="rId2"/>
    <sheet name="Scénario_projet" sheetId="3" r:id="rId3"/>
    <sheet name="Scénario_référence" sheetId="4" r:id="rId4"/>
    <sheet name="VAN" sheetId="5" r:id="rId5"/>
    <sheet name="REE" sheetId="6" r:id="rId6"/>
    <sheet name="calculsREE" sheetId="7" r:id="rId7"/>
    <sheet name="dataMethode" sheetId="8" r:id="rId8"/>
  </sheets>
  <definedNames>
    <definedName name="Chene_pubescent_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SsDIfB3SmT1Afrpa32ZYTOh+v5UiGqkEXqa/8w+dl3s="/>
    </ext>
  </extLst>
</workbook>
</file>

<file path=xl/calcChain.xml><?xml version="1.0" encoding="utf-8"?>
<calcChain xmlns="http://schemas.openxmlformats.org/spreadsheetml/2006/main">
  <c r="I10" i="5" l="1"/>
  <c r="I5" i="5"/>
  <c r="I6" i="5"/>
  <c r="I8" i="5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F21" i="8"/>
  <c r="F20" i="8"/>
  <c r="F19" i="8"/>
  <c r="F18" i="8"/>
  <c r="F17" i="8"/>
  <c r="E10" i="8"/>
  <c r="E90" i="7"/>
  <c r="E89" i="7"/>
  <c r="E88" i="7"/>
  <c r="E87" i="7"/>
  <c r="E86" i="7"/>
  <c r="J84" i="7"/>
  <c r="K84" i="7" s="1"/>
  <c r="L84" i="7" s="1"/>
  <c r="M84" i="7" s="1"/>
  <c r="N84" i="7" s="1"/>
  <c r="O84" i="7" s="1"/>
  <c r="P84" i="7" s="1"/>
  <c r="Q84" i="7" s="1"/>
  <c r="R84" i="7" s="1"/>
  <c r="S84" i="7" s="1"/>
  <c r="T84" i="7" s="1"/>
  <c r="U84" i="7" s="1"/>
  <c r="V84" i="7" s="1"/>
  <c r="W84" i="7" s="1"/>
  <c r="X84" i="7" s="1"/>
  <c r="Y84" i="7" s="1"/>
  <c r="Z84" i="7" s="1"/>
  <c r="AA84" i="7" s="1"/>
  <c r="AB84" i="7" s="1"/>
  <c r="AC84" i="7" s="1"/>
  <c r="AD84" i="7" s="1"/>
  <c r="AE84" i="7" s="1"/>
  <c r="AF84" i="7" s="1"/>
  <c r="AG84" i="7" s="1"/>
  <c r="AH84" i="7" s="1"/>
  <c r="AI84" i="7" s="1"/>
  <c r="AJ84" i="7" s="1"/>
  <c r="AK84" i="7" s="1"/>
  <c r="AL84" i="7" s="1"/>
  <c r="I84" i="7"/>
  <c r="H80" i="7"/>
  <c r="H82" i="7" s="1"/>
  <c r="I68" i="7"/>
  <c r="H68" i="7"/>
  <c r="S63" i="7"/>
  <c r="S70" i="7" s="1"/>
  <c r="I61" i="7"/>
  <c r="J61" i="7" s="1"/>
  <c r="K61" i="7" s="1"/>
  <c r="L61" i="7" s="1"/>
  <c r="H58" i="7"/>
  <c r="AK41" i="7"/>
  <c r="AH40" i="7"/>
  <c r="L37" i="7"/>
  <c r="M37" i="7" s="1"/>
  <c r="N37" i="7" s="1"/>
  <c r="O37" i="7" s="1"/>
  <c r="P37" i="7" s="1"/>
  <c r="Q37" i="7" s="1"/>
  <c r="R37" i="7" s="1"/>
  <c r="S37" i="7" s="1"/>
  <c r="T37" i="7" s="1"/>
  <c r="U37" i="7" s="1"/>
  <c r="V37" i="7" s="1"/>
  <c r="W37" i="7" s="1"/>
  <c r="X37" i="7" s="1"/>
  <c r="Y37" i="7" s="1"/>
  <c r="Z37" i="7" s="1"/>
  <c r="AA37" i="7" s="1"/>
  <c r="AB37" i="7" s="1"/>
  <c r="AC37" i="7" s="1"/>
  <c r="AD37" i="7" s="1"/>
  <c r="AE37" i="7" s="1"/>
  <c r="AF37" i="7" s="1"/>
  <c r="AG37" i="7" s="1"/>
  <c r="AH37" i="7" s="1"/>
  <c r="AI37" i="7" s="1"/>
  <c r="AJ37" i="7" s="1"/>
  <c r="AK37" i="7" s="1"/>
  <c r="AL37" i="7" s="1"/>
  <c r="K37" i="7"/>
  <c r="J37" i="7"/>
  <c r="I37" i="7"/>
  <c r="AD32" i="7"/>
  <c r="N32" i="7"/>
  <c r="L32" i="7"/>
  <c r="AL31" i="7"/>
  <c r="AK31" i="7"/>
  <c r="AJ31" i="7"/>
  <c r="AI31" i="7"/>
  <c r="AH31" i="7"/>
  <c r="AG31" i="7"/>
  <c r="AF31" i="7"/>
  <c r="AE31" i="7"/>
  <c r="AD31" i="7"/>
  <c r="AC31" i="7"/>
  <c r="AC32" i="7" s="1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M32" i="7" s="1"/>
  <c r="L31" i="7"/>
  <c r="K31" i="7"/>
  <c r="J31" i="7"/>
  <c r="I31" i="7"/>
  <c r="H31" i="7"/>
  <c r="AL30" i="7"/>
  <c r="AK30" i="7"/>
  <c r="AJ30" i="7"/>
  <c r="AI30" i="7"/>
  <c r="AH30" i="7"/>
  <c r="AG30" i="7"/>
  <c r="AF30" i="7"/>
  <c r="AE30" i="7"/>
  <c r="AD30" i="7"/>
  <c r="AC30" i="7"/>
  <c r="AB30" i="7"/>
  <c r="AB32" i="7" s="1"/>
  <c r="AA30" i="7"/>
  <c r="Z30" i="7"/>
  <c r="Z32" i="7" s="1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K32" i="7" s="1"/>
  <c r="J30" i="7"/>
  <c r="J32" i="7" s="1"/>
  <c r="I30" i="7"/>
  <c r="H30" i="7"/>
  <c r="I22" i="7"/>
  <c r="J22" i="7" s="1"/>
  <c r="K22" i="7" s="1"/>
  <c r="L22" i="7" s="1"/>
  <c r="M22" i="7" s="1"/>
  <c r="N22" i="7" s="1"/>
  <c r="O22" i="7" s="1"/>
  <c r="P22" i="7" s="1"/>
  <c r="Q22" i="7" s="1"/>
  <c r="R22" i="7" s="1"/>
  <c r="S22" i="7" s="1"/>
  <c r="T22" i="7" s="1"/>
  <c r="U22" i="7" s="1"/>
  <c r="V22" i="7" s="1"/>
  <c r="W22" i="7" s="1"/>
  <c r="X22" i="7" s="1"/>
  <c r="Y22" i="7" s="1"/>
  <c r="Z22" i="7" s="1"/>
  <c r="AA22" i="7" s="1"/>
  <c r="AB22" i="7" s="1"/>
  <c r="AC22" i="7" s="1"/>
  <c r="AD22" i="7" s="1"/>
  <c r="AE22" i="7" s="1"/>
  <c r="AF22" i="7" s="1"/>
  <c r="AG22" i="7" s="1"/>
  <c r="AH22" i="7" s="1"/>
  <c r="AI22" i="7" s="1"/>
  <c r="AJ22" i="7" s="1"/>
  <c r="AK22" i="7" s="1"/>
  <c r="AL22" i="7" s="1"/>
  <c r="I16" i="7"/>
  <c r="I17" i="7" s="1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H17" i="7" s="1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E7" i="7"/>
  <c r="E6" i="7"/>
  <c r="E5" i="7"/>
  <c r="X63" i="7" s="1"/>
  <c r="X70" i="7" s="1"/>
  <c r="J4" i="7"/>
  <c r="K4" i="7" s="1"/>
  <c r="L4" i="7" s="1"/>
  <c r="M4" i="7" s="1"/>
  <c r="N4" i="7" s="1"/>
  <c r="O4" i="7" s="1"/>
  <c r="P4" i="7" s="1"/>
  <c r="Q4" i="7" s="1"/>
  <c r="R4" i="7" s="1"/>
  <c r="S4" i="7" s="1"/>
  <c r="T4" i="7" s="1"/>
  <c r="U4" i="7" s="1"/>
  <c r="V4" i="7" s="1"/>
  <c r="W4" i="7" s="1"/>
  <c r="X4" i="7" s="1"/>
  <c r="Y4" i="7" s="1"/>
  <c r="Z4" i="7" s="1"/>
  <c r="AA4" i="7" s="1"/>
  <c r="AB4" i="7" s="1"/>
  <c r="AC4" i="7" s="1"/>
  <c r="AD4" i="7" s="1"/>
  <c r="AE4" i="7" s="1"/>
  <c r="AF4" i="7" s="1"/>
  <c r="AG4" i="7" s="1"/>
  <c r="AH4" i="7" s="1"/>
  <c r="AI4" i="7" s="1"/>
  <c r="AJ4" i="7" s="1"/>
  <c r="AK4" i="7" s="1"/>
  <c r="AL4" i="7" s="1"/>
  <c r="I4" i="7"/>
  <c r="L3" i="7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AE3" i="7" s="1"/>
  <c r="AF3" i="7" s="1"/>
  <c r="AG3" i="7" s="1"/>
  <c r="AH3" i="7" s="1"/>
  <c r="AI3" i="7" s="1"/>
  <c r="AJ3" i="7" s="1"/>
  <c r="AK3" i="7" s="1"/>
  <c r="AL3" i="7" s="1"/>
  <c r="J3" i="7"/>
  <c r="K3" i="7" s="1"/>
  <c r="I3" i="7"/>
  <c r="L8" i="6"/>
  <c r="K8" i="6"/>
  <c r="J8" i="6"/>
  <c r="H8" i="6"/>
  <c r="M8" i="6" s="1"/>
  <c r="G8" i="6"/>
  <c r="F8" i="6"/>
  <c r="E8" i="6"/>
  <c r="E15" i="5"/>
  <c r="E14" i="5"/>
  <c r="E6" i="5"/>
  <c r="E5" i="5"/>
  <c r="E4" i="5"/>
  <c r="K3" i="5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AF3" i="5" s="1"/>
  <c r="AG3" i="5" s="1"/>
  <c r="AH3" i="5" s="1"/>
  <c r="AI3" i="5" s="1"/>
  <c r="AJ3" i="5" s="1"/>
  <c r="AK3" i="5" s="1"/>
  <c r="AL3" i="5" s="1"/>
  <c r="AM3" i="5" s="1"/>
  <c r="E7" i="4"/>
  <c r="H4" i="4"/>
  <c r="I4" i="4" s="1"/>
  <c r="D4" i="4"/>
  <c r="H30" i="3"/>
  <c r="G30" i="3"/>
  <c r="G29" i="3"/>
  <c r="G28" i="3"/>
  <c r="I25" i="3"/>
  <c r="H25" i="3"/>
  <c r="H24" i="3"/>
  <c r="H23" i="3"/>
  <c r="G23" i="3"/>
  <c r="H22" i="3"/>
  <c r="I8" i="7" s="1"/>
  <c r="I9" i="7" s="1"/>
  <c r="G22" i="3"/>
  <c r="H8" i="7" s="1"/>
  <c r="H9" i="7" s="1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E6" i="3"/>
  <c r="E5" i="3"/>
  <c r="I4" i="3"/>
  <c r="I30" i="3" s="1"/>
  <c r="H4" i="3"/>
  <c r="H29" i="3" s="1"/>
  <c r="D4" i="3"/>
  <c r="F33" i="2"/>
  <c r="F32" i="2"/>
  <c r="F31" i="2"/>
  <c r="F30" i="2"/>
  <c r="F21" i="2"/>
  <c r="E6" i="4" s="1"/>
  <c r="E1" i="2"/>
  <c r="H10" i="7" l="1"/>
  <c r="H11" i="7" s="1"/>
  <c r="J4" i="4"/>
  <c r="I10" i="7"/>
  <c r="I11" i="7"/>
  <c r="I22" i="3"/>
  <c r="J8" i="7" s="1"/>
  <c r="J9" i="7" s="1"/>
  <c r="J4" i="3"/>
  <c r="I23" i="3"/>
  <c r="J16" i="7"/>
  <c r="I28" i="3"/>
  <c r="I29" i="3"/>
  <c r="I24" i="3"/>
  <c r="I27" i="3"/>
  <c r="F24" i="2"/>
  <c r="F26" i="2" s="1"/>
  <c r="F25" i="2"/>
  <c r="H39" i="7"/>
  <c r="F22" i="2"/>
  <c r="F23" i="2"/>
  <c r="E7" i="5" s="1"/>
  <c r="G25" i="3"/>
  <c r="G27" i="3"/>
  <c r="G24" i="3"/>
  <c r="AH47" i="7"/>
  <c r="AH87" i="7"/>
  <c r="H27" i="3"/>
  <c r="H28" i="3"/>
  <c r="AK88" i="7"/>
  <c r="AK48" i="7"/>
  <c r="H32" i="7"/>
  <c r="X32" i="7"/>
  <c r="I32" i="7"/>
  <c r="Y32" i="7"/>
  <c r="E9" i="5"/>
  <c r="AA32" i="7"/>
  <c r="N40" i="7"/>
  <c r="Q41" i="7"/>
  <c r="U62" i="7"/>
  <c r="U69" i="7" s="1"/>
  <c r="Y63" i="7"/>
  <c r="Y70" i="7" s="1"/>
  <c r="AH63" i="7"/>
  <c r="AH70" i="7" s="1"/>
  <c r="R63" i="7"/>
  <c r="R70" i="7" s="1"/>
  <c r="AG62" i="7"/>
  <c r="AG69" i="7" s="1"/>
  <c r="Q62" i="7"/>
  <c r="Q69" i="7" s="1"/>
  <c r="AD41" i="7"/>
  <c r="N41" i="7"/>
  <c r="AC40" i="7"/>
  <c r="M40" i="7"/>
  <c r="AG63" i="7"/>
  <c r="AG70" i="7" s="1"/>
  <c r="Q63" i="7"/>
  <c r="Q70" i="7" s="1"/>
  <c r="AF62" i="7"/>
  <c r="AF69" i="7" s="1"/>
  <c r="P62" i="7"/>
  <c r="P69" i="7" s="1"/>
  <c r="AC41" i="7"/>
  <c r="M41" i="7"/>
  <c r="AB40" i="7"/>
  <c r="L40" i="7"/>
  <c r="AF63" i="7"/>
  <c r="AF70" i="7" s="1"/>
  <c r="P63" i="7"/>
  <c r="P70" i="7" s="1"/>
  <c r="AE62" i="7"/>
  <c r="AE69" i="7" s="1"/>
  <c r="O62" i="7"/>
  <c r="O69" i="7" s="1"/>
  <c r="AB41" i="7"/>
  <c r="L41" i="7"/>
  <c r="AA40" i="7"/>
  <c r="K40" i="7"/>
  <c r="AE63" i="7"/>
  <c r="AE70" i="7" s="1"/>
  <c r="O63" i="7"/>
  <c r="O70" i="7" s="1"/>
  <c r="AD62" i="7"/>
  <c r="AD69" i="7" s="1"/>
  <c r="N62" i="7"/>
  <c r="N69" i="7" s="1"/>
  <c r="AA41" i="7"/>
  <c r="K41" i="7"/>
  <c r="Z40" i="7"/>
  <c r="J40" i="7"/>
  <c r="AD63" i="7"/>
  <c r="AD70" i="7" s="1"/>
  <c r="N63" i="7"/>
  <c r="N70" i="7" s="1"/>
  <c r="AC62" i="7"/>
  <c r="AC69" i="7" s="1"/>
  <c r="M62" i="7"/>
  <c r="M69" i="7" s="1"/>
  <c r="Z41" i="7"/>
  <c r="J41" i="7"/>
  <c r="Y40" i="7"/>
  <c r="I40" i="7"/>
  <c r="AC63" i="7"/>
  <c r="AC70" i="7" s="1"/>
  <c r="M63" i="7"/>
  <c r="M70" i="7" s="1"/>
  <c r="AB62" i="7"/>
  <c r="AB69" i="7" s="1"/>
  <c r="L62" i="7"/>
  <c r="L69" i="7" s="1"/>
  <c r="J42" i="7"/>
  <c r="Y41" i="7"/>
  <c r="I41" i="7"/>
  <c r="X40" i="7"/>
  <c r="H40" i="7"/>
  <c r="AB63" i="7"/>
  <c r="AB70" i="7" s="1"/>
  <c r="L63" i="7"/>
  <c r="L70" i="7" s="1"/>
  <c r="AA62" i="7"/>
  <c r="AA69" i="7" s="1"/>
  <c r="K62" i="7"/>
  <c r="K69" i="7" s="1"/>
  <c r="I42" i="7"/>
  <c r="X41" i="7"/>
  <c r="H41" i="7"/>
  <c r="W40" i="7"/>
  <c r="AA63" i="7"/>
  <c r="AA70" i="7" s="1"/>
  <c r="K63" i="7"/>
  <c r="K70" i="7" s="1"/>
  <c r="Z62" i="7"/>
  <c r="Z69" i="7" s="1"/>
  <c r="J62" i="7"/>
  <c r="J69" i="7" s="1"/>
  <c r="H42" i="7"/>
  <c r="W41" i="7"/>
  <c r="AL40" i="7"/>
  <c r="V40" i="7"/>
  <c r="E24" i="8"/>
  <c r="H43" i="7" s="1"/>
  <c r="Z63" i="7"/>
  <c r="Z70" i="7" s="1"/>
  <c r="J63" i="7"/>
  <c r="J70" i="7" s="1"/>
  <c r="Y62" i="7"/>
  <c r="Y69" i="7" s="1"/>
  <c r="I62" i="7"/>
  <c r="I69" i="7" s="1"/>
  <c r="J76" i="7" s="1"/>
  <c r="K76" i="7" s="1"/>
  <c r="L76" i="7" s="1"/>
  <c r="M76" i="7" s="1"/>
  <c r="N76" i="7" s="1"/>
  <c r="O76" i="7" s="1"/>
  <c r="P76" i="7" s="1"/>
  <c r="Q76" i="7" s="1"/>
  <c r="R76" i="7" s="1"/>
  <c r="S76" i="7" s="1"/>
  <c r="T76" i="7" s="1"/>
  <c r="U76" i="7" s="1"/>
  <c r="V76" i="7" s="1"/>
  <c r="W76" i="7" s="1"/>
  <c r="X76" i="7" s="1"/>
  <c r="Y76" i="7" s="1"/>
  <c r="Z76" i="7" s="1"/>
  <c r="AA76" i="7" s="1"/>
  <c r="AB76" i="7" s="1"/>
  <c r="AC76" i="7" s="1"/>
  <c r="AD76" i="7" s="1"/>
  <c r="AE76" i="7" s="1"/>
  <c r="AF76" i="7" s="1"/>
  <c r="AG76" i="7" s="1"/>
  <c r="AH76" i="7" s="1"/>
  <c r="AI76" i="7" s="1"/>
  <c r="AJ76" i="7" s="1"/>
  <c r="AK76" i="7" s="1"/>
  <c r="AL76" i="7" s="1"/>
  <c r="AL41" i="7"/>
  <c r="V41" i="7"/>
  <c r="AK40" i="7"/>
  <c r="U40" i="7"/>
  <c r="O40" i="7"/>
  <c r="R41" i="7"/>
  <c r="V62" i="7"/>
  <c r="V69" i="7" s="1"/>
  <c r="AI63" i="7"/>
  <c r="AI70" i="7" s="1"/>
  <c r="P40" i="7"/>
  <c r="S41" i="7"/>
  <c r="W62" i="7"/>
  <c r="W69" i="7" s="1"/>
  <c r="AJ63" i="7"/>
  <c r="AJ70" i="7" s="1"/>
  <c r="Q40" i="7"/>
  <c r="T41" i="7"/>
  <c r="X62" i="7"/>
  <c r="X69" i="7" s="1"/>
  <c r="AK63" i="7"/>
  <c r="AK70" i="7" s="1"/>
  <c r="R40" i="7"/>
  <c r="U41" i="7"/>
  <c r="AH62" i="7"/>
  <c r="AH69" i="7" s="1"/>
  <c r="AL63" i="7"/>
  <c r="AL70" i="7" s="1"/>
  <c r="S40" i="7"/>
  <c r="AE41" i="7"/>
  <c r="AI62" i="7"/>
  <c r="AI69" i="7" s="1"/>
  <c r="T40" i="7"/>
  <c r="AF41" i="7"/>
  <c r="AJ62" i="7"/>
  <c r="AJ69" i="7" s="1"/>
  <c r="AD40" i="7"/>
  <c r="AG41" i="7"/>
  <c r="AK62" i="7"/>
  <c r="AK69" i="7" s="1"/>
  <c r="AE40" i="7"/>
  <c r="AH41" i="7"/>
  <c r="AL62" i="7"/>
  <c r="AL69" i="7" s="1"/>
  <c r="AF40" i="7"/>
  <c r="AI41" i="7"/>
  <c r="H63" i="7"/>
  <c r="H70" i="7" s="1"/>
  <c r="AG40" i="7"/>
  <c r="AJ41" i="7"/>
  <c r="I63" i="7"/>
  <c r="I70" i="7" s="1"/>
  <c r="W32" i="7"/>
  <c r="AI40" i="7"/>
  <c r="H62" i="7"/>
  <c r="H69" i="7" s="1"/>
  <c r="T63" i="7"/>
  <c r="T70" i="7" s="1"/>
  <c r="AJ40" i="7"/>
  <c r="R62" i="7"/>
  <c r="R69" i="7" s="1"/>
  <c r="U63" i="7"/>
  <c r="U70" i="7" s="1"/>
  <c r="J68" i="7"/>
  <c r="O41" i="7"/>
  <c r="L68" i="7"/>
  <c r="M61" i="7"/>
  <c r="S62" i="7"/>
  <c r="S69" i="7" s="1"/>
  <c r="V63" i="7"/>
  <c r="V70" i="7" s="1"/>
  <c r="K68" i="7"/>
  <c r="P41" i="7"/>
  <c r="T62" i="7"/>
  <c r="T69" i="7" s="1"/>
  <c r="W63" i="7"/>
  <c r="W70" i="7" s="1"/>
  <c r="O32" i="7"/>
  <c r="AE32" i="7"/>
  <c r="P32" i="7"/>
  <c r="AF32" i="7"/>
  <c r="Q32" i="7"/>
  <c r="AG32" i="7"/>
  <c r="I77" i="7"/>
  <c r="J77" i="7" s="1"/>
  <c r="K77" i="7" s="1"/>
  <c r="L77" i="7" s="1"/>
  <c r="M77" i="7" s="1"/>
  <c r="N77" i="7" s="1"/>
  <c r="O77" i="7" s="1"/>
  <c r="P77" i="7" s="1"/>
  <c r="Q77" i="7" s="1"/>
  <c r="R77" i="7" s="1"/>
  <c r="S77" i="7" s="1"/>
  <c r="T77" i="7" s="1"/>
  <c r="U77" i="7" s="1"/>
  <c r="V77" i="7" s="1"/>
  <c r="W77" i="7" s="1"/>
  <c r="X77" i="7" s="1"/>
  <c r="Y77" i="7" s="1"/>
  <c r="Z77" i="7" s="1"/>
  <c r="AA77" i="7" s="1"/>
  <c r="AB77" i="7" s="1"/>
  <c r="AC77" i="7" s="1"/>
  <c r="AD77" i="7" s="1"/>
  <c r="AE77" i="7" s="1"/>
  <c r="AF77" i="7" s="1"/>
  <c r="AG77" i="7" s="1"/>
  <c r="AH77" i="7" s="1"/>
  <c r="AI77" i="7" s="1"/>
  <c r="AJ77" i="7" s="1"/>
  <c r="AK77" i="7" s="1"/>
  <c r="AL77" i="7" s="1"/>
  <c r="R32" i="7"/>
  <c r="AH32" i="7"/>
  <c r="S32" i="7"/>
  <c r="AI32" i="7"/>
  <c r="I76" i="7"/>
  <c r="T32" i="7"/>
  <c r="AJ32" i="7"/>
  <c r="U32" i="7"/>
  <c r="AK32" i="7"/>
  <c r="I75" i="7"/>
  <c r="V32" i="7"/>
  <c r="AL32" i="7"/>
  <c r="J75" i="7"/>
  <c r="T88" i="7" l="1"/>
  <c r="T48" i="7"/>
  <c r="H50" i="7"/>
  <c r="I88" i="7"/>
  <c r="I48" i="7"/>
  <c r="M48" i="7"/>
  <c r="M88" i="7"/>
  <c r="H12" i="7"/>
  <c r="H19" i="7"/>
  <c r="H20" i="7" s="1"/>
  <c r="J29" i="3"/>
  <c r="K42" i="7" s="1"/>
  <c r="J30" i="3"/>
  <c r="J28" i="3"/>
  <c r="J24" i="3"/>
  <c r="J23" i="3"/>
  <c r="J22" i="3"/>
  <c r="K8" i="7" s="1"/>
  <c r="K9" i="7" s="1"/>
  <c r="J27" i="3"/>
  <c r="K4" i="3"/>
  <c r="J25" i="3"/>
  <c r="AF48" i="7"/>
  <c r="AF88" i="7"/>
  <c r="Q47" i="7"/>
  <c r="Q87" i="7"/>
  <c r="Y48" i="7"/>
  <c r="Y88" i="7"/>
  <c r="AC48" i="7"/>
  <c r="AC88" i="7"/>
  <c r="J10" i="7"/>
  <c r="J11" i="7"/>
  <c r="AI48" i="7"/>
  <c r="AI88" i="7"/>
  <c r="T87" i="7"/>
  <c r="T47" i="7"/>
  <c r="J49" i="7"/>
  <c r="K47" i="7"/>
  <c r="K87" i="7"/>
  <c r="I39" i="7"/>
  <c r="H36" i="3"/>
  <c r="J5" i="5" s="1"/>
  <c r="K75" i="7"/>
  <c r="AJ87" i="7"/>
  <c r="AJ47" i="7"/>
  <c r="AF47" i="7"/>
  <c r="AF87" i="7"/>
  <c r="W47" i="7"/>
  <c r="W87" i="7"/>
  <c r="AA47" i="7"/>
  <c r="AA87" i="7"/>
  <c r="H33" i="3"/>
  <c r="H35" i="3"/>
  <c r="H34" i="3"/>
  <c r="J4" i="5"/>
  <c r="I33" i="3"/>
  <c r="I35" i="3"/>
  <c r="I34" i="3"/>
  <c r="K4" i="5"/>
  <c r="K6" i="5" s="1"/>
  <c r="I32" i="3"/>
  <c r="P48" i="7"/>
  <c r="P88" i="7"/>
  <c r="H88" i="7"/>
  <c r="H48" i="7"/>
  <c r="I55" i="7" s="1"/>
  <c r="L88" i="7"/>
  <c r="L48" i="7"/>
  <c r="E10" i="5"/>
  <c r="E8" i="4"/>
  <c r="E7" i="3"/>
  <c r="AB88" i="7"/>
  <c r="AB48" i="7"/>
  <c r="P47" i="7"/>
  <c r="P87" i="7"/>
  <c r="I49" i="7"/>
  <c r="J47" i="7"/>
  <c r="J87" i="7"/>
  <c r="V47" i="7"/>
  <c r="V87" i="7"/>
  <c r="K48" i="7"/>
  <c r="K88" i="7"/>
  <c r="G33" i="3"/>
  <c r="G34" i="3"/>
  <c r="G35" i="3"/>
  <c r="I4" i="5"/>
  <c r="G32" i="3"/>
  <c r="AL47" i="7"/>
  <c r="AL87" i="7"/>
  <c r="AA48" i="7"/>
  <c r="AA88" i="7"/>
  <c r="J39" i="7"/>
  <c r="I36" i="3"/>
  <c r="K5" i="5" s="1"/>
  <c r="N61" i="7"/>
  <c r="M68" i="7"/>
  <c r="W48" i="7"/>
  <c r="W88" i="7"/>
  <c r="I47" i="7"/>
  <c r="I87" i="7"/>
  <c r="M47" i="7"/>
  <c r="M87" i="7"/>
  <c r="K4" i="4"/>
  <c r="J14" i="4"/>
  <c r="J13" i="4"/>
  <c r="U88" i="7"/>
  <c r="U48" i="7"/>
  <c r="O47" i="7"/>
  <c r="O87" i="7"/>
  <c r="H49" i="7"/>
  <c r="I56" i="7" s="1"/>
  <c r="J56" i="7" s="1"/>
  <c r="K56" i="7" s="1"/>
  <c r="Y47" i="7"/>
  <c r="Y87" i="7"/>
  <c r="AC47" i="7"/>
  <c r="AC87" i="7"/>
  <c r="O48" i="7"/>
  <c r="O88" i="7"/>
  <c r="AD47" i="7"/>
  <c r="AD87" i="7"/>
  <c r="AK87" i="7"/>
  <c r="AK47" i="7"/>
  <c r="Z48" i="7"/>
  <c r="Z88" i="7"/>
  <c r="N47" i="7"/>
  <c r="N87" i="7"/>
  <c r="AG47" i="7"/>
  <c r="AG87" i="7"/>
  <c r="V48" i="7"/>
  <c r="V88" i="7"/>
  <c r="H47" i="7"/>
  <c r="I54" i="7" s="1"/>
  <c r="H87" i="7"/>
  <c r="L87" i="7"/>
  <c r="L47" i="7"/>
  <c r="H46" i="7"/>
  <c r="I53" i="7" s="1"/>
  <c r="H86" i="7"/>
  <c r="S48" i="7"/>
  <c r="S88" i="7"/>
  <c r="X48" i="7"/>
  <c r="X88" i="7"/>
  <c r="AE48" i="7"/>
  <c r="AE88" i="7"/>
  <c r="AH48" i="7"/>
  <c r="AH88" i="7"/>
  <c r="S87" i="7"/>
  <c r="S47" i="7"/>
  <c r="Z47" i="7"/>
  <c r="Z87" i="7"/>
  <c r="I12" i="7"/>
  <c r="I19" i="7"/>
  <c r="I20" i="7" s="1"/>
  <c r="AE47" i="7"/>
  <c r="AE87" i="7"/>
  <c r="AI87" i="7"/>
  <c r="AI47" i="7"/>
  <c r="R48" i="7"/>
  <c r="R88" i="7"/>
  <c r="I43" i="7"/>
  <c r="K16" i="7"/>
  <c r="J17" i="7"/>
  <c r="J43" i="7"/>
  <c r="AG48" i="7"/>
  <c r="AG88" i="7"/>
  <c r="R47" i="7"/>
  <c r="R87" i="7"/>
  <c r="U87" i="7"/>
  <c r="U47" i="7"/>
  <c r="J88" i="7"/>
  <c r="J48" i="7"/>
  <c r="N48" i="7"/>
  <c r="N88" i="7"/>
  <c r="Q48" i="7"/>
  <c r="Q88" i="7"/>
  <c r="AJ88" i="7"/>
  <c r="AJ48" i="7"/>
  <c r="AD48" i="7"/>
  <c r="AD88" i="7"/>
  <c r="AL48" i="7"/>
  <c r="AL88" i="7"/>
  <c r="X87" i="7"/>
  <c r="X47" i="7"/>
  <c r="AB87" i="7"/>
  <c r="AB47" i="7"/>
  <c r="K10" i="7" l="1"/>
  <c r="K11" i="7" s="1"/>
  <c r="J50" i="7"/>
  <c r="O61" i="7"/>
  <c r="N68" i="7"/>
  <c r="I50" i="7"/>
  <c r="J16" i="4"/>
  <c r="K65" i="7" s="1"/>
  <c r="K72" i="7" s="1"/>
  <c r="J15" i="4"/>
  <c r="K64" i="7" s="1"/>
  <c r="K71" i="7" s="1"/>
  <c r="J9" i="5"/>
  <c r="J10" i="5"/>
  <c r="J6" i="5"/>
  <c r="I58" i="7"/>
  <c r="J53" i="7"/>
  <c r="K30" i="3"/>
  <c r="K29" i="3"/>
  <c r="L42" i="7" s="1"/>
  <c r="K25" i="3"/>
  <c r="K28" i="3"/>
  <c r="K23" i="3"/>
  <c r="K24" i="3"/>
  <c r="K11" i="4" a="1"/>
  <c r="K11" i="4" s="1"/>
  <c r="L23" i="7" s="1"/>
  <c r="L24" i="7" s="1"/>
  <c r="K27" i="3"/>
  <c r="K22" i="3"/>
  <c r="L8" i="7" s="1"/>
  <c r="L9" i="7" s="1"/>
  <c r="L4" i="3"/>
  <c r="K9" i="5"/>
  <c r="K10" i="5"/>
  <c r="J12" i="7"/>
  <c r="J19" i="7"/>
  <c r="J20" i="7" s="1"/>
  <c r="L16" i="7"/>
  <c r="K17" i="7"/>
  <c r="J46" i="7"/>
  <c r="J86" i="7"/>
  <c r="K39" i="7"/>
  <c r="K43" i="7"/>
  <c r="K89" i="7"/>
  <c r="K49" i="7"/>
  <c r="L56" i="7" s="1"/>
  <c r="L75" i="7"/>
  <c r="H32" i="3"/>
  <c r="I46" i="7"/>
  <c r="I86" i="7"/>
  <c r="L4" i="4"/>
  <c r="K14" i="4"/>
  <c r="K13" i="4"/>
  <c r="G11" i="4" a="1"/>
  <c r="G11" i="4" s="1"/>
  <c r="H23" i="7" s="1"/>
  <c r="H24" i="7" s="1"/>
  <c r="H11" i="4" a="1"/>
  <c r="H11" i="4" s="1"/>
  <c r="I23" i="7" s="1"/>
  <c r="I24" i="7" s="1"/>
  <c r="I13" i="4"/>
  <c r="H13" i="4"/>
  <c r="I11" i="4" a="1"/>
  <c r="I11" i="4" s="1"/>
  <c r="J23" i="7" s="1"/>
  <c r="J24" i="7" s="1"/>
  <c r="G13" i="4"/>
  <c r="I14" i="4"/>
  <c r="J54" i="7"/>
  <c r="K54" i="7" s="1"/>
  <c r="L54" i="7" s="1"/>
  <c r="M54" i="7" s="1"/>
  <c r="N54" i="7" s="1"/>
  <c r="O54" i="7" s="1"/>
  <c r="P54" i="7" s="1"/>
  <c r="Q54" i="7" s="1"/>
  <c r="R54" i="7" s="1"/>
  <c r="S54" i="7" s="1"/>
  <c r="T54" i="7" s="1"/>
  <c r="U54" i="7" s="1"/>
  <c r="V54" i="7" s="1"/>
  <c r="W54" i="7" s="1"/>
  <c r="X54" i="7" s="1"/>
  <c r="Y54" i="7" s="1"/>
  <c r="Z54" i="7" s="1"/>
  <c r="AA54" i="7" s="1"/>
  <c r="AB54" i="7" s="1"/>
  <c r="AC54" i="7" s="1"/>
  <c r="AD54" i="7" s="1"/>
  <c r="AE54" i="7" s="1"/>
  <c r="AF54" i="7" s="1"/>
  <c r="AG54" i="7" s="1"/>
  <c r="AH54" i="7" s="1"/>
  <c r="AI54" i="7" s="1"/>
  <c r="AJ54" i="7" s="1"/>
  <c r="AK54" i="7" s="1"/>
  <c r="AL54" i="7" s="1"/>
  <c r="J55" i="7"/>
  <c r="K55" i="7" s="1"/>
  <c r="L55" i="7" s="1"/>
  <c r="M55" i="7" s="1"/>
  <c r="N55" i="7" s="1"/>
  <c r="O55" i="7" s="1"/>
  <c r="P55" i="7" s="1"/>
  <c r="Q55" i="7" s="1"/>
  <c r="R55" i="7" s="1"/>
  <c r="S55" i="7" s="1"/>
  <c r="T55" i="7" s="1"/>
  <c r="U55" i="7" s="1"/>
  <c r="V55" i="7" s="1"/>
  <c r="W55" i="7" s="1"/>
  <c r="X55" i="7" s="1"/>
  <c r="Y55" i="7" s="1"/>
  <c r="Z55" i="7" s="1"/>
  <c r="AA55" i="7" s="1"/>
  <c r="AB55" i="7" s="1"/>
  <c r="AC55" i="7" s="1"/>
  <c r="AD55" i="7" s="1"/>
  <c r="AE55" i="7" s="1"/>
  <c r="AF55" i="7" s="1"/>
  <c r="AG55" i="7" s="1"/>
  <c r="AH55" i="7" s="1"/>
  <c r="AI55" i="7" s="1"/>
  <c r="AJ55" i="7" s="1"/>
  <c r="AK55" i="7" s="1"/>
  <c r="AL55" i="7" s="1"/>
  <c r="J11" i="4" a="1"/>
  <c r="J11" i="4" s="1"/>
  <c r="K23" i="7" s="1"/>
  <c r="K24" i="7" s="1"/>
  <c r="G36" i="3"/>
  <c r="L4" i="5"/>
  <c r="L6" i="5" s="1"/>
  <c r="J33" i="3"/>
  <c r="J34" i="3"/>
  <c r="J32" i="3"/>
  <c r="J35" i="3"/>
  <c r="J36" i="3" s="1"/>
  <c r="L5" i="5" s="1"/>
  <c r="L9" i="5" l="1"/>
  <c r="L10" i="5"/>
  <c r="K12" i="7"/>
  <c r="K19" i="7"/>
  <c r="K20" i="7" s="1"/>
  <c r="M56" i="7"/>
  <c r="I9" i="5"/>
  <c r="M16" i="7"/>
  <c r="L17" i="7"/>
  <c r="L29" i="3"/>
  <c r="M42" i="7" s="1"/>
  <c r="L25" i="3"/>
  <c r="L22" i="3"/>
  <c r="M8" i="7" s="1"/>
  <c r="M9" i="7" s="1"/>
  <c r="L24" i="3"/>
  <c r="L11" i="4" a="1"/>
  <c r="L11" i="4" s="1"/>
  <c r="M23" i="7" s="1"/>
  <c r="M24" i="7" s="1"/>
  <c r="L27" i="3"/>
  <c r="L28" i="3"/>
  <c r="M4" i="3"/>
  <c r="L23" i="3"/>
  <c r="L30" i="3"/>
  <c r="M43" i="7" s="1"/>
  <c r="J58" i="7"/>
  <c r="K53" i="7"/>
  <c r="M4" i="4"/>
  <c r="L14" i="4"/>
  <c r="L13" i="4"/>
  <c r="K25" i="7"/>
  <c r="K27" i="7" s="1"/>
  <c r="M75" i="7"/>
  <c r="L10" i="7"/>
  <c r="L11" i="7" s="1"/>
  <c r="M4" i="5"/>
  <c r="M6" i="5" s="1"/>
  <c r="K32" i="3"/>
  <c r="K34" i="3"/>
  <c r="K33" i="3"/>
  <c r="K35" i="3"/>
  <c r="G15" i="4"/>
  <c r="G16" i="4"/>
  <c r="H65" i="7" s="1"/>
  <c r="L27" i="7"/>
  <c r="L25" i="7"/>
  <c r="J25" i="7"/>
  <c r="J27" i="7"/>
  <c r="H15" i="4"/>
  <c r="H16" i="4"/>
  <c r="I65" i="7" s="1"/>
  <c r="K50" i="7"/>
  <c r="K90" i="7"/>
  <c r="P61" i="7"/>
  <c r="O68" i="7"/>
  <c r="I15" i="4"/>
  <c r="J64" i="7" s="1"/>
  <c r="I16" i="4"/>
  <c r="J65" i="7" s="1"/>
  <c r="L39" i="7"/>
  <c r="K36" i="3"/>
  <c r="M5" i="5" s="1"/>
  <c r="I25" i="7"/>
  <c r="I27" i="7" s="1"/>
  <c r="K46" i="7"/>
  <c r="K86" i="7"/>
  <c r="L49" i="7"/>
  <c r="H25" i="7"/>
  <c r="H27" i="7" s="1"/>
  <c r="K16" i="4"/>
  <c r="L65" i="7" s="1"/>
  <c r="L72" i="7" s="1"/>
  <c r="K15" i="4"/>
  <c r="L64" i="7" s="1"/>
  <c r="L71" i="7" s="1"/>
  <c r="L43" i="7"/>
  <c r="L12" i="7" l="1"/>
  <c r="L19" i="7"/>
  <c r="L20" i="7" s="1"/>
  <c r="K28" i="7"/>
  <c r="K34" i="7"/>
  <c r="K35" i="7" s="1"/>
  <c r="H34" i="7"/>
  <c r="H35" i="7" s="1"/>
  <c r="H28" i="7"/>
  <c r="I34" i="7"/>
  <c r="I35" i="7" s="1"/>
  <c r="I28" i="7"/>
  <c r="P68" i="7"/>
  <c r="Q61" i="7"/>
  <c r="M25" i="7"/>
  <c r="M27" i="7" s="1"/>
  <c r="N75" i="7"/>
  <c r="M10" i="7"/>
  <c r="M11" i="7" s="1"/>
  <c r="I72" i="7"/>
  <c r="I90" i="7"/>
  <c r="H14" i="4"/>
  <c r="I64" i="7"/>
  <c r="M49" i="7"/>
  <c r="N56" i="7" s="1"/>
  <c r="L89" i="7"/>
  <c r="J34" i="7"/>
  <c r="J35" i="7" s="1"/>
  <c r="J28" i="7"/>
  <c r="L15" i="4"/>
  <c r="M64" i="7" s="1"/>
  <c r="M71" i="7" s="1"/>
  <c r="L16" i="4"/>
  <c r="M65" i="7" s="1"/>
  <c r="M72" i="7" s="1"/>
  <c r="K91" i="7"/>
  <c r="L28" i="7"/>
  <c r="L34" i="7"/>
  <c r="L35" i="7" s="1"/>
  <c r="N4" i="4"/>
  <c r="M13" i="4"/>
  <c r="M14" i="4"/>
  <c r="N16" i="7"/>
  <c r="M17" i="7"/>
  <c r="H72" i="7"/>
  <c r="H90" i="7"/>
  <c r="K58" i="7"/>
  <c r="L53" i="7"/>
  <c r="G14" i="4"/>
  <c r="H64" i="7"/>
  <c r="M10" i="5"/>
  <c r="M9" i="5"/>
  <c r="M90" i="7"/>
  <c r="M50" i="7"/>
  <c r="L86" i="7"/>
  <c r="L91" i="7" s="1"/>
  <c r="L46" i="7"/>
  <c r="J72" i="7"/>
  <c r="J90" i="7"/>
  <c r="M11" i="4" a="1"/>
  <c r="M11" i="4" s="1"/>
  <c r="N23" i="7" s="1"/>
  <c r="N24" i="7" s="1"/>
  <c r="M29" i="3"/>
  <c r="N42" i="7" s="1"/>
  <c r="M25" i="3"/>
  <c r="M22" i="3"/>
  <c r="N8" i="7" s="1"/>
  <c r="N9" i="7" s="1"/>
  <c r="M24" i="3"/>
  <c r="M23" i="3"/>
  <c r="N4" i="3"/>
  <c r="M27" i="3"/>
  <c r="M28" i="3"/>
  <c r="M30" i="3"/>
  <c r="N43" i="7" s="1"/>
  <c r="J71" i="7"/>
  <c r="J89" i="7"/>
  <c r="M39" i="7"/>
  <c r="L90" i="7"/>
  <c r="L50" i="7"/>
  <c r="L32" i="3"/>
  <c r="L33" i="3"/>
  <c r="L36" i="3" s="1"/>
  <c r="N5" i="5" s="1"/>
  <c r="L34" i="3"/>
  <c r="N4" i="5"/>
  <c r="N6" i="5" s="1"/>
  <c r="L35" i="3"/>
  <c r="M19" i="7" l="1"/>
  <c r="M20" i="7" s="1"/>
  <c r="M12" i="7"/>
  <c r="M28" i="7"/>
  <c r="M34" i="7"/>
  <c r="M35" i="7" s="1"/>
  <c r="N9" i="5"/>
  <c r="N10" i="5"/>
  <c r="O56" i="7"/>
  <c r="M15" i="4"/>
  <c r="N64" i="7" s="1"/>
  <c r="N71" i="7" s="1"/>
  <c r="M16" i="4"/>
  <c r="N65" i="7" s="1"/>
  <c r="N72" i="7" s="1"/>
  <c r="N90" i="7"/>
  <c r="N50" i="7"/>
  <c r="N13" i="4"/>
  <c r="N14" i="4"/>
  <c r="O4" i="4"/>
  <c r="N39" i="7"/>
  <c r="M33" i="3"/>
  <c r="M34" i="3"/>
  <c r="M36" i="3" s="1"/>
  <c r="O4" i="5"/>
  <c r="M35" i="3"/>
  <c r="N25" i="3"/>
  <c r="N22" i="3"/>
  <c r="O8" i="7" s="1"/>
  <c r="O9" i="7" s="1"/>
  <c r="N11" i="4" a="1"/>
  <c r="N11" i="4" s="1"/>
  <c r="O23" i="7" s="1"/>
  <c r="O24" i="7" s="1"/>
  <c r="N28" i="3"/>
  <c r="O4" i="3"/>
  <c r="N23" i="3"/>
  <c r="N27" i="3"/>
  <c r="N24" i="3"/>
  <c r="N30" i="3"/>
  <c r="O43" i="7" s="1"/>
  <c r="N29" i="3"/>
  <c r="O42" i="7" s="1"/>
  <c r="Q68" i="7"/>
  <c r="R61" i="7"/>
  <c r="N49" i="7"/>
  <c r="L58" i="7"/>
  <c r="M53" i="7"/>
  <c r="N25" i="7"/>
  <c r="N27" i="7" s="1"/>
  <c r="M89" i="7"/>
  <c r="I71" i="7"/>
  <c r="I89" i="7"/>
  <c r="I91" i="7" s="1"/>
  <c r="O75" i="7"/>
  <c r="H71" i="7"/>
  <c r="I78" i="7" s="1"/>
  <c r="H89" i="7"/>
  <c r="H91" i="7" s="1"/>
  <c r="N11" i="7"/>
  <c r="N10" i="7"/>
  <c r="M46" i="7"/>
  <c r="M86" i="7"/>
  <c r="O16" i="7"/>
  <c r="N17" i="7"/>
  <c r="J91" i="7"/>
  <c r="N28" i="7" l="1"/>
  <c r="N34" i="7"/>
  <c r="N35" i="7" s="1"/>
  <c r="O5" i="5"/>
  <c r="M32" i="3"/>
  <c r="M58" i="7"/>
  <c r="N53" i="7"/>
  <c r="P16" i="7"/>
  <c r="O17" i="7"/>
  <c r="O6" i="5"/>
  <c r="N89" i="7"/>
  <c r="J78" i="7"/>
  <c r="I80" i="7"/>
  <c r="I82" i="7" s="1"/>
  <c r="P75" i="7"/>
  <c r="N34" i="3"/>
  <c r="N36" i="3" s="1"/>
  <c r="P5" i="5" s="1"/>
  <c r="N35" i="3"/>
  <c r="N33" i="3"/>
  <c r="N32" i="3"/>
  <c r="P4" i="5"/>
  <c r="P6" i="5" s="1"/>
  <c r="N15" i="4"/>
  <c r="O64" i="7" s="1"/>
  <c r="O71" i="7" s="1"/>
  <c r="N16" i="4"/>
  <c r="O65" i="7" s="1"/>
  <c r="O72" i="7" s="1"/>
  <c r="O39" i="7"/>
  <c r="O25" i="7"/>
  <c r="O27" i="7" s="1"/>
  <c r="M91" i="7"/>
  <c r="R68" i="7"/>
  <c r="S61" i="7"/>
  <c r="O90" i="7"/>
  <c r="O50" i="7"/>
  <c r="P4" i="4"/>
  <c r="O13" i="4"/>
  <c r="O14" i="4"/>
  <c r="O22" i="3"/>
  <c r="P8" i="7" s="1"/>
  <c r="P9" i="7" s="1"/>
  <c r="O11" i="4" a="1"/>
  <c r="O11" i="4" s="1"/>
  <c r="P23" i="7" s="1"/>
  <c r="P24" i="7" s="1"/>
  <c r="O30" i="3"/>
  <c r="O23" i="3"/>
  <c r="O27" i="3"/>
  <c r="O28" i="3"/>
  <c r="P4" i="3"/>
  <c r="O29" i="3"/>
  <c r="P42" i="7" s="1"/>
  <c r="O24" i="3"/>
  <c r="O25" i="3"/>
  <c r="O10" i="7"/>
  <c r="O11" i="7" s="1"/>
  <c r="P56" i="7"/>
  <c r="N19" i="7"/>
  <c r="N20" i="7" s="1"/>
  <c r="N12" i="7"/>
  <c r="O49" i="7"/>
  <c r="N46" i="7"/>
  <c r="N86" i="7"/>
  <c r="P9" i="5" l="1"/>
  <c r="P10" i="5"/>
  <c r="O19" i="7"/>
  <c r="O20" i="7" s="1"/>
  <c r="O12" i="7"/>
  <c r="O28" i="7"/>
  <c r="O34" i="7"/>
  <c r="O35" i="7" s="1"/>
  <c r="Q4" i="4"/>
  <c r="P13" i="4"/>
  <c r="P14" i="4"/>
  <c r="S68" i="7"/>
  <c r="T61" i="7"/>
  <c r="K78" i="7"/>
  <c r="J80" i="7"/>
  <c r="J82" i="7" s="1"/>
  <c r="P49" i="7"/>
  <c r="Q56" i="7" s="1"/>
  <c r="P89" i="7"/>
  <c r="P39" i="7"/>
  <c r="O35" i="3"/>
  <c r="O34" i="3"/>
  <c r="Q4" i="5"/>
  <c r="Q6" i="5" s="1"/>
  <c r="O33" i="3"/>
  <c r="O36" i="3" s="1"/>
  <c r="Q5" i="5" s="1"/>
  <c r="O32" i="3"/>
  <c r="O46" i="7"/>
  <c r="O86" i="7"/>
  <c r="O91" i="7" s="1"/>
  <c r="Q16" i="7"/>
  <c r="P17" i="7"/>
  <c r="N58" i="7"/>
  <c r="O53" i="7"/>
  <c r="P25" i="7"/>
  <c r="P27" i="7" s="1"/>
  <c r="O89" i="7"/>
  <c r="O9" i="5"/>
  <c r="O10" i="5"/>
  <c r="Q75" i="7"/>
  <c r="P30" i="3"/>
  <c r="P27" i="3"/>
  <c r="P28" i="3"/>
  <c r="Q4" i="3"/>
  <c r="P11" i="4" a="1"/>
  <c r="P11" i="4" s="1"/>
  <c r="Q23" i="7" s="1"/>
  <c r="Q24" i="7" s="1"/>
  <c r="P23" i="3"/>
  <c r="P24" i="3"/>
  <c r="P22" i="3"/>
  <c r="Q8" i="7" s="1"/>
  <c r="Q9" i="7" s="1"/>
  <c r="P29" i="3"/>
  <c r="Q42" i="7" s="1"/>
  <c r="P25" i="3"/>
  <c r="N91" i="7"/>
  <c r="P43" i="7"/>
  <c r="P10" i="7"/>
  <c r="P11" i="7" s="1"/>
  <c r="O15" i="4"/>
  <c r="P64" i="7" s="1"/>
  <c r="P71" i="7" s="1"/>
  <c r="O16" i="4"/>
  <c r="P65" i="7" s="1"/>
  <c r="P72" i="7" s="1"/>
  <c r="P28" i="7" l="1"/>
  <c r="P34" i="7"/>
  <c r="P35" i="7" s="1"/>
  <c r="P19" i="7"/>
  <c r="P20" i="7" s="1"/>
  <c r="P12" i="7"/>
  <c r="Q10" i="5"/>
  <c r="Q9" i="5"/>
  <c r="Q25" i="7"/>
  <c r="Q27" i="7" s="1"/>
  <c r="R4" i="3"/>
  <c r="Q30" i="3"/>
  <c r="R43" i="7" s="1"/>
  <c r="Q27" i="3"/>
  <c r="Q23" i="3"/>
  <c r="Q11" i="4" a="1"/>
  <c r="Q11" i="4" s="1"/>
  <c r="R23" i="7" s="1"/>
  <c r="R24" i="7" s="1"/>
  <c r="Q22" i="3"/>
  <c r="R8" i="7" s="1"/>
  <c r="R9" i="7" s="1"/>
  <c r="Q28" i="3"/>
  <c r="Q25" i="3"/>
  <c r="Q24" i="3"/>
  <c r="Q29" i="3"/>
  <c r="R42" i="7" s="1"/>
  <c r="R16" i="7"/>
  <c r="Q17" i="7"/>
  <c r="Q43" i="7"/>
  <c r="Q13" i="4"/>
  <c r="Q14" i="4"/>
  <c r="R4" i="4"/>
  <c r="Q49" i="7"/>
  <c r="R56" i="7" s="1"/>
  <c r="L78" i="7"/>
  <c r="K80" i="7"/>
  <c r="K82" i="7" s="1"/>
  <c r="Q39" i="7"/>
  <c r="P36" i="3"/>
  <c r="R5" i="5" s="1"/>
  <c r="P34" i="3"/>
  <c r="R4" i="5"/>
  <c r="R6" i="5" s="1"/>
  <c r="P33" i="3"/>
  <c r="P32" i="3"/>
  <c r="P35" i="3"/>
  <c r="Q10" i="7"/>
  <c r="Q11" i="7" s="1"/>
  <c r="O58" i="7"/>
  <c r="P53" i="7"/>
  <c r="T68" i="7"/>
  <c r="U61" i="7"/>
  <c r="P15" i="4"/>
  <c r="Q64" i="7" s="1"/>
  <c r="Q71" i="7" s="1"/>
  <c r="P16" i="4"/>
  <c r="Q65" i="7" s="1"/>
  <c r="Q72" i="7" s="1"/>
  <c r="R75" i="7"/>
  <c r="P90" i="7"/>
  <c r="P50" i="7"/>
  <c r="P46" i="7"/>
  <c r="P86" i="7"/>
  <c r="P91" i="7" s="1"/>
  <c r="Q19" i="7" l="1"/>
  <c r="Q20" i="7" s="1"/>
  <c r="Q12" i="7"/>
  <c r="Q28" i="7"/>
  <c r="Q34" i="7"/>
  <c r="Q35" i="7" s="1"/>
  <c r="S75" i="7"/>
  <c r="R25" i="7"/>
  <c r="R27" i="7" s="1"/>
  <c r="R90" i="7"/>
  <c r="R50" i="7"/>
  <c r="R13" i="4"/>
  <c r="R14" i="4"/>
  <c r="S4" i="4"/>
  <c r="P58" i="7"/>
  <c r="Q53" i="7"/>
  <c r="Q90" i="7"/>
  <c r="Q50" i="7"/>
  <c r="S16" i="7"/>
  <c r="R17" i="7"/>
  <c r="R49" i="7"/>
  <c r="S56" i="7" s="1"/>
  <c r="R89" i="7"/>
  <c r="R10" i="5"/>
  <c r="R9" i="5"/>
  <c r="R10" i="7"/>
  <c r="R11" i="7" s="1"/>
  <c r="Q46" i="7"/>
  <c r="Q86" i="7"/>
  <c r="Q91" i="7" s="1"/>
  <c r="M78" i="7"/>
  <c r="L80" i="7"/>
  <c r="L82" i="7" s="1"/>
  <c r="Q34" i="3"/>
  <c r="Q33" i="3"/>
  <c r="Q32" i="3"/>
  <c r="Q35" i="3"/>
  <c r="S4" i="5"/>
  <c r="S6" i="5" s="1"/>
  <c r="U68" i="7"/>
  <c r="V61" i="7"/>
  <c r="Q89" i="7"/>
  <c r="S4" i="3"/>
  <c r="R30" i="3"/>
  <c r="R27" i="3"/>
  <c r="R23" i="3"/>
  <c r="R11" i="4" a="1"/>
  <c r="R11" i="4" s="1"/>
  <c r="S23" i="7" s="1"/>
  <c r="S24" i="7" s="1"/>
  <c r="R22" i="3"/>
  <c r="S8" i="7" s="1"/>
  <c r="S9" i="7" s="1"/>
  <c r="R24" i="3"/>
  <c r="R28" i="3"/>
  <c r="R25" i="3"/>
  <c r="R29" i="3"/>
  <c r="S42" i="7" s="1"/>
  <c r="Q16" i="4"/>
  <c r="R65" i="7" s="1"/>
  <c r="R72" i="7" s="1"/>
  <c r="Q15" i="4"/>
  <c r="R64" i="7" s="1"/>
  <c r="R71" i="7" s="1"/>
  <c r="R39" i="7"/>
  <c r="Q36" i="3"/>
  <c r="S5" i="5" s="1"/>
  <c r="R12" i="7" l="1"/>
  <c r="R19" i="7"/>
  <c r="R20" i="7" s="1"/>
  <c r="R28" i="7"/>
  <c r="R34" i="7"/>
  <c r="R35" i="7" s="1"/>
  <c r="S39" i="7"/>
  <c r="S25" i="7"/>
  <c r="S27" i="7" s="1"/>
  <c r="R16" i="4"/>
  <c r="S65" i="7" s="1"/>
  <c r="S72" i="7" s="1"/>
  <c r="R15" i="4"/>
  <c r="S64" i="7" s="1"/>
  <c r="S71" i="7" s="1"/>
  <c r="S43" i="7"/>
  <c r="N78" i="7"/>
  <c r="M80" i="7"/>
  <c r="M82" i="7" s="1"/>
  <c r="S14" i="4"/>
  <c r="S13" i="4"/>
  <c r="T4" i="4"/>
  <c r="S10" i="7"/>
  <c r="S11" i="7" s="1"/>
  <c r="T4" i="5"/>
  <c r="T6" i="5" s="1"/>
  <c r="R35" i="3"/>
  <c r="R33" i="3"/>
  <c r="R32" i="3"/>
  <c r="R34" i="3"/>
  <c r="R36" i="3" s="1"/>
  <c r="T5" i="5" s="1"/>
  <c r="T75" i="7"/>
  <c r="V68" i="7"/>
  <c r="W61" i="7"/>
  <c r="S22" i="3"/>
  <c r="T8" i="7" s="1"/>
  <c r="T9" i="7" s="1"/>
  <c r="S27" i="3"/>
  <c r="S23" i="3"/>
  <c r="S11" i="4" a="1"/>
  <c r="S11" i="4" s="1"/>
  <c r="T23" i="7" s="1"/>
  <c r="T24" i="7" s="1"/>
  <c r="T4" i="3"/>
  <c r="S30" i="3"/>
  <c r="S25" i="3"/>
  <c r="S28" i="3"/>
  <c r="S29" i="3"/>
  <c r="T42" i="7" s="1"/>
  <c r="S24" i="3"/>
  <c r="S10" i="5"/>
  <c r="S9" i="5"/>
  <c r="R86" i="7"/>
  <c r="R91" i="7" s="1"/>
  <c r="R46" i="7"/>
  <c r="T16" i="7"/>
  <c r="S17" i="7"/>
  <c r="S49" i="7"/>
  <c r="T56" i="7" s="1"/>
  <c r="S89" i="7"/>
  <c r="Q58" i="7"/>
  <c r="R53" i="7"/>
  <c r="S19" i="7" l="1"/>
  <c r="S20" i="7" s="1"/>
  <c r="S12" i="7"/>
  <c r="S28" i="7"/>
  <c r="S34" i="7"/>
  <c r="S35" i="7" s="1"/>
  <c r="T10" i="5"/>
  <c r="T9" i="5"/>
  <c r="T49" i="7"/>
  <c r="U56" i="7" s="1"/>
  <c r="T89" i="7"/>
  <c r="S86" i="7"/>
  <c r="S46" i="7"/>
  <c r="T10" i="7"/>
  <c r="T11" i="7" s="1"/>
  <c r="U16" i="7"/>
  <c r="T17" i="7"/>
  <c r="S90" i="7"/>
  <c r="S50" i="7"/>
  <c r="U75" i="7"/>
  <c r="T43" i="7"/>
  <c r="T22" i="3"/>
  <c r="U8" i="7" s="1"/>
  <c r="U9" i="7" s="1"/>
  <c r="T23" i="3"/>
  <c r="T27" i="3"/>
  <c r="U4" i="3"/>
  <c r="T30" i="3"/>
  <c r="U43" i="7" s="1"/>
  <c r="T25" i="3"/>
  <c r="T24" i="3"/>
  <c r="T11" i="4" a="1"/>
  <c r="T11" i="4" s="1"/>
  <c r="U23" i="7" s="1"/>
  <c r="U24" i="7" s="1"/>
  <c r="T28" i="3"/>
  <c r="T29" i="3"/>
  <c r="U42" i="7" s="1"/>
  <c r="T14" i="4"/>
  <c r="T13" i="4"/>
  <c r="U4" i="4"/>
  <c r="U4" i="5"/>
  <c r="U6" i="5" s="1"/>
  <c r="S32" i="3"/>
  <c r="S35" i="3"/>
  <c r="S34" i="3"/>
  <c r="S33" i="3"/>
  <c r="O78" i="7"/>
  <c r="N80" i="7"/>
  <c r="N82" i="7" s="1"/>
  <c r="X61" i="7"/>
  <c r="W68" i="7"/>
  <c r="T39" i="7"/>
  <c r="S36" i="3"/>
  <c r="U5" i="5" s="1"/>
  <c r="R58" i="7"/>
  <c r="S53" i="7"/>
  <c r="T25" i="7"/>
  <c r="T27" i="7"/>
  <c r="S16" i="4"/>
  <c r="T65" i="7" s="1"/>
  <c r="T72" i="7" s="1"/>
  <c r="S15" i="4"/>
  <c r="T64" i="7" s="1"/>
  <c r="T71" i="7" s="1"/>
  <c r="T19" i="7" l="1"/>
  <c r="T20" i="7" s="1"/>
  <c r="T12" i="7"/>
  <c r="U49" i="7"/>
  <c r="V56" i="7" s="1"/>
  <c r="V16" i="7"/>
  <c r="U17" i="7"/>
  <c r="U10" i="5"/>
  <c r="U9" i="5"/>
  <c r="U39" i="7"/>
  <c r="T86" i="7"/>
  <c r="T91" i="7" s="1"/>
  <c r="T46" i="7"/>
  <c r="U25" i="7"/>
  <c r="U27" i="7"/>
  <c r="Y61" i="7"/>
  <c r="X68" i="7"/>
  <c r="S91" i="7"/>
  <c r="T28" i="7"/>
  <c r="T34" i="7"/>
  <c r="T35" i="7" s="1"/>
  <c r="T16" i="4"/>
  <c r="U65" i="7" s="1"/>
  <c r="U72" i="7" s="1"/>
  <c r="T15" i="4"/>
  <c r="U64" i="7" s="1"/>
  <c r="U71" i="7" s="1"/>
  <c r="S58" i="7"/>
  <c r="T53" i="7"/>
  <c r="U90" i="7"/>
  <c r="U50" i="7"/>
  <c r="P78" i="7"/>
  <c r="O80" i="7"/>
  <c r="O82" i="7" s="1"/>
  <c r="U23" i="3"/>
  <c r="U11" i="4" a="1"/>
  <c r="U11" i="4" s="1"/>
  <c r="V23" i="7" s="1"/>
  <c r="V24" i="7" s="1"/>
  <c r="U24" i="3"/>
  <c r="U28" i="3"/>
  <c r="V4" i="3"/>
  <c r="U22" i="3"/>
  <c r="V8" i="7" s="1"/>
  <c r="V9" i="7" s="1"/>
  <c r="U27" i="3"/>
  <c r="U30" i="3"/>
  <c r="V43" i="7" s="1"/>
  <c r="U25" i="3"/>
  <c r="U29" i="3"/>
  <c r="V42" i="7" s="1"/>
  <c r="V4" i="5"/>
  <c r="V6" i="5" s="1"/>
  <c r="T35" i="3"/>
  <c r="T32" i="3"/>
  <c r="T34" i="3"/>
  <c r="T33" i="3"/>
  <c r="T36" i="3" s="1"/>
  <c r="V5" i="5" s="1"/>
  <c r="U10" i="7"/>
  <c r="U11" i="7"/>
  <c r="T90" i="7"/>
  <c r="T50" i="7"/>
  <c r="V75" i="7"/>
  <c r="U14" i="4"/>
  <c r="U13" i="4"/>
  <c r="V4" i="4"/>
  <c r="V9" i="5" l="1"/>
  <c r="V10" i="5"/>
  <c r="Q78" i="7"/>
  <c r="P80" i="7"/>
  <c r="P82" i="7" s="1"/>
  <c r="T58" i="7"/>
  <c r="U53" i="7"/>
  <c r="U34" i="7"/>
  <c r="U35" i="7" s="1"/>
  <c r="U28" i="7"/>
  <c r="U86" i="7"/>
  <c r="U46" i="7"/>
  <c r="W16" i="7"/>
  <c r="V17" i="7"/>
  <c r="V90" i="7"/>
  <c r="V50" i="7"/>
  <c r="U89" i="7"/>
  <c r="U15" i="4"/>
  <c r="V64" i="7" s="1"/>
  <c r="V71" i="7" s="1"/>
  <c r="U16" i="4"/>
  <c r="V65" i="7" s="1"/>
  <c r="V72" i="7" s="1"/>
  <c r="V24" i="3"/>
  <c r="V25" i="3"/>
  <c r="V23" i="3"/>
  <c r="V28" i="3"/>
  <c r="W4" i="3"/>
  <c r="V29" i="3"/>
  <c r="W42" i="7" s="1"/>
  <c r="V27" i="3"/>
  <c r="V30" i="3"/>
  <c r="W43" i="7" s="1"/>
  <c r="V22" i="3"/>
  <c r="W8" i="7" s="1"/>
  <c r="W9" i="7" s="1"/>
  <c r="V11" i="4" a="1"/>
  <c r="V11" i="4" s="1"/>
  <c r="W23" i="7" s="1"/>
  <c r="W24" i="7" s="1"/>
  <c r="V25" i="7"/>
  <c r="V27" i="7" s="1"/>
  <c r="U12" i="7"/>
  <c r="U19" i="7"/>
  <c r="U20" i="7" s="1"/>
  <c r="V49" i="7"/>
  <c r="W56" i="7" s="1"/>
  <c r="V13" i="4"/>
  <c r="W4" i="4"/>
  <c r="U35" i="3"/>
  <c r="U32" i="3"/>
  <c r="U34" i="3"/>
  <c r="W4" i="5"/>
  <c r="W6" i="5" s="1"/>
  <c r="U33" i="3"/>
  <c r="U36" i="3" s="1"/>
  <c r="W5" i="5" s="1"/>
  <c r="V10" i="7"/>
  <c r="V11" i="7" s="1"/>
  <c r="W75" i="7"/>
  <c r="V39" i="7"/>
  <c r="Z61" i="7"/>
  <c r="Y68" i="7"/>
  <c r="V34" i="7" l="1"/>
  <c r="V35" i="7" s="1"/>
  <c r="V28" i="7"/>
  <c r="W9" i="5"/>
  <c r="W10" i="5"/>
  <c r="V12" i="7"/>
  <c r="V19" i="7"/>
  <c r="V20" i="7" s="1"/>
  <c r="W50" i="7"/>
  <c r="W25" i="7"/>
  <c r="W27" i="7" s="1"/>
  <c r="X16" i="7"/>
  <c r="W17" i="7"/>
  <c r="V35" i="3"/>
  <c r="X4" i="5"/>
  <c r="V33" i="3"/>
  <c r="V34" i="3"/>
  <c r="W25" i="3"/>
  <c r="W27" i="3"/>
  <c r="W28" i="3"/>
  <c r="X4" i="3"/>
  <c r="W11" i="4" a="1"/>
  <c r="W11" i="4" s="1"/>
  <c r="X23" i="7" s="1"/>
  <c r="X24" i="7" s="1"/>
  <c r="W23" i="3"/>
  <c r="W22" i="3"/>
  <c r="X8" i="7" s="1"/>
  <c r="X9" i="7" s="1"/>
  <c r="W30" i="3"/>
  <c r="X43" i="7" s="1"/>
  <c r="W29" i="3"/>
  <c r="X42" i="7" s="1"/>
  <c r="W24" i="3"/>
  <c r="W39" i="7"/>
  <c r="V36" i="3"/>
  <c r="X5" i="5" s="1"/>
  <c r="V46" i="7"/>
  <c r="V86" i="7"/>
  <c r="V91" i="7" s="1"/>
  <c r="X75" i="7"/>
  <c r="U91" i="7"/>
  <c r="U58" i="7"/>
  <c r="V53" i="7"/>
  <c r="V14" i="4"/>
  <c r="E11" i="5" s="1" a="1"/>
  <c r="E11" i="5" s="1"/>
  <c r="R78" i="7"/>
  <c r="Q80" i="7"/>
  <c r="Q82" i="7" s="1"/>
  <c r="AA61" i="7"/>
  <c r="Z68" i="7"/>
  <c r="V89" i="7"/>
  <c r="W10" i="7"/>
  <c r="W11" i="7"/>
  <c r="W49" i="7"/>
  <c r="X56" i="7" s="1"/>
  <c r="W14" i="4"/>
  <c r="X4" i="4"/>
  <c r="W13" i="4"/>
  <c r="W34" i="7" l="1"/>
  <c r="W35" i="7" s="1"/>
  <c r="W28" i="7"/>
  <c r="W46" i="7"/>
  <c r="W86" i="7"/>
  <c r="X50" i="7"/>
  <c r="X90" i="7"/>
  <c r="V15" i="4"/>
  <c r="X6" i="5"/>
  <c r="V32" i="3"/>
  <c r="W12" i="7"/>
  <c r="W19" i="7"/>
  <c r="W20" i="7" s="1"/>
  <c r="X89" i="7"/>
  <c r="X49" i="7"/>
  <c r="Y56" i="7" s="1"/>
  <c r="X25" i="7"/>
  <c r="X27" i="7" s="1"/>
  <c r="V58" i="7"/>
  <c r="W53" i="7"/>
  <c r="W32" i="3"/>
  <c r="Y4" i="5"/>
  <c r="Y6" i="5" s="1"/>
  <c r="W35" i="3"/>
  <c r="W34" i="3"/>
  <c r="W33" i="3"/>
  <c r="AB61" i="7"/>
  <c r="AA68" i="7"/>
  <c r="S78" i="7"/>
  <c r="R80" i="7"/>
  <c r="R82" i="7" s="1"/>
  <c r="X27" i="3"/>
  <c r="X28" i="3"/>
  <c r="X11" i="4" a="1"/>
  <c r="X11" i="4" s="1"/>
  <c r="Y23" i="7" s="1"/>
  <c r="Y24" i="7" s="1"/>
  <c r="Y4" i="3"/>
  <c r="X24" i="3"/>
  <c r="X30" i="3"/>
  <c r="X22" i="3"/>
  <c r="Y8" i="7" s="1"/>
  <c r="Y9" i="7" s="1"/>
  <c r="X25" i="3"/>
  <c r="X29" i="3"/>
  <c r="Y42" i="7" s="1"/>
  <c r="X23" i="3"/>
  <c r="V16" i="4"/>
  <c r="X39" i="7"/>
  <c r="W36" i="3"/>
  <c r="Y5" i="5" s="1"/>
  <c r="Y75" i="7"/>
  <c r="X10" i="5"/>
  <c r="X9" i="5"/>
  <c r="Y16" i="7"/>
  <c r="X17" i="7"/>
  <c r="X11" i="7"/>
  <c r="X10" i="7"/>
  <c r="W15" i="4"/>
  <c r="X64" i="7" s="1"/>
  <c r="X71" i="7" s="1"/>
  <c r="W16" i="4"/>
  <c r="X65" i="7" s="1"/>
  <c r="X72" i="7" s="1"/>
  <c r="X14" i="4"/>
  <c r="Y4" i="4"/>
  <c r="X13" i="4"/>
  <c r="X34" i="7" l="1"/>
  <c r="X35" i="7" s="1"/>
  <c r="X28" i="7"/>
  <c r="X12" i="7"/>
  <c r="X19" i="7"/>
  <c r="X20" i="7" s="1"/>
  <c r="Y28" i="3"/>
  <c r="Y29" i="3"/>
  <c r="Z42" i="7" s="1"/>
  <c r="Z4" i="3"/>
  <c r="Y24" i="3"/>
  <c r="Y27" i="3"/>
  <c r="Y30" i="3"/>
  <c r="Z43" i="7" s="1"/>
  <c r="Y22" i="3"/>
  <c r="Z8" i="7" s="1"/>
  <c r="Z9" i="7" s="1"/>
  <c r="Y25" i="3"/>
  <c r="Y23" i="3"/>
  <c r="Y11" i="4" a="1"/>
  <c r="Y11" i="4" s="1"/>
  <c r="Z23" i="7" s="1"/>
  <c r="Z24" i="7" s="1"/>
  <c r="Z16" i="7"/>
  <c r="Y17" i="7"/>
  <c r="Z4" i="5"/>
  <c r="Z6" i="5" s="1"/>
  <c r="X33" i="3"/>
  <c r="X32" i="3"/>
  <c r="X34" i="3"/>
  <c r="X35" i="3"/>
  <c r="Y49" i="7"/>
  <c r="Z56" i="7" s="1"/>
  <c r="Y39" i="7"/>
  <c r="X36" i="3"/>
  <c r="Z5" i="5" s="1"/>
  <c r="Y9" i="5"/>
  <c r="Y10" i="5"/>
  <c r="AB68" i="7"/>
  <c r="AC61" i="7"/>
  <c r="X16" i="4"/>
  <c r="Y65" i="7" s="1"/>
  <c r="Y72" i="7" s="1"/>
  <c r="X15" i="4"/>
  <c r="Y64" i="7" s="1"/>
  <c r="Y71" i="7" s="1"/>
  <c r="W65" i="7"/>
  <c r="E13" i="5" a="1"/>
  <c r="E13" i="5" s="1"/>
  <c r="Y14" i="4"/>
  <c r="Y13" i="4"/>
  <c r="Z4" i="4"/>
  <c r="Y10" i="7"/>
  <c r="Y11" i="7" s="1"/>
  <c r="W58" i="7"/>
  <c r="X53" i="7"/>
  <c r="Y25" i="7"/>
  <c r="Y27" i="7"/>
  <c r="Z75" i="7"/>
  <c r="T78" i="7"/>
  <c r="S80" i="7"/>
  <c r="S82" i="7" s="1"/>
  <c r="W64" i="7"/>
  <c r="E12" i="5" a="1"/>
  <c r="E12" i="5" s="1"/>
  <c r="E16" i="5" s="1"/>
  <c r="E17" i="5" s="1"/>
  <c r="X46" i="7"/>
  <c r="X86" i="7"/>
  <c r="X91" i="7" s="1"/>
  <c r="Y43" i="7"/>
  <c r="Y12" i="7" l="1"/>
  <c r="Y19" i="7"/>
  <c r="Y20" i="7" s="1"/>
  <c r="W71" i="7"/>
  <c r="W89" i="7"/>
  <c r="Z29" i="3"/>
  <c r="AA42" i="7" s="1"/>
  <c r="Z30" i="3"/>
  <c r="Z28" i="3"/>
  <c r="Z24" i="3"/>
  <c r="Z22" i="3"/>
  <c r="AA8" i="7" s="1"/>
  <c r="AA9" i="7" s="1"/>
  <c r="Z25" i="3"/>
  <c r="Z27" i="3"/>
  <c r="Z11" i="4" a="1"/>
  <c r="Z11" i="4" s="1"/>
  <c r="AA23" i="7" s="1"/>
  <c r="AA24" i="7" s="1"/>
  <c r="AA4" i="3"/>
  <c r="Z23" i="3"/>
  <c r="Y15" i="4"/>
  <c r="Z64" i="7" s="1"/>
  <c r="Z71" i="7" s="1"/>
  <c r="Y16" i="4"/>
  <c r="Z65" i="7" s="1"/>
  <c r="Z72" i="7" s="1"/>
  <c r="AA16" i="7"/>
  <c r="Z17" i="7"/>
  <c r="U78" i="7"/>
  <c r="T80" i="7"/>
  <c r="T82" i="7" s="1"/>
  <c r="AD61" i="7"/>
  <c r="AC68" i="7"/>
  <c r="Z10" i="7"/>
  <c r="Z11" i="7" s="1"/>
  <c r="Y34" i="7"/>
  <c r="Y35" i="7" s="1"/>
  <c r="Y28" i="7"/>
  <c r="AA4" i="5"/>
  <c r="AA6" i="5" s="1"/>
  <c r="Y33" i="3"/>
  <c r="Y36" i="3" s="1"/>
  <c r="AA5" i="5" s="1"/>
  <c r="Y35" i="3"/>
  <c r="Y32" i="3"/>
  <c r="Y34" i="3"/>
  <c r="Y46" i="7"/>
  <c r="Y86" i="7"/>
  <c r="AA75" i="7"/>
  <c r="Z10" i="5"/>
  <c r="Z9" i="5"/>
  <c r="X58" i="7"/>
  <c r="Y53" i="7"/>
  <c r="Y89" i="7"/>
  <c r="Z39" i="7"/>
  <c r="AA4" i="4"/>
  <c r="Z13" i="4"/>
  <c r="Z14" i="4"/>
  <c r="Z25" i="7"/>
  <c r="Z27" i="7" s="1"/>
  <c r="Z90" i="7"/>
  <c r="Z50" i="7"/>
  <c r="Z49" i="7"/>
  <c r="AA56" i="7" s="1"/>
  <c r="Y90" i="7"/>
  <c r="Y50" i="7"/>
  <c r="W72" i="7"/>
  <c r="W90" i="7"/>
  <c r="AA10" i="5" l="1"/>
  <c r="AA9" i="5"/>
  <c r="Z34" i="7"/>
  <c r="Z35" i="7" s="1"/>
  <c r="Z28" i="7"/>
  <c r="Z19" i="7"/>
  <c r="Z20" i="7" s="1"/>
  <c r="Z12" i="7"/>
  <c r="Y58" i="7"/>
  <c r="Z53" i="7"/>
  <c r="AA49" i="7"/>
  <c r="AB56" i="7" s="1"/>
  <c r="Z89" i="7"/>
  <c r="Z15" i="4"/>
  <c r="AA64" i="7" s="1"/>
  <c r="AA71" i="7" s="1"/>
  <c r="Z16" i="4"/>
  <c r="AA65" i="7" s="1"/>
  <c r="AA72" i="7" s="1"/>
  <c r="AA30" i="3"/>
  <c r="AB43" i="7" s="1"/>
  <c r="AA24" i="3"/>
  <c r="AA29" i="3"/>
  <c r="AB42" i="7" s="1"/>
  <c r="AA25" i="3"/>
  <c r="AA11" i="4" a="1"/>
  <c r="AA11" i="4" s="1"/>
  <c r="AB23" i="7" s="1"/>
  <c r="AB24" i="7" s="1"/>
  <c r="AA22" i="3"/>
  <c r="AB8" i="7" s="1"/>
  <c r="AB9" i="7" s="1"/>
  <c r="AA23" i="3"/>
  <c r="AB4" i="3"/>
  <c r="AA28" i="3"/>
  <c r="AA27" i="3"/>
  <c r="Z46" i="7"/>
  <c r="Z86" i="7"/>
  <c r="W91" i="7"/>
  <c r="V78" i="7"/>
  <c r="U80" i="7"/>
  <c r="U82" i="7" s="1"/>
  <c r="AB4" i="4"/>
  <c r="AA13" i="4"/>
  <c r="AA14" i="4"/>
  <c r="AA43" i="7"/>
  <c r="AE61" i="7"/>
  <c r="AD68" i="7"/>
  <c r="AB75" i="7"/>
  <c r="Y91" i="7"/>
  <c r="AB16" i="7"/>
  <c r="AA17" i="7"/>
  <c r="AA25" i="7"/>
  <c r="AA27" i="7"/>
  <c r="AB4" i="5"/>
  <c r="AB6" i="5" s="1"/>
  <c r="Z33" i="3"/>
  <c r="Z36" i="3" s="1"/>
  <c r="AB5" i="5" s="1"/>
  <c r="Z35" i="3"/>
  <c r="Z34" i="3"/>
  <c r="Z32" i="3"/>
  <c r="AA10" i="7"/>
  <c r="AA11" i="7" s="1"/>
  <c r="AA39" i="7"/>
  <c r="AA19" i="7" l="1"/>
  <c r="AA20" i="7" s="1"/>
  <c r="AA12" i="7"/>
  <c r="AB10" i="5"/>
  <c r="AB9" i="5"/>
  <c r="W78" i="7"/>
  <c r="V80" i="7"/>
  <c r="V82" i="7" s="1"/>
  <c r="AA89" i="7"/>
  <c r="AB39" i="7"/>
  <c r="AA34" i="7"/>
  <c r="AA35" i="7" s="1"/>
  <c r="AA28" i="7"/>
  <c r="Z58" i="7"/>
  <c r="AA53" i="7"/>
  <c r="AC16" i="7"/>
  <c r="AB17" i="7"/>
  <c r="AB29" i="3"/>
  <c r="AC42" i="7" s="1"/>
  <c r="AB30" i="3"/>
  <c r="AB25" i="3"/>
  <c r="AB11" i="4" a="1"/>
  <c r="AB11" i="4" s="1"/>
  <c r="AC23" i="7" s="1"/>
  <c r="AC24" i="7" s="1"/>
  <c r="AB24" i="3"/>
  <c r="AC4" i="3"/>
  <c r="AB22" i="3"/>
  <c r="AC8" i="7" s="1"/>
  <c r="AC9" i="7" s="1"/>
  <c r="AB23" i="3"/>
  <c r="AB27" i="3"/>
  <c r="AB28" i="3"/>
  <c r="AB25" i="7"/>
  <c r="AB27" i="7"/>
  <c r="AB50" i="7"/>
  <c r="AA32" i="3"/>
  <c r="AA33" i="3"/>
  <c r="AA36" i="3" s="1"/>
  <c r="AC5" i="5" s="1"/>
  <c r="AA34" i="3"/>
  <c r="AA35" i="3"/>
  <c r="AC4" i="5"/>
  <c r="AC6" i="5" s="1"/>
  <c r="AC75" i="7"/>
  <c r="AA46" i="7"/>
  <c r="AA86" i="7"/>
  <c r="AF61" i="7"/>
  <c r="AE68" i="7"/>
  <c r="AA90" i="7"/>
  <c r="AA50" i="7"/>
  <c r="AA16" i="4"/>
  <c r="AB65" i="7" s="1"/>
  <c r="AB72" i="7" s="1"/>
  <c r="AA15" i="4"/>
  <c r="AB64" i="7" s="1"/>
  <c r="AB71" i="7" s="1"/>
  <c r="AC4" i="4"/>
  <c r="AB14" i="4"/>
  <c r="AB13" i="4"/>
  <c r="Z91" i="7"/>
  <c r="AB10" i="7"/>
  <c r="AB11" i="7" s="1"/>
  <c r="AB49" i="7"/>
  <c r="AC56" i="7" s="1"/>
  <c r="AB19" i="7" l="1"/>
  <c r="AB20" i="7" s="1"/>
  <c r="AB12" i="7"/>
  <c r="AC10" i="5"/>
  <c r="AC9" i="5"/>
  <c r="AB16" i="4"/>
  <c r="AC65" i="7" s="1"/>
  <c r="AC72" i="7" s="1"/>
  <c r="AB15" i="4"/>
  <c r="AC64" i="7" s="1"/>
  <c r="AC71" i="7" s="1"/>
  <c r="AD16" i="7"/>
  <c r="AC17" i="7"/>
  <c r="AD4" i="4"/>
  <c r="AC13" i="4"/>
  <c r="AC14" i="4"/>
  <c r="AC10" i="7"/>
  <c r="AC11" i="7"/>
  <c r="AC11" i="4" a="1"/>
  <c r="AC11" i="4" s="1"/>
  <c r="AD23" i="7" s="1"/>
  <c r="AD24" i="7" s="1"/>
  <c r="AC29" i="3"/>
  <c r="AD42" i="7" s="1"/>
  <c r="AC25" i="3"/>
  <c r="AC24" i="3"/>
  <c r="AC28" i="3"/>
  <c r="AC22" i="3"/>
  <c r="AD8" i="7" s="1"/>
  <c r="AD9" i="7" s="1"/>
  <c r="AC30" i="3"/>
  <c r="AD43" i="7" s="1"/>
  <c r="AD4" i="3"/>
  <c r="AC27" i="3"/>
  <c r="AC23" i="3"/>
  <c r="AA58" i="7"/>
  <c r="AB53" i="7"/>
  <c r="AA91" i="7"/>
  <c r="AC25" i="7"/>
  <c r="AC27" i="7" s="1"/>
  <c r="AB90" i="7"/>
  <c r="AB28" i="7"/>
  <c r="AB34" i="7"/>
  <c r="AB35" i="7" s="1"/>
  <c r="AC39" i="7"/>
  <c r="X78" i="7"/>
  <c r="W80" i="7"/>
  <c r="W82" i="7" s="1"/>
  <c r="AB89" i="7"/>
  <c r="AC43" i="7"/>
  <c r="AB32" i="3"/>
  <c r="AB33" i="3"/>
  <c r="AB36" i="3" s="1"/>
  <c r="AD5" i="5" s="1"/>
  <c r="AB35" i="3"/>
  <c r="AB34" i="3"/>
  <c r="AD4" i="5"/>
  <c r="AD6" i="5" s="1"/>
  <c r="AB86" i="7"/>
  <c r="AB46" i="7"/>
  <c r="AF68" i="7"/>
  <c r="AG61" i="7"/>
  <c r="AD75" i="7"/>
  <c r="AC49" i="7"/>
  <c r="AD56" i="7" s="1"/>
  <c r="AC28" i="7" l="1"/>
  <c r="AC34" i="7"/>
  <c r="AC35" i="7" s="1"/>
  <c r="AD10" i="5"/>
  <c r="AD9" i="5"/>
  <c r="AD25" i="7"/>
  <c r="AD27" i="7" s="1"/>
  <c r="AB58" i="7"/>
  <c r="AC53" i="7"/>
  <c r="AC90" i="7"/>
  <c r="AC50" i="7"/>
  <c r="AC33" i="3"/>
  <c r="AC36" i="3" s="1"/>
  <c r="AE5" i="5" s="1"/>
  <c r="AE4" i="5"/>
  <c r="AE6" i="5" s="1"/>
  <c r="AC34" i="3"/>
  <c r="AC35" i="3"/>
  <c r="AC32" i="3"/>
  <c r="AD29" i="3"/>
  <c r="AE42" i="7" s="1"/>
  <c r="AD25" i="3"/>
  <c r="AD22" i="3"/>
  <c r="AE8" i="7" s="1"/>
  <c r="AE9" i="7" s="1"/>
  <c r="AD11" i="4" a="1"/>
  <c r="AD11" i="4" s="1"/>
  <c r="AE23" i="7" s="1"/>
  <c r="AE24" i="7" s="1"/>
  <c r="AD24" i="3"/>
  <c r="AD28" i="3"/>
  <c r="AE4" i="3"/>
  <c r="AD23" i="3"/>
  <c r="AD27" i="3"/>
  <c r="AD30" i="3"/>
  <c r="AE43" i="7" s="1"/>
  <c r="AC89" i="7"/>
  <c r="AE4" i="4"/>
  <c r="AD14" i="4"/>
  <c r="AD13" i="4"/>
  <c r="AD90" i="7"/>
  <c r="AD50" i="7"/>
  <c r="Y78" i="7"/>
  <c r="X80" i="7"/>
  <c r="X82" i="7" s="1"/>
  <c r="AD39" i="7"/>
  <c r="AB91" i="7"/>
  <c r="AC16" i="4"/>
  <c r="AD65" i="7" s="1"/>
  <c r="AD72" i="7" s="1"/>
  <c r="AC15" i="4"/>
  <c r="AD64" i="7" s="1"/>
  <c r="AD71" i="7" s="1"/>
  <c r="AE75" i="7"/>
  <c r="AC46" i="7"/>
  <c r="AC86" i="7"/>
  <c r="AG68" i="7"/>
  <c r="AH61" i="7"/>
  <c r="AD49" i="7"/>
  <c r="AE56" i="7" s="1"/>
  <c r="AD89" i="7"/>
  <c r="AC19" i="7"/>
  <c r="AC20" i="7" s="1"/>
  <c r="AC12" i="7"/>
  <c r="AE16" i="7"/>
  <c r="AD17" i="7"/>
  <c r="AD10" i="7"/>
  <c r="AD11" i="7"/>
  <c r="AE10" i="5" l="1"/>
  <c r="AE9" i="5"/>
  <c r="AF56" i="7"/>
  <c r="AD28" i="7"/>
  <c r="AD34" i="7"/>
  <c r="AD35" i="7" s="1"/>
  <c r="AF4" i="4"/>
  <c r="AE14" i="4"/>
  <c r="AE13" i="4"/>
  <c r="AE50" i="7"/>
  <c r="AD16" i="4"/>
  <c r="AE65" i="7" s="1"/>
  <c r="AE72" i="7" s="1"/>
  <c r="AD15" i="4"/>
  <c r="AE64" i="7" s="1"/>
  <c r="AE71" i="7" s="1"/>
  <c r="AH68" i="7"/>
  <c r="AI61" i="7"/>
  <c r="AF4" i="5"/>
  <c r="AF6" i="5" s="1"/>
  <c r="AD34" i="3"/>
  <c r="AD36" i="3" s="1"/>
  <c r="AF5" i="5" s="1"/>
  <c r="AD35" i="3"/>
  <c r="AD33" i="3"/>
  <c r="AD32" i="3"/>
  <c r="AE29" i="3"/>
  <c r="AF42" i="7" s="1"/>
  <c r="AE25" i="3"/>
  <c r="AE22" i="3"/>
  <c r="AF8" i="7" s="1"/>
  <c r="AF9" i="7" s="1"/>
  <c r="AE11" i="4" a="1"/>
  <c r="AE11" i="4" s="1"/>
  <c r="AF23" i="7" s="1"/>
  <c r="AF24" i="7" s="1"/>
  <c r="AE24" i="3"/>
  <c r="AE28" i="3"/>
  <c r="AF4" i="3"/>
  <c r="AE30" i="3"/>
  <c r="AF43" i="7" s="1"/>
  <c r="AE23" i="3"/>
  <c r="AE27" i="3"/>
  <c r="AE25" i="7"/>
  <c r="AE27" i="7" s="1"/>
  <c r="AF16" i="7"/>
  <c r="AE17" i="7"/>
  <c r="AE10" i="7"/>
  <c r="AE11" i="7"/>
  <c r="AC91" i="7"/>
  <c r="AE39" i="7"/>
  <c r="AD46" i="7"/>
  <c r="AD86" i="7"/>
  <c r="AD91" i="7" s="1"/>
  <c r="AF75" i="7"/>
  <c r="AC58" i="7"/>
  <c r="AD53" i="7"/>
  <c r="AD19" i="7"/>
  <c r="AD20" i="7" s="1"/>
  <c r="AD12" i="7"/>
  <c r="Z78" i="7"/>
  <c r="Y80" i="7"/>
  <c r="Y82" i="7" s="1"/>
  <c r="AE49" i="7"/>
  <c r="AE28" i="7" l="1"/>
  <c r="AE34" i="7"/>
  <c r="AE35" i="7" s="1"/>
  <c r="AF10" i="5"/>
  <c r="AF9" i="5"/>
  <c r="AG75" i="7"/>
  <c r="AF25" i="3"/>
  <c r="AF22" i="3"/>
  <c r="AG8" i="7" s="1"/>
  <c r="AG9" i="7" s="1"/>
  <c r="AF11" i="4" a="1"/>
  <c r="AF11" i="4" s="1"/>
  <c r="AG23" i="7" s="1"/>
  <c r="AG24" i="7" s="1"/>
  <c r="AF29" i="3"/>
  <c r="AG42" i="7" s="1"/>
  <c r="AF28" i="3"/>
  <c r="AF23" i="3"/>
  <c r="AF24" i="3"/>
  <c r="AG4" i="3"/>
  <c r="AF30" i="3"/>
  <c r="AG43" i="7" s="1"/>
  <c r="AF27" i="3"/>
  <c r="AA78" i="7"/>
  <c r="Z80" i="7"/>
  <c r="Z82" i="7" s="1"/>
  <c r="AE35" i="3"/>
  <c r="AE34" i="3"/>
  <c r="AG4" i="5"/>
  <c r="AG6" i="5" s="1"/>
  <c r="AE33" i="3"/>
  <c r="AE32" i="3"/>
  <c r="AE15" i="4"/>
  <c r="AF64" i="7" s="1"/>
  <c r="AF71" i="7" s="1"/>
  <c r="AE16" i="4"/>
  <c r="AF65" i="7" s="1"/>
  <c r="AF72" i="7" s="1"/>
  <c r="AF49" i="7"/>
  <c r="AG56" i="7" s="1"/>
  <c r="AF89" i="7"/>
  <c r="AG16" i="7"/>
  <c r="AF17" i="7"/>
  <c r="AI68" i="7"/>
  <c r="AJ61" i="7"/>
  <c r="AD58" i="7"/>
  <c r="AE53" i="7"/>
  <c r="AF50" i="7"/>
  <c r="AF39" i="7"/>
  <c r="AE36" i="3"/>
  <c r="AG5" i="5" s="1"/>
  <c r="AE90" i="7"/>
  <c r="AE89" i="7"/>
  <c r="AE19" i="7"/>
  <c r="AE20" i="7" s="1"/>
  <c r="AE12" i="7"/>
  <c r="AF25" i="7"/>
  <c r="AF27" i="7"/>
  <c r="AF10" i="7"/>
  <c r="AF11" i="7"/>
  <c r="AG4" i="4"/>
  <c r="AF13" i="4"/>
  <c r="AF14" i="4"/>
  <c r="AE46" i="7"/>
  <c r="AE86" i="7"/>
  <c r="AF28" i="7" l="1"/>
  <c r="AF34" i="7"/>
  <c r="AF35" i="7" s="1"/>
  <c r="AG25" i="7"/>
  <c r="AG27" i="7"/>
  <c r="AH75" i="7"/>
  <c r="AF46" i="7"/>
  <c r="AF86" i="7"/>
  <c r="AF91" i="7" s="1"/>
  <c r="AF16" i="4"/>
  <c r="AG65" i="7" s="1"/>
  <c r="AG72" i="7" s="1"/>
  <c r="AF15" i="4"/>
  <c r="AG64" i="7" s="1"/>
  <c r="AG71" i="7" s="1"/>
  <c r="AJ68" i="7"/>
  <c r="AK61" i="7"/>
  <c r="AH4" i="4"/>
  <c r="AG13" i="4"/>
  <c r="AG14" i="4"/>
  <c r="AG49" i="7"/>
  <c r="AH56" i="7" s="1"/>
  <c r="AE91" i="7"/>
  <c r="AF90" i="7"/>
  <c r="AE58" i="7"/>
  <c r="AF53" i="7"/>
  <c r="AB78" i="7"/>
  <c r="AA80" i="7"/>
  <c r="AA82" i="7" s="1"/>
  <c r="AG50" i="7"/>
  <c r="AH4" i="3"/>
  <c r="AG22" i="3"/>
  <c r="AH8" i="7" s="1"/>
  <c r="AH9" i="7" s="1"/>
  <c r="AG11" i="4" a="1"/>
  <c r="AG11" i="4" s="1"/>
  <c r="AH23" i="7" s="1"/>
  <c r="AH24" i="7" s="1"/>
  <c r="AG30" i="3"/>
  <c r="AH43" i="7" s="1"/>
  <c r="AG29" i="3"/>
  <c r="AH42" i="7" s="1"/>
  <c r="AG24" i="3"/>
  <c r="AG28" i="3"/>
  <c r="AG23" i="3"/>
  <c r="AG27" i="3"/>
  <c r="AG25" i="3"/>
  <c r="AF19" i="7"/>
  <c r="AF20" i="7" s="1"/>
  <c r="AF12" i="7"/>
  <c r="AH16" i="7"/>
  <c r="AG17" i="7"/>
  <c r="AG39" i="7"/>
  <c r="AG10" i="7"/>
  <c r="AG11" i="7"/>
  <c r="AG10" i="5"/>
  <c r="AG9" i="5"/>
  <c r="AF34" i="3"/>
  <c r="AF36" i="3" s="1"/>
  <c r="AH5" i="5" s="1"/>
  <c r="AF35" i="3"/>
  <c r="AF32" i="3"/>
  <c r="AH4" i="5"/>
  <c r="AH6" i="5" s="1"/>
  <c r="AF33" i="3"/>
  <c r="AH10" i="5" l="1"/>
  <c r="AH9" i="5"/>
  <c r="AG15" i="4"/>
  <c r="AH64" i="7" s="1"/>
  <c r="AH71" i="7" s="1"/>
  <c r="AG16" i="4"/>
  <c r="AH65" i="7" s="1"/>
  <c r="AH72" i="7" s="1"/>
  <c r="AI75" i="7"/>
  <c r="AH25" i="7"/>
  <c r="AH27" i="7"/>
  <c r="AG90" i="7"/>
  <c r="AC78" i="7"/>
  <c r="AB80" i="7"/>
  <c r="AB82" i="7" s="1"/>
  <c r="AH90" i="7"/>
  <c r="AH50" i="7"/>
  <c r="AK68" i="7"/>
  <c r="AL61" i="7"/>
  <c r="AL68" i="7" s="1"/>
  <c r="AG19" i="7"/>
  <c r="AG20" i="7" s="1"/>
  <c r="AG12" i="7"/>
  <c r="AI4" i="3"/>
  <c r="AH30" i="3"/>
  <c r="AH27" i="3"/>
  <c r="AH11" i="4" a="1"/>
  <c r="AH11" i="4" s="1"/>
  <c r="AI23" i="7" s="1"/>
  <c r="AI24" i="7" s="1"/>
  <c r="AH29" i="3"/>
  <c r="AI42" i="7" s="1"/>
  <c r="AH24" i="3"/>
  <c r="AH28" i="3"/>
  <c r="AH23" i="3"/>
  <c r="AH25" i="3"/>
  <c r="AH22" i="3"/>
  <c r="AI8" i="7" s="1"/>
  <c r="AI9" i="7" s="1"/>
  <c r="AG46" i="7"/>
  <c r="AG86" i="7"/>
  <c r="AG89" i="7"/>
  <c r="AH49" i="7"/>
  <c r="AI56" i="7" s="1"/>
  <c r="AH13" i="4"/>
  <c r="AI4" i="4"/>
  <c r="AH14" i="4"/>
  <c r="AH10" i="7"/>
  <c r="AH11" i="7"/>
  <c r="AI16" i="7"/>
  <c r="AH17" i="7"/>
  <c r="AF58" i="7"/>
  <c r="AG53" i="7"/>
  <c r="AG28" i="7"/>
  <c r="AG34" i="7"/>
  <c r="AG35" i="7" s="1"/>
  <c r="AG34" i="3"/>
  <c r="AG36" i="3" s="1"/>
  <c r="AI5" i="5" s="1"/>
  <c r="AG35" i="3"/>
  <c r="AG32" i="3"/>
  <c r="AI4" i="5"/>
  <c r="AI6" i="5" s="1"/>
  <c r="AG33" i="3"/>
  <c r="AH39" i="7"/>
  <c r="AI10" i="5" l="1"/>
  <c r="AI9" i="5"/>
  <c r="AI39" i="7"/>
  <c r="AG91" i="7"/>
  <c r="AI25" i="7"/>
  <c r="AI27" i="7" s="1"/>
  <c r="AI43" i="7"/>
  <c r="AI10" i="7"/>
  <c r="AI11" i="7" s="1"/>
  <c r="AG58" i="7"/>
  <c r="AH53" i="7"/>
  <c r="AI49" i="7"/>
  <c r="AJ56" i="7" s="1"/>
  <c r="AI89" i="7"/>
  <c r="AH12" i="7"/>
  <c r="AH19" i="7"/>
  <c r="AH20" i="7" s="1"/>
  <c r="AJ75" i="7"/>
  <c r="AH86" i="7"/>
  <c r="AH46" i="7"/>
  <c r="AH89" i="7"/>
  <c r="AD78" i="7"/>
  <c r="AC80" i="7"/>
  <c r="AC82" i="7" s="1"/>
  <c r="AH28" i="7"/>
  <c r="AH34" i="7"/>
  <c r="AH35" i="7" s="1"/>
  <c r="AJ16" i="7"/>
  <c r="AI17" i="7"/>
  <c r="AJ4" i="5"/>
  <c r="AJ6" i="5" s="1"/>
  <c r="AH34" i="3"/>
  <c r="AH36" i="3" s="1"/>
  <c r="AJ5" i="5" s="1"/>
  <c r="AH35" i="3"/>
  <c r="AH33" i="3"/>
  <c r="AH32" i="3"/>
  <c r="AI13" i="4"/>
  <c r="AI14" i="4"/>
  <c r="AJ4" i="4"/>
  <c r="AI22" i="3"/>
  <c r="AJ8" i="7" s="1"/>
  <c r="AJ9" i="7" s="1"/>
  <c r="AI30" i="3"/>
  <c r="AI27" i="3"/>
  <c r="AI23" i="3"/>
  <c r="AI29" i="3"/>
  <c r="AJ42" i="7" s="1"/>
  <c r="AI24" i="3"/>
  <c r="AI28" i="3"/>
  <c r="AJ4" i="3"/>
  <c r="AI11" i="4" a="1"/>
  <c r="AI11" i="4" s="1"/>
  <c r="AJ23" i="7" s="1"/>
  <c r="AJ24" i="7" s="1"/>
  <c r="AI25" i="3"/>
  <c r="AH16" i="4"/>
  <c r="AI65" i="7" s="1"/>
  <c r="AI72" i="7" s="1"/>
  <c r="AH15" i="4"/>
  <c r="AI64" i="7" s="1"/>
  <c r="AI71" i="7" s="1"/>
  <c r="AI19" i="7" l="1"/>
  <c r="AI20" i="7" s="1"/>
  <c r="AI12" i="7"/>
  <c r="AJ10" i="5"/>
  <c r="AJ9" i="5"/>
  <c r="AI28" i="7"/>
  <c r="AI34" i="7"/>
  <c r="AI35" i="7" s="1"/>
  <c r="AH58" i="7"/>
  <c r="AI53" i="7"/>
  <c r="AK16" i="7"/>
  <c r="AJ17" i="7"/>
  <c r="AJ49" i="7"/>
  <c r="AK56" i="7" s="1"/>
  <c r="AJ89" i="7"/>
  <c r="AI90" i="7"/>
  <c r="AI50" i="7"/>
  <c r="AK4" i="5"/>
  <c r="AK6" i="5" s="1"/>
  <c r="AI34" i="3"/>
  <c r="AI33" i="3"/>
  <c r="AI32" i="3"/>
  <c r="AI35" i="3"/>
  <c r="AJ43" i="7"/>
  <c r="AJ22" i="3"/>
  <c r="AK8" i="7" s="1"/>
  <c r="AK9" i="7" s="1"/>
  <c r="AJ23" i="3"/>
  <c r="AJ30" i="3"/>
  <c r="AJ27" i="3"/>
  <c r="AK4" i="3"/>
  <c r="AJ28" i="3"/>
  <c r="AJ24" i="3"/>
  <c r="AJ25" i="3"/>
  <c r="AJ29" i="3"/>
  <c r="AK42" i="7" s="1"/>
  <c r="AJ11" i="4" a="1"/>
  <c r="AJ11" i="4" s="1"/>
  <c r="AK23" i="7" s="1"/>
  <c r="AK24" i="7" s="1"/>
  <c r="AE78" i="7"/>
  <c r="AD80" i="7"/>
  <c r="AD82" i="7" s="1"/>
  <c r="AH91" i="7"/>
  <c r="AK75" i="7"/>
  <c r="AI15" i="4"/>
  <c r="AJ64" i="7" s="1"/>
  <c r="AJ71" i="7" s="1"/>
  <c r="AI16" i="4"/>
  <c r="AJ65" i="7" s="1"/>
  <c r="AJ72" i="7" s="1"/>
  <c r="AJ25" i="7"/>
  <c r="AJ27" i="7" s="1"/>
  <c r="AJ39" i="7"/>
  <c r="AI36" i="3"/>
  <c r="AK5" i="5" s="1"/>
  <c r="AJ10" i="7"/>
  <c r="AJ11" i="7" s="1"/>
  <c r="AJ13" i="4"/>
  <c r="AJ14" i="4"/>
  <c r="AK4" i="4"/>
  <c r="AI86" i="7"/>
  <c r="AI46" i="7"/>
  <c r="AJ19" i="7" l="1"/>
  <c r="AJ20" i="7" s="1"/>
  <c r="AJ12" i="7"/>
  <c r="AJ28" i="7"/>
  <c r="AJ34" i="7"/>
  <c r="AJ35" i="7" s="1"/>
  <c r="AK25" i="7"/>
  <c r="AK27" i="7" s="1"/>
  <c r="AL4" i="5"/>
  <c r="AL6" i="5" s="1"/>
  <c r="AJ35" i="3"/>
  <c r="AJ34" i="3"/>
  <c r="AJ33" i="3"/>
  <c r="AJ36" i="3" s="1"/>
  <c r="AL5" i="5" s="1"/>
  <c r="AJ32" i="3"/>
  <c r="AL16" i="7"/>
  <c r="AL17" i="7" s="1"/>
  <c r="AK17" i="7"/>
  <c r="AK10" i="7"/>
  <c r="AK11" i="7" s="1"/>
  <c r="AK39" i="7"/>
  <c r="AJ86" i="7"/>
  <c r="AJ46" i="7"/>
  <c r="AL75" i="7"/>
  <c r="AK14" i="4"/>
  <c r="AK13" i="4"/>
  <c r="AL4" i="4"/>
  <c r="AM4" i="4" s="1"/>
  <c r="AN4" i="4" s="1"/>
  <c r="AO4" i="4" s="1"/>
  <c r="AP4" i="4" s="1"/>
  <c r="AQ4" i="4" s="1"/>
  <c r="AR4" i="4" s="1"/>
  <c r="AS4" i="4" s="1"/>
  <c r="AT4" i="4" s="1"/>
  <c r="AU4" i="4" s="1"/>
  <c r="AK43" i="7"/>
  <c r="AJ90" i="7"/>
  <c r="AJ50" i="7"/>
  <c r="AK49" i="7"/>
  <c r="AL56" i="7" s="1"/>
  <c r="AJ15" i="4"/>
  <c r="AK64" i="7" s="1"/>
  <c r="AK71" i="7" s="1"/>
  <c r="AJ16" i="4"/>
  <c r="AK65" i="7" s="1"/>
  <c r="AK72" i="7" s="1"/>
  <c r="AK9" i="5"/>
  <c r="AK10" i="5"/>
  <c r="AK23" i="3"/>
  <c r="AK11" i="4" a="1"/>
  <c r="AK11" i="4" s="1"/>
  <c r="AL23" i="7" s="1"/>
  <c r="AL24" i="7" s="1"/>
  <c r="AK24" i="3"/>
  <c r="AK27" i="3"/>
  <c r="AK28" i="3"/>
  <c r="AL4" i="3"/>
  <c r="AM4" i="3" s="1"/>
  <c r="AN4" i="3" s="1"/>
  <c r="AO4" i="3" s="1"/>
  <c r="AP4" i="3" s="1"/>
  <c r="AQ4" i="3" s="1"/>
  <c r="AR4" i="3" s="1"/>
  <c r="AS4" i="3" s="1"/>
  <c r="AT4" i="3" s="1"/>
  <c r="AU4" i="3" s="1"/>
  <c r="AV4" i="3" s="1"/>
  <c r="AW4" i="3" s="1"/>
  <c r="AX4" i="3" s="1"/>
  <c r="AY4" i="3" s="1"/>
  <c r="AZ4" i="3" s="1"/>
  <c r="BA4" i="3" s="1"/>
  <c r="BB4" i="3" s="1"/>
  <c r="BC4" i="3" s="1"/>
  <c r="BD4" i="3" s="1"/>
  <c r="BE4" i="3" s="1"/>
  <c r="BF4" i="3" s="1"/>
  <c r="AK29" i="3"/>
  <c r="AL42" i="7" s="1"/>
  <c r="AK25" i="3"/>
  <c r="AK22" i="3"/>
  <c r="AL8" i="7" s="1"/>
  <c r="AL9" i="7" s="1"/>
  <c r="AK30" i="3"/>
  <c r="AL43" i="7" s="1"/>
  <c r="AI58" i="7"/>
  <c r="AJ53" i="7"/>
  <c r="AI91" i="7"/>
  <c r="AF78" i="7"/>
  <c r="AE80" i="7"/>
  <c r="AE82" i="7" s="1"/>
  <c r="AK19" i="7" l="1"/>
  <c r="AK20" i="7" s="1"/>
  <c r="AK12" i="7"/>
  <c r="AL9" i="5"/>
  <c r="AL10" i="5"/>
  <c r="AK34" i="7"/>
  <c r="AK35" i="7" s="1"/>
  <c r="AK28" i="7"/>
  <c r="AK90" i="7"/>
  <c r="AK50" i="7"/>
  <c r="AL49" i="7"/>
  <c r="AJ91" i="7"/>
  <c r="AJ58" i="7"/>
  <c r="AK53" i="7"/>
  <c r="AK89" i="7"/>
  <c r="AL10" i="7"/>
  <c r="AL11" i="7" s="1"/>
  <c r="AL39" i="7"/>
  <c r="AK32" i="3"/>
  <c r="AK35" i="3"/>
  <c r="AK34" i="3"/>
  <c r="AK33" i="3"/>
  <c r="AK36" i="3" s="1"/>
  <c r="AM5" i="5" s="1"/>
  <c r="AM4" i="5"/>
  <c r="AM6" i="5" s="1"/>
  <c r="AL50" i="7"/>
  <c r="AK15" i="4"/>
  <c r="AL64" i="7" s="1"/>
  <c r="AL71" i="7" s="1"/>
  <c r="AK16" i="4"/>
  <c r="AL65" i="7" s="1"/>
  <c r="AL72" i="7" s="1"/>
  <c r="AL25" i="7"/>
  <c r="AL27" i="7" s="1"/>
  <c r="AG78" i="7"/>
  <c r="AF80" i="7"/>
  <c r="AF82" i="7" s="1"/>
  <c r="AK86" i="7"/>
  <c r="AK46" i="7"/>
  <c r="AL19" i="7" l="1"/>
  <c r="AL20" i="7" s="1"/>
  <c r="H94" i="7" s="1"/>
  <c r="F6" i="6" s="1"/>
  <c r="AL12" i="7"/>
  <c r="AL34" i="7"/>
  <c r="AL35" i="7" s="1"/>
  <c r="AL28" i="7"/>
  <c r="AM9" i="5"/>
  <c r="E19" i="5" s="1"/>
  <c r="E21" i="5" s="1"/>
  <c r="AM10" i="5"/>
  <c r="E20" i="5" s="1" a="1"/>
  <c r="E20" i="5" s="1"/>
  <c r="AL86" i="7"/>
  <c r="AL46" i="7"/>
  <c r="AH78" i="7"/>
  <c r="AG80" i="7"/>
  <c r="AG82" i="7" s="1"/>
  <c r="AK58" i="7"/>
  <c r="AL53" i="7"/>
  <c r="AL58" i="7" s="1"/>
  <c r="AL90" i="7"/>
  <c r="AL89" i="7"/>
  <c r="AK91" i="7"/>
  <c r="AI78" i="7" l="1"/>
  <c r="AH80" i="7"/>
  <c r="AH82" i="7" s="1"/>
  <c r="AL91" i="7"/>
  <c r="E24" i="5"/>
  <c r="E22" i="5"/>
  <c r="E6" i="6"/>
  <c r="K6" i="6"/>
  <c r="H6" i="6"/>
  <c r="M6" i="6" l="1"/>
  <c r="J6" i="6"/>
  <c r="G6" i="6"/>
  <c r="AJ78" i="7"/>
  <c r="AI80" i="7"/>
  <c r="AI82" i="7" s="1"/>
  <c r="AK78" i="7" l="1"/>
  <c r="AJ80" i="7"/>
  <c r="AJ82" i="7" s="1"/>
  <c r="L6" i="6"/>
  <c r="AL78" i="7" l="1"/>
  <c r="AL80" i="7" s="1"/>
  <c r="AL82" i="7" s="1"/>
  <c r="F7" i="6" s="1"/>
  <c r="AK80" i="7"/>
  <c r="AK82" i="7" s="1"/>
  <c r="H7" i="6" l="1"/>
  <c r="K7" i="6"/>
  <c r="K9" i="6" s="1"/>
  <c r="E7" i="6"/>
  <c r="F9" i="6"/>
  <c r="G7" i="6" l="1"/>
  <c r="J7" i="6"/>
  <c r="J9" i="6" s="1"/>
  <c r="E9" i="6"/>
  <c r="M7" i="6"/>
  <c r="M9" i="6" s="1"/>
  <c r="H9" i="6"/>
  <c r="L7" i="6" l="1"/>
  <c r="L9" i="6" s="1"/>
  <c r="G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7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ID#AAABiXkeOos
    (2025-04-22 09:32:10)
En cas de balivage la coupe de BO la première année est de 0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ueFWWWYb+2NyUH5VR5PyhRMwxy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0" authorId="0" shapeId="0" xr:uid="{00000000-0006-0000-0600-000001000000}">
      <text>
        <r>
          <rPr>
            <sz val="10"/>
            <color rgb="FF000000"/>
            <rFont val="Arial"/>
            <scheme val="minor"/>
          </rPr>
          <t>======
ID#AAABiXkeOo4
    (2025-04-22 09:32:10)
https://www.ecologie.gouv.fr/sites/default/files/2019-10/M%C3%A9thode%20reconstitution%20de%20for%C3%AAts%20d%C3%A9grad%C3%A9es.pdf</t>
        </r>
      </text>
    </comment>
    <comment ref="D16" authorId="0" shapeId="0" xr:uid="{00000000-0006-0000-0600-000002000000}">
      <text>
        <r>
          <rPr>
            <sz val="10"/>
            <color rgb="FF000000"/>
            <rFont val="Arial"/>
            <scheme val="minor"/>
          </rPr>
          <t>======
ID#AAABiXkeOow
    (2025-04-22 09:32:10)
https://www.ecologie.gouv.fr/sites/default/files/2019-10/M%C3%A9thode%20reconstitution%20de%20for%C3%AAts%20d%C3%A9grad%C3%A9es.pdf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aJf/o2gjnLgrXCpamvPpaz3bz4Q=="/>
    </ext>
  </extLst>
</comments>
</file>

<file path=xl/sharedStrings.xml><?xml version="1.0" encoding="utf-8"?>
<sst xmlns="http://schemas.openxmlformats.org/spreadsheetml/2006/main" count="531" uniqueCount="259">
  <si>
    <t>MODÈLE DE CALCUL LABEL BAS-CARBONE</t>
  </si>
  <si>
    <t>Ce calculateur est mis à la disposition des dépositaires de dossiers de balivage auprès du Label Bas Carbone par la société Kloros. Toute reproduction ou usage à d'autres fins est prohibé</t>
  </si>
  <si>
    <t>ONGLET</t>
  </si>
  <si>
    <t>Detail</t>
  </si>
  <si>
    <t>DESCRIPTION</t>
  </si>
  <si>
    <t>REE</t>
  </si>
  <si>
    <t>OUTPUT</t>
  </si>
  <si>
    <t>Résultats des calculs de réduction d'émissions indiqués dans le Document descriptif de projet (équivalent "document 10")</t>
  </si>
  <si>
    <t>VAN</t>
  </si>
  <si>
    <t>A remplir par le porteur de projet</t>
  </si>
  <si>
    <t>Résultats des calculs de VAN et d'additionnalité économique dont les résultats sont renseignés dans le Document descriptif de projet (équivalent "document 7"). A remplir uniquement si le projet bénéficie d'aides publiques.</t>
  </si>
  <si>
    <t>Projet</t>
  </si>
  <si>
    <t>Données brutes à saisir concernant le projet de balivage (forêt, surface, m</t>
  </si>
  <si>
    <t>Scénario_projet</t>
  </si>
  <si>
    <t>Calculs de volume de bois et coupes</t>
  </si>
  <si>
    <t>Scénario_référence</t>
  </si>
  <si>
    <t>Données à saisir concernant le taillis, l'âge et la durée de révolution</t>
  </si>
  <si>
    <t>calculsREE</t>
  </si>
  <si>
    <t>Calculs automatiques</t>
  </si>
  <si>
    <t>Calcul des REA et REE</t>
  </si>
  <si>
    <t>dataMethode</t>
  </si>
  <si>
    <t>Données absolues renseignées par les Méthodes du LBC le plus souvent</t>
  </si>
  <si>
    <t>Données du Projet</t>
  </si>
  <si>
    <t>Les cellules avec un fond jaune sont à renseigner
Le reste se complète automatiquement en fonction des données des différents onglets</t>
  </si>
  <si>
    <t>Informations Projet</t>
  </si>
  <si>
    <t>unité</t>
  </si>
  <si>
    <t>Méthode</t>
  </si>
  <si>
    <t>Balivage</t>
  </si>
  <si>
    <t xml:space="preserve">Durée Projet </t>
  </si>
  <si>
    <t>ans</t>
  </si>
  <si>
    <t>Nom du projet</t>
  </si>
  <si>
    <t>Saint-Martin-des-Champs</t>
  </si>
  <si>
    <t>Surface du projet</t>
  </si>
  <si>
    <t>ha</t>
  </si>
  <si>
    <t>Age du taillis</t>
  </si>
  <si>
    <t>Coût initial des travaux de balivage par hectare</t>
  </si>
  <si>
    <t>€/ha</t>
  </si>
  <si>
    <t>Prix unitaires nets (revenus de la coupe - coûts)</t>
  </si>
  <si>
    <t>Essence du projet</t>
  </si>
  <si>
    <t>Essence</t>
  </si>
  <si>
    <t>BO (€/m3)</t>
  </si>
  <si>
    <t>BI (€/m3)</t>
  </si>
  <si>
    <t>BP (€/m3)</t>
  </si>
  <si>
    <t>BE (€/m3)</t>
  </si>
  <si>
    <t>Essence dominante du taillis</t>
  </si>
  <si>
    <t>Châtaignier</t>
  </si>
  <si>
    <t>Sélectionner une essence parmi la liste en colonne E</t>
  </si>
  <si>
    <t>Scénario de référence</t>
  </si>
  <si>
    <t>Durée de révolution du taillis</t>
  </si>
  <si>
    <t>Durée de révolution de l'essence du projet en futaie sur souche (essence majoritaire)</t>
  </si>
  <si>
    <t>Type d'essence</t>
  </si>
  <si>
    <t>Infradensité</t>
  </si>
  <si>
    <t xml:space="preserve">Coefficient d'expansion aérienne </t>
  </si>
  <si>
    <t>Analyse des rabais</t>
  </si>
  <si>
    <t>Rabais</t>
  </si>
  <si>
    <t>Absence d'analyse économique ?</t>
  </si>
  <si>
    <t>Indiquer si il est "vrai" ou "faux" qu'une analyse économique ait été effectuée</t>
  </si>
  <si>
    <t>Indication de la classe de fertilité</t>
  </si>
  <si>
    <t>Indiquer si il est "vrai" ou "faux" que la classe de fertilité des essences ait été indiquée</t>
  </si>
  <si>
    <t>Rabais incendie</t>
  </si>
  <si>
    <t>Si le risque est considéré comme fort ou très fort, indiquer "vrai" ; sinon, indiquer "faux"</t>
  </si>
  <si>
    <t>Risques généraux</t>
  </si>
  <si>
    <t>Rabais appliqué par défaut</t>
  </si>
  <si>
    <t>Prise en compte de la substitution (facultatif)</t>
  </si>
  <si>
    <t>Prise en compte des effets de substitution (facultatif)</t>
  </si>
  <si>
    <t>Indiquer "vrai" pour prendre en compte les effets de substitution, "faux" sinon</t>
  </si>
  <si>
    <t>Scénario projet</t>
  </si>
  <si>
    <t>Age</t>
  </si>
  <si>
    <t>Âge du taillis</t>
  </si>
  <si>
    <t>Révolution du taillis</t>
  </si>
  <si>
    <t>Volume bois fort du taillis par âge</t>
  </si>
  <si>
    <t>Total</t>
  </si>
  <si>
    <t>m3/ha</t>
  </si>
  <si>
    <t>BO</t>
  </si>
  <si>
    <t>BI</t>
  </si>
  <si>
    <t>BE</t>
  </si>
  <si>
    <t>Coupes (Flux(n))</t>
  </si>
  <si>
    <t>Intensité</t>
  </si>
  <si>
    <t>%</t>
  </si>
  <si>
    <t>Volume de bois fort prélevé</t>
  </si>
  <si>
    <t>Volume bois fort du taillis par année du projet</t>
  </si>
  <si>
    <t xml:space="preserve">Prix </t>
  </si>
  <si>
    <t>Prix unitaire moyen</t>
  </si>
  <si>
    <t>€/m3</t>
  </si>
  <si>
    <t>Recettes</t>
  </si>
  <si>
    <t>€</t>
  </si>
  <si>
    <t>Scénario de référence taillis</t>
  </si>
  <si>
    <t>Essence du taillis</t>
  </si>
  <si>
    <r>
      <rPr>
        <sz val="10"/>
        <color theme="1"/>
        <rFont val="Arial"/>
      </rPr>
      <t>Volume bois fort du taillis par âge</t>
    </r>
    <r>
      <rPr>
        <sz val="8"/>
        <color theme="1"/>
        <rFont val="Arial"/>
      </rPr>
      <t xml:space="preserve">
[Copier les données de la table de production]</t>
    </r>
  </si>
  <si>
    <t>Intensité coupe</t>
  </si>
  <si>
    <t>Coupe BI</t>
  </si>
  <si>
    <t>Coupe BE</t>
  </si>
  <si>
    <t>Valeur Actualisée Nette</t>
  </si>
  <si>
    <t>Flux / ha</t>
  </si>
  <si>
    <t>Année</t>
  </si>
  <si>
    <t>Volume bois fort prélevé</t>
  </si>
  <si>
    <t>Recettes liées au projet</t>
  </si>
  <si>
    <t>Taux d'actualisation</t>
  </si>
  <si>
    <t>Prix unitaire moyen /m3</t>
  </si>
  <si>
    <t>Aides publiques</t>
  </si>
  <si>
    <t>Dépenses liées au projet</t>
  </si>
  <si>
    <t>Flux actualisés</t>
  </si>
  <si>
    <t>Révolution de l'essence</t>
  </si>
  <si>
    <t>Flux non acutalisés</t>
  </si>
  <si>
    <t>Volume taillis à la coupe (m3/ha)</t>
  </si>
  <si>
    <t>Volume BI (m3/ha)</t>
  </si>
  <si>
    <t>Volume BE (m3/ha)</t>
  </si>
  <si>
    <t>Prix unitaire net BP au m3</t>
  </si>
  <si>
    <t>Prix unitaire net BE au m3</t>
  </si>
  <si>
    <t>Recettes nettes taillis simple / ha</t>
  </si>
  <si>
    <t>VAN taillis simple / ha</t>
  </si>
  <si>
    <t>VAN Balivage</t>
  </si>
  <si>
    <t>(Formule VAN)</t>
  </si>
  <si>
    <t>ΔVAN</t>
  </si>
  <si>
    <t>ΔVAN projet total</t>
  </si>
  <si>
    <t xml:space="preserve">Additionnalité économique : </t>
  </si>
  <si>
    <t>Réductions d'Émissions générées</t>
  </si>
  <si>
    <t>Annuel par hectare</t>
  </si>
  <si>
    <t>Total par hectare</t>
  </si>
  <si>
    <t>Annuel Projet</t>
  </si>
  <si>
    <t>Total Projet</t>
  </si>
  <si>
    <t>tCO2/an/ha</t>
  </si>
  <si>
    <t>tCO2/ha</t>
  </si>
  <si>
    <t>tCO2/an</t>
  </si>
  <si>
    <t>tCO2</t>
  </si>
  <si>
    <t>REA(forêt)</t>
  </si>
  <si>
    <t>REA(produits)</t>
  </si>
  <si>
    <t>REI(substitution)</t>
  </si>
  <si>
    <t>REE (réduction de l'empreinte)</t>
  </si>
  <si>
    <t>Avant Rabais</t>
  </si>
  <si>
    <t>Après Rabais</t>
  </si>
  <si>
    <t xml:space="preserve">          Calculs REE</t>
  </si>
  <si>
    <t>Stock de carbone Forêt</t>
  </si>
  <si>
    <t>Unité</t>
  </si>
  <si>
    <t>infradensité</t>
  </si>
  <si>
    <t>exp(aero)</t>
  </si>
  <si>
    <t>Volume bois fort des tiges des arbres sur pied</t>
  </si>
  <si>
    <t>Biomasse aérienne (ba)</t>
  </si>
  <si>
    <t>tMS/ha</t>
  </si>
  <si>
    <t>Biomasse racinaire (br)</t>
  </si>
  <si>
    <t>Carbone dans la biomasse totale</t>
  </si>
  <si>
    <t>tC/ha</t>
  </si>
  <si>
    <t>CO2 dans la biomasse totale</t>
  </si>
  <si>
    <t>Stockage de carbone dans le sol</t>
  </si>
  <si>
    <t>Stockage de carbone dans la litière</t>
  </si>
  <si>
    <t>Stockage de carbone dans le bois mort</t>
  </si>
  <si>
    <t>Stock de CO2 dans sol + litière + bois mort</t>
  </si>
  <si>
    <t>Stock carbone total sur 1ha à instant t</t>
  </si>
  <si>
    <t>Stock CO2 sur 1ha à instant t</t>
  </si>
  <si>
    <t>Stock de carbone scénario de référence : Taillis</t>
  </si>
  <si>
    <t>Accroissement volume de bois fort</t>
  </si>
  <si>
    <t>Biomasse aérienne</t>
  </si>
  <si>
    <t>Biomasse racinaire</t>
  </si>
  <si>
    <t>Carbone dans la biomasse totale du scénario de référence</t>
  </si>
  <si>
    <t>Stock de CO2 dans la biomasse</t>
  </si>
  <si>
    <t>Stock de CO2 dans sol + litière</t>
  </si>
  <si>
    <t>Stock CO2 sur 1ha à instant t / Scénario de référence</t>
  </si>
  <si>
    <t>Stock de carbone dans les produits de la filière bois</t>
  </si>
  <si>
    <t>Flux de bois scénario projet : Flux(projet) = flux entrant de bois fort en année n (entre n et n+1)</t>
  </si>
  <si>
    <t>Bois d'Œuvre (BO)</t>
  </si>
  <si>
    <t>Bois Panneaux (BPan)</t>
  </si>
  <si>
    <t>Bois Papier (BPap)</t>
  </si>
  <si>
    <t>Bois Piquet (BPiq)</t>
  </si>
  <si>
    <t>Bois Energie (BE)</t>
  </si>
  <si>
    <t>Flux(n) = flux entrant de carbone en année n (entre n et n+1)</t>
  </si>
  <si>
    <t>Stock projet</t>
  </si>
  <si>
    <t>Stock carbone BO</t>
  </si>
  <si>
    <t>Stock carbone BPan</t>
  </si>
  <si>
    <t>Stock carbone BPap</t>
  </si>
  <si>
    <t>Stock carbone BPiq</t>
  </si>
  <si>
    <t>Stock total produit bois année n PROJET</t>
  </si>
  <si>
    <t>Flux de bois scénario de référence : Flux(ref)(n)</t>
  </si>
  <si>
    <t>Flux(ref)(n) = flux entrant de carbone en année n (entre n et n+1)</t>
  </si>
  <si>
    <t>Bois d'oeuvre (BO)</t>
  </si>
  <si>
    <t>Bois papier (BPap)</t>
  </si>
  <si>
    <t>Bois Piquet (Bpiq)</t>
  </si>
  <si>
    <t>Stock total produit bois année n dans le scénario de référence</t>
  </si>
  <si>
    <t>Différence de stock annuelle</t>
  </si>
  <si>
    <t>REI Substitution</t>
  </si>
  <si>
    <t>Substitution BO</t>
  </si>
  <si>
    <t>Substitution BPan</t>
  </si>
  <si>
    <t>Substitution BPap</t>
  </si>
  <si>
    <t>Substitution BPiq</t>
  </si>
  <si>
    <t>Substitution BE</t>
  </si>
  <si>
    <t>Substitution annuelle du Projet</t>
  </si>
  <si>
    <t>REA(forêt) balivage</t>
  </si>
  <si>
    <t>Sources</t>
  </si>
  <si>
    <t>Document de Méthode LBC - Balivage</t>
  </si>
  <si>
    <t>Bulletin officiel</t>
  </si>
  <si>
    <t>Méthodes</t>
  </si>
  <si>
    <t>Facteur de conversion du Carbone en CO2</t>
  </si>
  <si>
    <t>Taux de carbone dans la matière sèche (tC/tMS)</t>
  </si>
  <si>
    <t>Coefficient d'expansion aérienne (exp(aéro))</t>
  </si>
  <si>
    <t>Feuillus</t>
  </si>
  <si>
    <t>Type de bois</t>
  </si>
  <si>
    <t>Demie-vie (ans)</t>
  </si>
  <si>
    <t>Constante de décomposition (k)</t>
  </si>
  <si>
    <t>BPan</t>
  </si>
  <si>
    <t>BPap</t>
  </si>
  <si>
    <t>Bpiq</t>
  </si>
  <si>
    <t>Sciage</t>
  </si>
  <si>
    <t>Rendement de sciage BO</t>
  </si>
  <si>
    <t>Répartition BI entre panneaux et papier</t>
  </si>
  <si>
    <t>Répartition coupe rase taillis simple scénario de référence entre BE et Piquets</t>
  </si>
  <si>
    <t>Piquet</t>
  </si>
  <si>
    <t>Robinier faux acacia</t>
  </si>
  <si>
    <t>Autres feuillus</t>
  </si>
  <si>
    <t>Index</t>
  </si>
  <si>
    <t>Essences</t>
  </si>
  <si>
    <t>Catégorie de produits</t>
  </si>
  <si>
    <t>Coefficient de substitution</t>
  </si>
  <si>
    <t>Autres Feuillus</t>
  </si>
  <si>
    <t>BPiq</t>
  </si>
  <si>
    <t>Chataîgnier</t>
  </si>
  <si>
    <t>Litière</t>
  </si>
  <si>
    <t>Leq = valeur d'équilibre du comptartiment litière (tC/ha)</t>
  </si>
  <si>
    <t>Sol</t>
  </si>
  <si>
    <t>Colonisation accrus ?</t>
  </si>
  <si>
    <t>Stocks de carbone dans le sol selon le type de nature (en tC/ha)</t>
  </si>
  <si>
    <t>Stock de carbone dans les sols par défaut LBC (&lt;30cm) (tC/ha) / Equilibre (Cf)</t>
  </si>
  <si>
    <t>Absence d'analyse économique</t>
  </si>
  <si>
    <t>Absence d'indication de la classe de fertilité</t>
  </si>
  <si>
    <t>Risques d'incendie</t>
  </si>
  <si>
    <t>Infradensité (tMS/m3)</t>
  </si>
  <si>
    <t>Source</t>
  </si>
  <si>
    <t>Type</t>
  </si>
  <si>
    <t>Durée de révolution futaie (ans)</t>
  </si>
  <si>
    <t>Durée de révolution taillis simple</t>
  </si>
  <si>
    <t>Feuillus (moyenne)</t>
  </si>
  <si>
    <t>Leban, Xylodensmap, 2021</t>
  </si>
  <si>
    <t>Alisier torminal</t>
  </si>
  <si>
    <t>Arbousier</t>
  </si>
  <si>
    <t>Aulne vert</t>
  </si>
  <si>
    <t>Bouleaux</t>
  </si>
  <si>
    <t>Charme</t>
  </si>
  <si>
    <t>Charme-houblon</t>
  </si>
  <si>
    <t>Chêne chevelu</t>
  </si>
  <si>
    <t>Chêne-liège</t>
  </si>
  <si>
    <t>Chêne pédonculé</t>
  </si>
  <si>
    <t>Chêne pubescent</t>
  </si>
  <si>
    <t>Chêne rouge d’Amérique</t>
  </si>
  <si>
    <t>Chêne rouvre (sessile)</t>
  </si>
  <si>
    <t>Chêne tauzin</t>
  </si>
  <si>
    <t>Chêne vert</t>
  </si>
  <si>
    <t>Cormier</t>
  </si>
  <si>
    <t>Eucalyptus</t>
  </si>
  <si>
    <t>Hêtre</t>
  </si>
  <si>
    <t>Frênes</t>
  </si>
  <si>
    <t>Merisier</t>
  </si>
  <si>
    <t>Micocoulier</t>
  </si>
  <si>
    <t>Noyer</t>
  </si>
  <si>
    <t>Ormes</t>
  </si>
  <si>
    <t>Peupliers cultivés</t>
  </si>
  <si>
    <t>Méthode balivage V2 2019</t>
  </si>
  <si>
    <t>Peupliers non cultivés</t>
  </si>
  <si>
    <t>Platanes</t>
  </si>
  <si>
    <t>Saules</t>
  </si>
  <si>
    <t>Tilleuls</t>
  </si>
  <si>
    <t>Tremble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</si>
</sst>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\ [$€-1]"/>
    <numFmt numFmtId="165" formatCode="0.000"/>
    <numFmt numFmtId="166" formatCode="#\ ###\ ##0&quot; €&quot;;\-#\ ###\ ##0&quot; €&quot;;\-"/>
    <numFmt numFmtId="167" formatCode="#,##0.0"/>
    <numFmt numFmtId="168" formatCode="#,##0&quot;€&quot;"/>
    <numFmt numFmtId="169" formatCode="#\ ###\ ##0;\-#\ ###\ ##0;\-"/>
    <numFmt numFmtId="170" formatCode="#\ ###\ ##0.0;\-#\ ###\ ##0.0;\-"/>
    <numFmt numFmtId="171" formatCode="0.0"/>
    <numFmt numFmtId="172" formatCode="#\ ###\ ##0.00;\-#\ ###\ ##0.00;\-"/>
  </numFmts>
  <fonts count="36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rgb="FFFFFFFF"/>
      <name val="Arial"/>
    </font>
    <font>
      <i/>
      <sz val="10"/>
      <color rgb="FF000000"/>
      <name val="Arial"/>
    </font>
    <font>
      <sz val="10"/>
      <name val="Arial"/>
    </font>
    <font>
      <sz val="10"/>
      <color rgb="FF1155CC"/>
      <name val="Arial"/>
    </font>
    <font>
      <b/>
      <i/>
      <sz val="10"/>
      <color theme="1"/>
      <name val="Arial"/>
    </font>
    <font>
      <u/>
      <sz val="10"/>
      <color rgb="FF1155CC"/>
      <name val="Arial"/>
    </font>
    <font>
      <sz val="10"/>
      <color rgb="FF1155CC"/>
      <name val="Arial"/>
    </font>
    <font>
      <b/>
      <sz val="24"/>
      <color rgb="FF1C4587"/>
      <name val="Arial"/>
    </font>
    <font>
      <b/>
      <i/>
      <sz val="10"/>
      <color rgb="FF00000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FF"/>
      <name val="Arial"/>
    </font>
    <font>
      <i/>
      <sz val="10"/>
      <color theme="1"/>
      <name val="Arial"/>
    </font>
    <font>
      <b/>
      <sz val="8"/>
      <color theme="1"/>
      <name val="Arial"/>
    </font>
    <font>
      <sz val="8"/>
      <color rgb="FF0000FF"/>
      <name val="Arial"/>
    </font>
    <font>
      <b/>
      <sz val="8"/>
      <color rgb="FF0000FF"/>
      <name val="Arial"/>
    </font>
    <font>
      <sz val="10"/>
      <color theme="1"/>
      <name val="Arial"/>
    </font>
    <font>
      <sz val="8"/>
      <color theme="1"/>
      <name val="Arial"/>
    </font>
    <font>
      <i/>
      <sz val="8"/>
      <color theme="1"/>
      <name val="Arial"/>
    </font>
    <font>
      <sz val="10"/>
      <color theme="0"/>
      <name val="Arial"/>
    </font>
    <font>
      <sz val="10"/>
      <color rgb="FF9900FF"/>
      <name val="Arial"/>
    </font>
    <font>
      <b/>
      <sz val="10"/>
      <color rgb="FF000000"/>
      <name val="Arial"/>
    </font>
    <font>
      <i/>
      <sz val="10"/>
      <color rgb="FFD9D9D9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i/>
      <sz val="10"/>
      <color rgb="FFB7B7B7"/>
      <name val="Arial"/>
    </font>
    <font>
      <sz val="10"/>
      <color rgb="FFFFFFFF"/>
      <name val="Arial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rgb="FF9900FF"/>
      <name val="Arial"/>
    </font>
    <font>
      <sz val="11"/>
      <color theme="1"/>
      <name val="Calibri"/>
    </font>
    <font>
      <sz val="10"/>
      <color rgb="FF0000FF"/>
      <name val="Arial"/>
    </font>
    <font>
      <sz val="10"/>
      <color rgb="FF9900FF"/>
      <name val="Arial"/>
    </font>
  </fonts>
  <fills count="13">
    <fill>
      <patternFill patternType="none"/>
    </fill>
    <fill>
      <patternFill patternType="gray125"/>
    </fill>
    <fill>
      <patternFill patternType="solid">
        <fgColor rgb="FF093D93"/>
        <bgColor rgb="FF093D93"/>
      </patternFill>
    </fill>
    <fill>
      <patternFill patternType="solid">
        <fgColor rgb="FFFFFF00"/>
        <bgColor rgb="FFFFFF00"/>
      </patternFill>
    </fill>
    <fill>
      <patternFill patternType="solid">
        <fgColor rgb="FFA6E3B6"/>
        <bgColor rgb="FFA6E3B6"/>
      </patternFill>
    </fill>
    <fill>
      <patternFill patternType="solid">
        <fgColor rgb="FF1C4587"/>
        <bgColor rgb="FF1C4587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2" fillId="6" borderId="0" xfId="0" applyFont="1" applyFill="1"/>
    <xf numFmtId="0" fontId="13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4" fillId="3" borderId="4" xfId="0" applyFont="1" applyFill="1" applyBorder="1" applyAlignment="1">
      <alignment horizontal="center"/>
    </xf>
    <xf numFmtId="2" fontId="14" fillId="3" borderId="5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4" fillId="3" borderId="5" xfId="0" applyFont="1" applyFill="1" applyBorder="1" applyAlignment="1">
      <alignment horizontal="center"/>
    </xf>
    <xf numFmtId="164" fontId="14" fillId="3" borderId="6" xfId="0" applyNumberFormat="1" applyFont="1" applyFill="1" applyBorder="1" applyAlignment="1">
      <alignment horizontal="center"/>
    </xf>
    <xf numFmtId="4" fontId="12" fillId="0" borderId="0" xfId="0" applyNumberFormat="1" applyFont="1"/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2" fillId="0" borderId="9" xfId="0" applyFont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164" fontId="14" fillId="3" borderId="11" xfId="0" applyNumberFormat="1" applyFont="1" applyFill="1" applyBorder="1" applyAlignment="1">
      <alignment horizontal="center" vertical="center"/>
    </xf>
    <xf numFmtId="164" fontId="14" fillId="3" borderId="1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9" fontId="14" fillId="0" borderId="0" xfId="0" applyNumberFormat="1" applyFont="1" applyAlignment="1">
      <alignment horizontal="center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center"/>
    </xf>
    <xf numFmtId="3" fontId="15" fillId="6" borderId="1" xfId="0" applyNumberFormat="1" applyFont="1" applyFill="1" applyBorder="1" applyAlignment="1">
      <alignment horizontal="center"/>
    </xf>
    <xf numFmtId="2" fontId="15" fillId="6" borderId="1" xfId="0" applyNumberFormat="1" applyFont="1" applyFill="1" applyBorder="1" applyAlignment="1">
      <alignment horizontal="center"/>
    </xf>
    <xf numFmtId="165" fontId="15" fillId="6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9" fontId="12" fillId="0" borderId="0" xfId="0" applyNumberFormat="1" applyFont="1" applyAlignment="1">
      <alignment horizontal="center"/>
    </xf>
    <xf numFmtId="0" fontId="1" fillId="3" borderId="4" xfId="0" applyFont="1" applyFill="1" applyBorder="1"/>
    <xf numFmtId="9" fontId="15" fillId="6" borderId="13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9" fontId="15" fillId="6" borderId="14" xfId="0" applyNumberFormat="1" applyFont="1" applyFill="1" applyBorder="1" applyAlignment="1">
      <alignment horizontal="center"/>
    </xf>
    <xf numFmtId="0" fontId="1" fillId="6" borderId="0" xfId="0" applyFont="1" applyFill="1"/>
    <xf numFmtId="0" fontId="3" fillId="0" borderId="0" xfId="0" applyFont="1" applyAlignment="1">
      <alignment horizontal="left"/>
    </xf>
    <xf numFmtId="0" fontId="2" fillId="5" borderId="2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3" borderId="17" xfId="0" applyFont="1" applyFill="1" applyBorder="1"/>
    <xf numFmtId="0" fontId="13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center"/>
    </xf>
    <xf numFmtId="0" fontId="13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7" borderId="0" xfId="0" applyFont="1" applyFill="1"/>
    <xf numFmtId="3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1" fontId="16" fillId="0" borderId="0" xfId="0" applyNumberFormat="1" applyFont="1" applyAlignment="1">
      <alignment horizontal="center"/>
    </xf>
    <xf numFmtId="1" fontId="17" fillId="3" borderId="18" xfId="0" applyNumberFormat="1" applyFont="1" applyFill="1" applyBorder="1" applyAlignment="1">
      <alignment horizontal="center"/>
    </xf>
    <xf numFmtId="1" fontId="17" fillId="3" borderId="19" xfId="0" applyNumberFormat="1" applyFont="1" applyFill="1" applyBorder="1" applyAlignment="1">
      <alignment horizontal="center"/>
    </xf>
    <xf numFmtId="1" fontId="18" fillId="3" borderId="19" xfId="0" applyNumberFormat="1" applyFont="1" applyFill="1" applyBorder="1" applyAlignment="1">
      <alignment horizontal="center"/>
    </xf>
    <xf numFmtId="1" fontId="17" fillId="3" borderId="20" xfId="0" applyNumberFormat="1" applyFont="1" applyFill="1" applyBorder="1" applyAlignment="1">
      <alignment horizontal="center"/>
    </xf>
    <xf numFmtId="1" fontId="18" fillId="3" borderId="20" xfId="0" applyNumberFormat="1" applyFont="1" applyFill="1" applyBorder="1" applyAlignment="1">
      <alignment horizontal="center"/>
    </xf>
    <xf numFmtId="1" fontId="17" fillId="3" borderId="21" xfId="0" applyNumberFormat="1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1" fontId="17" fillId="3" borderId="0" xfId="0" applyNumberFormat="1" applyFont="1" applyFill="1" applyAlignment="1">
      <alignment horizontal="center"/>
    </xf>
    <xf numFmtId="1" fontId="18" fillId="3" borderId="0" xfId="0" applyNumberFormat="1" applyFont="1" applyFill="1" applyAlignment="1">
      <alignment horizontal="center"/>
    </xf>
    <xf numFmtId="1" fontId="17" fillId="3" borderId="22" xfId="0" applyNumberFormat="1" applyFont="1" applyFill="1" applyBorder="1" applyAlignment="1">
      <alignment horizontal="center"/>
    </xf>
    <xf numFmtId="1" fontId="17" fillId="3" borderId="23" xfId="0" applyNumberFormat="1" applyFont="1" applyFill="1" applyBorder="1" applyAlignment="1">
      <alignment horizontal="center"/>
    </xf>
    <xf numFmtId="1" fontId="18" fillId="3" borderId="23" xfId="0" applyNumberFormat="1" applyFont="1" applyFill="1" applyBorder="1" applyAlignment="1">
      <alignment horizontal="center"/>
    </xf>
    <xf numFmtId="1" fontId="17" fillId="3" borderId="24" xfId="0" applyNumberFormat="1" applyFont="1" applyFill="1" applyBorder="1" applyAlignment="1">
      <alignment horizontal="center"/>
    </xf>
    <xf numFmtId="1" fontId="18" fillId="3" borderId="24" xfId="0" applyNumberFormat="1" applyFont="1" applyFill="1" applyBorder="1" applyAlignment="1">
      <alignment horizontal="center"/>
    </xf>
    <xf numFmtId="0" fontId="19" fillId="0" borderId="0" xfId="0" applyFont="1"/>
    <xf numFmtId="1" fontId="17" fillId="0" borderId="0" xfId="0" applyNumberFormat="1" applyFont="1" applyAlignment="1">
      <alignment horizontal="center"/>
    </xf>
    <xf numFmtId="1" fontId="19" fillId="0" borderId="0" xfId="0" applyNumberFormat="1" applyFont="1"/>
    <xf numFmtId="1" fontId="16" fillId="3" borderId="25" xfId="0" applyNumberFormat="1" applyFont="1" applyFill="1" applyBorder="1" applyAlignment="1">
      <alignment horizontal="center"/>
    </xf>
    <xf numFmtId="1" fontId="16" fillId="3" borderId="20" xfId="0" applyNumberFormat="1" applyFont="1" applyFill="1" applyBorder="1" applyAlignment="1">
      <alignment horizontal="center"/>
    </xf>
    <xf numFmtId="1" fontId="16" fillId="3" borderId="26" xfId="0" applyNumberFormat="1" applyFont="1" applyFill="1" applyBorder="1" applyAlignment="1">
      <alignment horizontal="center"/>
    </xf>
    <xf numFmtId="1" fontId="16" fillId="3" borderId="19" xfId="0" applyNumberFormat="1" applyFont="1" applyFill="1" applyBorder="1" applyAlignment="1">
      <alignment horizontal="center"/>
    </xf>
    <xf numFmtId="1" fontId="20" fillId="3" borderId="27" xfId="0" applyNumberFormat="1" applyFont="1" applyFill="1" applyBorder="1" applyAlignment="1">
      <alignment horizontal="center"/>
    </xf>
    <xf numFmtId="1" fontId="16" fillId="3" borderId="0" xfId="0" applyNumberFormat="1" applyFont="1" applyFill="1" applyAlignment="1">
      <alignment horizontal="center"/>
    </xf>
    <xf numFmtId="1" fontId="20" fillId="3" borderId="1" xfId="0" applyNumberFormat="1" applyFont="1" applyFill="1" applyBorder="1" applyAlignment="1">
      <alignment horizontal="center"/>
    </xf>
    <xf numFmtId="1" fontId="20" fillId="3" borderId="0" xfId="0" applyNumberFormat="1" applyFont="1" applyFill="1" applyAlignment="1">
      <alignment horizontal="center"/>
    </xf>
    <xf numFmtId="1" fontId="20" fillId="3" borderId="28" xfId="0" applyNumberFormat="1" applyFont="1" applyFill="1" applyBorder="1" applyAlignment="1">
      <alignment horizontal="center"/>
    </xf>
    <xf numFmtId="1" fontId="16" fillId="3" borderId="24" xfId="0" applyNumberFormat="1" applyFont="1" applyFill="1" applyBorder="1" applyAlignment="1">
      <alignment horizontal="center"/>
    </xf>
    <xf numFmtId="1" fontId="20" fillId="3" borderId="23" xfId="0" applyNumberFormat="1" applyFont="1" applyFill="1" applyBorder="1" applyAlignment="1">
      <alignment horizontal="center"/>
    </xf>
    <xf numFmtId="1" fontId="20" fillId="3" borderId="24" xfId="0" applyNumberFormat="1" applyFont="1" applyFill="1" applyBorder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8" borderId="29" xfId="0" applyNumberFormat="1" applyFont="1" applyFill="1" applyBorder="1" applyAlignment="1">
      <alignment horizontal="center"/>
    </xf>
    <xf numFmtId="1" fontId="20" fillId="8" borderId="30" xfId="0" applyNumberFormat="1" applyFont="1" applyFill="1" applyBorder="1" applyAlignment="1">
      <alignment horizontal="center"/>
    </xf>
    <xf numFmtId="1" fontId="20" fillId="8" borderId="31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1" fontId="20" fillId="8" borderId="32" xfId="0" applyNumberFormat="1" applyFont="1" applyFill="1" applyBorder="1" applyAlignment="1">
      <alignment horizontal="center"/>
    </xf>
    <xf numFmtId="1" fontId="20" fillId="8" borderId="0" xfId="0" applyNumberFormat="1" applyFont="1" applyFill="1" applyAlignment="1">
      <alignment horizontal="center"/>
    </xf>
    <xf numFmtId="1" fontId="20" fillId="8" borderId="33" xfId="0" applyNumberFormat="1" applyFont="1" applyFill="1" applyBorder="1" applyAlignment="1">
      <alignment horizontal="center"/>
    </xf>
    <xf numFmtId="1" fontId="20" fillId="8" borderId="34" xfId="0" applyNumberFormat="1" applyFont="1" applyFill="1" applyBorder="1" applyAlignment="1">
      <alignment horizontal="center"/>
    </xf>
    <xf numFmtId="1" fontId="20" fillId="8" borderId="35" xfId="0" applyNumberFormat="1" applyFont="1" applyFill="1" applyBorder="1" applyAlignment="1">
      <alignment horizontal="center"/>
    </xf>
    <xf numFmtId="1" fontId="20" fillId="8" borderId="36" xfId="0" applyNumberFormat="1" applyFont="1" applyFill="1" applyBorder="1" applyAlignment="1">
      <alignment horizontal="center"/>
    </xf>
    <xf numFmtId="166" fontId="20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167" fontId="17" fillId="3" borderId="37" xfId="0" applyNumberFormat="1" applyFont="1" applyFill="1" applyBorder="1" applyAlignment="1">
      <alignment horizontal="center" vertical="center"/>
    </xf>
    <xf numFmtId="167" fontId="17" fillId="3" borderId="1" xfId="0" applyNumberFormat="1" applyFont="1" applyFill="1" applyBorder="1" applyAlignment="1">
      <alignment horizontal="center" vertical="center"/>
    </xf>
    <xf numFmtId="167" fontId="17" fillId="3" borderId="0" xfId="0" applyNumberFormat="1" applyFont="1" applyFill="1" applyAlignment="1">
      <alignment horizontal="center" vertical="center"/>
    </xf>
    <xf numFmtId="0" fontId="20" fillId="0" borderId="0" xfId="0" applyFont="1"/>
    <xf numFmtId="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0" fontId="13" fillId="0" borderId="0" xfId="0" applyFont="1" applyAlignment="1">
      <alignment wrapText="1"/>
    </xf>
    <xf numFmtId="166" fontId="12" fillId="3" borderId="38" xfId="0" applyNumberFormat="1" applyFont="1" applyFill="1" applyBorder="1" applyAlignment="1">
      <alignment horizontal="center"/>
    </xf>
    <xf numFmtId="166" fontId="12" fillId="3" borderId="11" xfId="0" applyNumberFormat="1" applyFont="1" applyFill="1" applyBorder="1" applyAlignment="1">
      <alignment horizontal="center"/>
    </xf>
    <xf numFmtId="167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9" borderId="1" xfId="0" applyFont="1" applyFill="1" applyBorder="1"/>
    <xf numFmtId="164" fontId="12" fillId="9" borderId="1" xfId="0" applyNumberFormat="1" applyFont="1" applyFill="1" applyBorder="1" applyAlignment="1">
      <alignment horizontal="center"/>
    </xf>
    <xf numFmtId="168" fontId="12" fillId="0" borderId="0" xfId="0" applyNumberFormat="1" applyFont="1"/>
    <xf numFmtId="0" fontId="13" fillId="10" borderId="1" xfId="0" applyFont="1" applyFill="1" applyBorder="1"/>
    <xf numFmtId="164" fontId="12" fillId="10" borderId="1" xfId="0" applyNumberFormat="1" applyFont="1" applyFill="1" applyBorder="1" applyAlignment="1">
      <alignment horizontal="center"/>
    </xf>
    <xf numFmtId="164" fontId="13" fillId="10" borderId="1" xfId="0" applyNumberFormat="1" applyFont="1" applyFill="1" applyBorder="1" applyAlignment="1">
      <alignment horizontal="center"/>
    </xf>
    <xf numFmtId="0" fontId="13" fillId="11" borderId="38" xfId="0" applyFont="1" applyFill="1" applyBorder="1"/>
    <xf numFmtId="0" fontId="13" fillId="9" borderId="12" xfId="0" applyFont="1" applyFill="1" applyBorder="1" applyAlignment="1">
      <alignment horizontal="center"/>
    </xf>
    <xf numFmtId="169" fontId="12" fillId="0" borderId="0" xfId="0" applyNumberFormat="1" applyFont="1"/>
    <xf numFmtId="0" fontId="22" fillId="0" borderId="0" xfId="0" applyFont="1" applyAlignment="1">
      <alignment horizont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170" fontId="12" fillId="0" borderId="0" xfId="0" applyNumberFormat="1" applyFont="1" applyAlignment="1">
      <alignment horizontal="center" vertical="center"/>
    </xf>
    <xf numFmtId="170" fontId="12" fillId="7" borderId="1" xfId="0" applyNumberFormat="1" applyFont="1" applyFill="1" applyBorder="1" applyAlignment="1">
      <alignment horizontal="center" vertical="center"/>
    </xf>
    <xf numFmtId="17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170" fontId="13" fillId="0" borderId="0" xfId="0" applyNumberFormat="1" applyFont="1" applyAlignment="1">
      <alignment horizontal="center" vertical="center"/>
    </xf>
    <xf numFmtId="172" fontId="13" fillId="0" borderId="0" xfId="0" applyNumberFormat="1" applyFont="1" applyAlignment="1">
      <alignment horizontal="center" vertical="center"/>
    </xf>
    <xf numFmtId="172" fontId="13" fillId="7" borderId="17" xfId="0" applyNumberFormat="1" applyFont="1" applyFill="1" applyBorder="1" applyAlignment="1">
      <alignment horizontal="center" vertical="center"/>
    </xf>
    <xf numFmtId="0" fontId="9" fillId="0" borderId="0" xfId="0" applyFont="1"/>
    <xf numFmtId="9" fontId="12" fillId="7" borderId="1" xfId="0" applyNumberFormat="1" applyFont="1" applyFill="1" applyBorder="1" applyAlignment="1">
      <alignment horizontal="center"/>
    </xf>
    <xf numFmtId="170" fontId="12" fillId="0" borderId="0" xfId="0" applyNumberFormat="1" applyFont="1" applyAlignment="1">
      <alignment horizontal="center"/>
    </xf>
    <xf numFmtId="165" fontId="12" fillId="0" borderId="0" xfId="0" applyNumberFormat="1" applyFont="1"/>
    <xf numFmtId="165" fontId="13" fillId="0" borderId="0" xfId="0" applyNumberFormat="1" applyFont="1"/>
    <xf numFmtId="170" fontId="13" fillId="0" borderId="0" xfId="0" applyNumberFormat="1" applyFont="1" applyAlignment="1">
      <alignment horizontal="center"/>
    </xf>
    <xf numFmtId="0" fontId="23" fillId="0" borderId="0" xfId="0" applyFont="1"/>
    <xf numFmtId="170" fontId="2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9" borderId="1" xfId="0" applyFont="1" applyFill="1" applyBorder="1" applyAlignment="1">
      <alignment horizontal="center"/>
    </xf>
    <xf numFmtId="169" fontId="13" fillId="9" borderId="1" xfId="0" applyNumberFormat="1" applyFont="1" applyFill="1" applyBorder="1" applyAlignment="1">
      <alignment horizontal="center"/>
    </xf>
    <xf numFmtId="0" fontId="13" fillId="11" borderId="1" xfId="0" applyFont="1" applyFill="1" applyBorder="1"/>
    <xf numFmtId="0" fontId="13" fillId="11" borderId="1" xfId="0" applyFont="1" applyFill="1" applyBorder="1" applyAlignment="1">
      <alignment horizontal="center"/>
    </xf>
    <xf numFmtId="165" fontId="13" fillId="11" borderId="1" xfId="0" applyNumberFormat="1" applyFont="1" applyFill="1" applyBorder="1"/>
    <xf numFmtId="169" fontId="13" fillId="11" borderId="1" xfId="0" applyNumberFormat="1" applyFont="1" applyFill="1" applyBorder="1" applyAlignment="1">
      <alignment horizontal="center"/>
    </xf>
    <xf numFmtId="0" fontId="15" fillId="0" borderId="0" xfId="0" applyFont="1"/>
    <xf numFmtId="3" fontId="13" fillId="0" borderId="0" xfId="0" applyNumberFormat="1" applyFont="1" applyAlignment="1">
      <alignment horizontal="center"/>
    </xf>
    <xf numFmtId="169" fontId="13" fillId="0" borderId="0" xfId="0" applyNumberFormat="1" applyFont="1" applyAlignment="1">
      <alignment horizontal="center"/>
    </xf>
    <xf numFmtId="165" fontId="13" fillId="9" borderId="1" xfId="0" applyNumberFormat="1" applyFont="1" applyFill="1" applyBorder="1"/>
    <xf numFmtId="0" fontId="24" fillId="0" borderId="0" xfId="0" applyFont="1"/>
    <xf numFmtId="170" fontId="1" fillId="0" borderId="0" xfId="0" applyNumberFormat="1" applyFont="1" applyAlignment="1">
      <alignment horizontal="center"/>
    </xf>
    <xf numFmtId="171" fontId="12" fillId="0" borderId="0" xfId="0" applyNumberFormat="1" applyFont="1" applyAlignment="1">
      <alignment horizontal="center"/>
    </xf>
    <xf numFmtId="170" fontId="14" fillId="0" borderId="0" xfId="0" applyNumberFormat="1" applyFont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9" borderId="1" xfId="0" applyFont="1" applyFill="1" applyBorder="1"/>
    <xf numFmtId="170" fontId="12" fillId="9" borderId="1" xfId="0" applyNumberFormat="1" applyFont="1" applyFill="1" applyBorder="1" applyAlignment="1">
      <alignment horizontal="center"/>
    </xf>
    <xf numFmtId="0" fontId="12" fillId="11" borderId="1" xfId="0" applyFont="1" applyFill="1" applyBorder="1"/>
    <xf numFmtId="170" fontId="12" fillId="11" borderId="1" xfId="0" applyNumberFormat="1" applyFont="1" applyFill="1" applyBorder="1" applyAlignment="1">
      <alignment horizontal="center"/>
    </xf>
    <xf numFmtId="0" fontId="25" fillId="0" borderId="0" xfId="0" applyFont="1"/>
    <xf numFmtId="172" fontId="12" fillId="0" borderId="0" xfId="0" applyNumberFormat="1" applyFont="1" applyAlignment="1">
      <alignment horizontal="center"/>
    </xf>
    <xf numFmtId="172" fontId="13" fillId="9" borderId="1" xfId="0" applyNumberFormat="1" applyFont="1" applyFill="1" applyBorder="1" applyAlignment="1">
      <alignment horizontal="center"/>
    </xf>
    <xf numFmtId="0" fontId="13" fillId="11" borderId="39" xfId="0" applyFont="1" applyFill="1" applyBorder="1"/>
    <xf numFmtId="0" fontId="13" fillId="11" borderId="39" xfId="0" applyFont="1" applyFill="1" applyBorder="1" applyAlignment="1">
      <alignment horizontal="center"/>
    </xf>
    <xf numFmtId="170" fontId="13" fillId="11" borderId="39" xfId="0" applyNumberFormat="1" applyFont="1" applyFill="1" applyBorder="1" applyAlignment="1">
      <alignment horizontal="center"/>
    </xf>
    <xf numFmtId="169" fontId="12" fillId="0" borderId="0" xfId="0" applyNumberFormat="1" applyFont="1" applyAlignment="1">
      <alignment horizontal="center"/>
    </xf>
    <xf numFmtId="0" fontId="2" fillId="0" borderId="0" xfId="0" applyFont="1"/>
    <xf numFmtId="0" fontId="2" fillId="5" borderId="1" xfId="0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10" fontId="23" fillId="0" borderId="0" xfId="0" applyNumberFormat="1" applyFont="1" applyAlignment="1">
      <alignment horizontal="center" wrapText="1"/>
    </xf>
    <xf numFmtId="165" fontId="23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center" wrapText="1"/>
    </xf>
    <xf numFmtId="9" fontId="23" fillId="0" borderId="0" xfId="0" applyNumberFormat="1" applyFont="1" applyAlignment="1">
      <alignment horizontal="center" wrapText="1"/>
    </xf>
    <xf numFmtId="9" fontId="12" fillId="0" borderId="0" xfId="0" applyNumberFormat="1" applyFont="1" applyAlignment="1">
      <alignment horizontal="center" wrapText="1"/>
    </xf>
    <xf numFmtId="0" fontId="28" fillId="0" borderId="0" xfId="0" applyFont="1"/>
    <xf numFmtId="0" fontId="13" fillId="0" borderId="0" xfId="0" applyFont="1" applyAlignment="1">
      <alignment horizontal="center" wrapText="1"/>
    </xf>
    <xf numFmtId="0" fontId="29" fillId="5" borderId="1" xfId="0" applyFont="1" applyFill="1" applyBorder="1" applyAlignment="1">
      <alignment wrapText="1"/>
    </xf>
    <xf numFmtId="0" fontId="29" fillId="5" borderId="1" xfId="0" applyFont="1" applyFill="1" applyBorder="1" applyAlignment="1">
      <alignment horizontal="center" wrapText="1"/>
    </xf>
    <xf numFmtId="0" fontId="29" fillId="5" borderId="7" xfId="0" applyFont="1" applyFill="1" applyBorder="1" applyAlignment="1">
      <alignment wrapText="1"/>
    </xf>
    <xf numFmtId="0" fontId="30" fillId="0" borderId="0" xfId="0" applyFont="1"/>
    <xf numFmtId="0" fontId="31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3" fontId="19" fillId="0" borderId="0" xfId="0" applyNumberFormat="1" applyFont="1"/>
    <xf numFmtId="9" fontId="19" fillId="0" borderId="0" xfId="0" applyNumberFormat="1" applyFont="1"/>
    <xf numFmtId="0" fontId="19" fillId="0" borderId="0" xfId="0" applyFont="1" applyAlignment="1">
      <alignment wrapText="1"/>
    </xf>
    <xf numFmtId="2" fontId="35" fillId="0" borderId="0" xfId="0" applyNumberFormat="1" applyFont="1" applyAlignment="1">
      <alignment horizontal="center" wrapText="1"/>
    </xf>
    <xf numFmtId="9" fontId="35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0" fontId="2" fillId="2" borderId="2" xfId="0" applyFont="1" applyFill="1" applyBorder="1"/>
    <xf numFmtId="0" fontId="4" fillId="0" borderId="3" xfId="0" applyFont="1" applyBorder="1"/>
    <xf numFmtId="0" fontId="1" fillId="0" borderId="0" xfId="0" applyFont="1"/>
    <xf numFmtId="0" fontId="0" fillId="0" borderId="0" xfId="0"/>
    <xf numFmtId="0" fontId="11" fillId="5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11" fillId="5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4" fillId="0" borderId="16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10" borderId="2" xfId="0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6" fontId="12" fillId="0" borderId="0" xfId="0" applyNumberFormat="1" applyFont="1" applyAlignment="1">
      <alignment horizontal="center" wrapText="1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123825</xdr:rowOff>
    </xdr:from>
    <xdr:ext cx="1914525" cy="838200"/>
    <xdr:pic>
      <xdr:nvPicPr>
        <xdr:cNvPr id="2" name="image2.png" title="Klor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1076325</xdr:colOff>
      <xdr:row>0</xdr:row>
      <xdr:rowOff>142875</xdr:rowOff>
    </xdr:from>
    <xdr:ext cx="4600575" cy="15621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5715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ulletin-officiel.developpement-durable.gouv.fr/documents/Bulletinofficiel-0031491/TRER2022743S_Annexe.pdf;jsessionid=45A3D26EF359D869D436A29BD5ADB46E" TargetMode="External"/><Relationship Id="rId1" Type="http://schemas.openxmlformats.org/officeDocument/2006/relationships/hyperlink" Target="https://www.bulletin-officiel.developpement-durable.gouv.fr/documents/Bulletinofficiel-0031491/TRER2022743S_Annexe.pdf;jsessionid=45A3D26EF359D869D436A29BD5ADB46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workbookViewId="0"/>
  </sheetViews>
  <sheetFormatPr baseColWidth="10" defaultColWidth="12.6640625" defaultRowHeight="15" customHeight="1" x14ac:dyDescent="0.25"/>
  <cols>
    <col min="1" max="1" width="2.77734375" customWidth="1"/>
    <col min="2" max="2" width="16.88671875" customWidth="1"/>
    <col min="3" max="3" width="32" customWidth="1"/>
    <col min="4" max="6" width="12.77734375" customWidth="1"/>
    <col min="7" max="7" width="73.88671875" customWidth="1"/>
    <col min="8" max="26" width="12.77734375" customWidth="1"/>
  </cols>
  <sheetData>
    <row r="1" spans="1:26" ht="1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4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3" t="s">
        <v>2</v>
      </c>
      <c r="C14" s="3" t="s">
        <v>3</v>
      </c>
      <c r="D14" s="219" t="s">
        <v>4</v>
      </c>
      <c r="E14" s="220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5" t="s">
        <v>5</v>
      </c>
      <c r="C15" s="6" t="s">
        <v>6</v>
      </c>
      <c r="D15" s="221" t="s">
        <v>7</v>
      </c>
      <c r="E15" s="222"/>
      <c r="F15" s="222"/>
      <c r="G15" s="2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5" t="s">
        <v>8</v>
      </c>
      <c r="C16" s="7" t="s">
        <v>9</v>
      </c>
      <c r="D16" s="221" t="s">
        <v>10</v>
      </c>
      <c r="E16" s="222"/>
      <c r="F16" s="222"/>
      <c r="G16" s="2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8" t="s">
        <v>11</v>
      </c>
      <c r="C17" s="7" t="s">
        <v>9</v>
      </c>
      <c r="D17" s="221" t="s">
        <v>12</v>
      </c>
      <c r="E17" s="222"/>
      <c r="F17" s="222"/>
      <c r="G17" s="2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9" t="s">
        <v>13</v>
      </c>
      <c r="C18" s="7" t="s">
        <v>9</v>
      </c>
      <c r="D18" s="221" t="s">
        <v>14</v>
      </c>
      <c r="E18" s="222"/>
      <c r="F18" s="22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9" t="s">
        <v>15</v>
      </c>
      <c r="C19" s="7" t="s">
        <v>9</v>
      </c>
      <c r="D19" s="221" t="s">
        <v>16</v>
      </c>
      <c r="E19" s="222"/>
      <c r="F19" s="222"/>
      <c r="G19" s="2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8" t="s">
        <v>17</v>
      </c>
      <c r="C20" s="6" t="s">
        <v>18</v>
      </c>
      <c r="D20" s="221" t="s">
        <v>19</v>
      </c>
      <c r="E20" s="22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5" t="s">
        <v>20</v>
      </c>
      <c r="C21" s="6"/>
      <c r="D21" s="221" t="s">
        <v>21</v>
      </c>
      <c r="E21" s="222"/>
      <c r="F21" s="222"/>
      <c r="G21" s="2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D19:G19"/>
    <mergeCell ref="D20:E20"/>
    <mergeCell ref="D21:G21"/>
    <mergeCell ref="D14:E14"/>
    <mergeCell ref="D15:G15"/>
    <mergeCell ref="D16:G16"/>
    <mergeCell ref="D17:G17"/>
    <mergeCell ref="D18:F1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outlinePr summaryBelow="0" summaryRight="0"/>
  </sheetPr>
  <dimension ref="A1:Z996"/>
  <sheetViews>
    <sheetView showGridLines="0" topLeftCell="A7" workbookViewId="0">
      <selection activeCell="F12" sqref="F12"/>
    </sheetView>
  </sheetViews>
  <sheetFormatPr baseColWidth="10" defaultColWidth="12.6640625" defaultRowHeight="15" customHeight="1" x14ac:dyDescent="0.25"/>
  <cols>
    <col min="1" max="3" width="5" customWidth="1"/>
    <col min="4" max="4" width="51.21875" customWidth="1"/>
    <col min="5" max="5" width="20.33203125" customWidth="1"/>
    <col min="6" max="6" width="24.33203125" customWidth="1"/>
    <col min="7" max="10" width="12.109375" customWidth="1"/>
    <col min="11" max="11" width="42.109375" customWidth="1"/>
    <col min="12" max="12" width="9.44140625" customWidth="1"/>
    <col min="13" max="13" width="9.77734375" customWidth="1"/>
    <col min="14" max="14" width="1.21875" customWidth="1"/>
    <col min="15" max="18" width="9.77734375" customWidth="1"/>
    <col min="19" max="26" width="12.77734375" customWidth="1"/>
  </cols>
  <sheetData>
    <row r="1" spans="1:26" ht="59.25" customHeight="1" x14ac:dyDescent="0.25">
      <c r="A1" s="2"/>
      <c r="B1" s="2"/>
      <c r="C1" s="2"/>
      <c r="D1" s="10" t="s">
        <v>22</v>
      </c>
      <c r="E1" s="11" t="str">
        <f ca="1">F9&amp;"-"&amp;F6&amp;"-"&amp;F10&amp;" ha"&amp;"-"&amp;YEAR(TODAY())</f>
        <v>Saint-Martin-des-Champs-Balivage-2,07 ha-2025</v>
      </c>
      <c r="F1" s="12"/>
      <c r="G1" s="12"/>
      <c r="H1" s="12"/>
      <c r="I1" s="12"/>
      <c r="J1" s="2"/>
      <c r="K1" s="13" t="s">
        <v>23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14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"/>
      <c r="B4" s="16">
        <v>1</v>
      </c>
      <c r="C4" s="2"/>
      <c r="D4" s="17" t="s">
        <v>24</v>
      </c>
      <c r="E4" s="18" t="s">
        <v>25</v>
      </c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.5" customHeight="1" x14ac:dyDescent="0.25">
      <c r="A5" s="2"/>
      <c r="B5" s="2"/>
      <c r="C5" s="2"/>
      <c r="D5" s="19"/>
      <c r="E5" s="19"/>
      <c r="F5" s="2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2"/>
      <c r="B6" s="2"/>
      <c r="C6" s="2"/>
      <c r="D6" s="21" t="s">
        <v>26</v>
      </c>
      <c r="E6" s="21"/>
      <c r="F6" s="22" t="s">
        <v>27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/>
      <c r="B7" s="2"/>
      <c r="C7" s="2"/>
      <c r="D7" s="21" t="s">
        <v>28</v>
      </c>
      <c r="E7" s="21" t="s">
        <v>29</v>
      </c>
      <c r="F7" s="23">
        <v>30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" customHeight="1" x14ac:dyDescent="0.25">
      <c r="A8" s="2"/>
      <c r="B8" s="2"/>
      <c r="C8" s="2"/>
      <c r="D8" s="19"/>
      <c r="E8" s="19"/>
      <c r="F8" s="2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19" t="s">
        <v>30</v>
      </c>
      <c r="E9" s="2"/>
      <c r="F9" s="25" t="s">
        <v>31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19" t="s">
        <v>32</v>
      </c>
      <c r="E10" s="19" t="s">
        <v>33</v>
      </c>
      <c r="F10" s="26">
        <v>2.0699999999999998</v>
      </c>
      <c r="G10" s="2"/>
      <c r="H10" s="2"/>
      <c r="I10" s="2"/>
      <c r="J10" s="2"/>
      <c r="K10" s="2"/>
      <c r="L10" s="2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19" t="s">
        <v>34</v>
      </c>
      <c r="E11" s="19" t="s">
        <v>29</v>
      </c>
      <c r="F11" s="28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19" t="s">
        <v>35</v>
      </c>
      <c r="E12" s="19" t="s">
        <v>36</v>
      </c>
      <c r="F12" s="29">
        <v>1363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0"/>
      <c r="T13" s="30"/>
      <c r="U13" s="30"/>
      <c r="V13" s="2"/>
      <c r="W13" s="2"/>
      <c r="X13" s="2"/>
      <c r="Y13" s="2"/>
      <c r="Z13" s="2"/>
    </row>
    <row r="14" spans="1:26" ht="15.75" customHeight="1" x14ac:dyDescent="0.25">
      <c r="A14" s="2"/>
      <c r="B14" s="223">
        <v>2</v>
      </c>
      <c r="C14" s="2"/>
      <c r="D14" s="17"/>
      <c r="E14" s="17"/>
      <c r="F14" s="225" t="s">
        <v>37</v>
      </c>
      <c r="G14" s="220"/>
      <c r="H14" s="220"/>
      <c r="I14" s="22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6" ht="15.75" customHeight="1" x14ac:dyDescent="0.25">
      <c r="A15" s="2"/>
      <c r="B15" s="224"/>
      <c r="C15" s="2"/>
      <c r="D15" s="17" t="s">
        <v>38</v>
      </c>
      <c r="E15" s="17" t="s">
        <v>39</v>
      </c>
      <c r="F15" s="16" t="s">
        <v>40</v>
      </c>
      <c r="G15" s="16" t="s">
        <v>41</v>
      </c>
      <c r="H15" s="16" t="s">
        <v>42</v>
      </c>
      <c r="I15" s="16" t="s">
        <v>43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6" ht="6" customHeight="1" x14ac:dyDescent="0.25">
      <c r="A16" s="2"/>
      <c r="B16" s="2"/>
      <c r="C16" s="2"/>
      <c r="D16" s="19"/>
      <c r="E16" s="31"/>
      <c r="F16" s="32"/>
      <c r="G16" s="32"/>
      <c r="H16" s="32"/>
      <c r="I16" s="3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ht="20.25" customHeight="1" x14ac:dyDescent="0.25">
      <c r="A17" s="2"/>
      <c r="B17" s="2"/>
      <c r="C17" s="2"/>
      <c r="D17" s="33" t="s">
        <v>44</v>
      </c>
      <c r="E17" s="34" t="s">
        <v>45</v>
      </c>
      <c r="F17" s="35">
        <v>0</v>
      </c>
      <c r="G17" s="35">
        <v>0</v>
      </c>
      <c r="H17" s="35">
        <v>0</v>
      </c>
      <c r="I17" s="36">
        <v>0</v>
      </c>
      <c r="J17" s="2"/>
      <c r="K17" s="37" t="s">
        <v>46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5.75" customHeight="1" x14ac:dyDescent="0.25">
      <c r="A18" s="2"/>
      <c r="B18" s="2"/>
      <c r="C18" s="2"/>
      <c r="D18" s="19"/>
      <c r="E18" s="38"/>
      <c r="F18" s="38"/>
      <c r="G18" s="32"/>
      <c r="H18" s="32"/>
      <c r="I18" s="32"/>
      <c r="J18" s="3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16">
        <v>3</v>
      </c>
      <c r="C19" s="2"/>
      <c r="D19" s="17" t="s">
        <v>47</v>
      </c>
      <c r="E19" s="18" t="s">
        <v>25</v>
      </c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.5" customHeight="1" x14ac:dyDescent="0.25">
      <c r="A20" s="2"/>
      <c r="B20" s="2"/>
      <c r="C20" s="2"/>
      <c r="D20" s="19"/>
      <c r="E20" s="38"/>
      <c r="F20" s="38"/>
      <c r="G20" s="32"/>
      <c r="H20" s="32"/>
      <c r="I20" s="32"/>
      <c r="J20" s="3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39" t="s">
        <v>44</v>
      </c>
      <c r="E21" s="39"/>
      <c r="F21" s="40" t="str">
        <f>E17</f>
        <v>Châtaignier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39" t="s">
        <v>48</v>
      </c>
      <c r="E22" s="39" t="s">
        <v>29</v>
      </c>
      <c r="F22" s="41">
        <f>VLOOKUP(Projet!$F$21,dataMethode!D68:I99,6,FALSE)</f>
        <v>25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39" t="s">
        <v>49</v>
      </c>
      <c r="E23" s="39" t="s">
        <v>29</v>
      </c>
      <c r="F23" s="40">
        <f>VLOOKUP(Projet!$F$21,dataMethode!D68:H99,5,FALSE)</f>
        <v>50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39" t="s">
        <v>50</v>
      </c>
      <c r="E24" s="39"/>
      <c r="F24" s="40" t="str">
        <f>VLOOKUP(F21,dataMethode!$D$68:$G$99,4,FALSE)</f>
        <v>Feuillus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39" t="s">
        <v>51</v>
      </c>
      <c r="E25" s="39"/>
      <c r="F25" s="42">
        <f>VLOOKUP(F21,dataMethode!$D$68:$E$99,2,FALSE)</f>
        <v>0.50570000000000004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39" t="s">
        <v>52</v>
      </c>
      <c r="E26" s="39"/>
      <c r="F26" s="43">
        <f>VLOOKUP(F24,dataMethode!D14:E14,2,FALSE)</f>
        <v>1.56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16">
        <v>4</v>
      </c>
      <c r="C28" s="2"/>
      <c r="D28" s="17" t="s">
        <v>53</v>
      </c>
      <c r="E28" s="18"/>
      <c r="F28" s="44" t="s">
        <v>54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.5" customHeight="1" x14ac:dyDescent="0.25">
      <c r="A29" s="2"/>
      <c r="B29" s="2"/>
      <c r="C29" s="2"/>
      <c r="D29" s="19"/>
      <c r="E29" s="31"/>
      <c r="F29" s="4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19" t="s">
        <v>55</v>
      </c>
      <c r="E30" s="46" t="b">
        <v>0</v>
      </c>
      <c r="F30" s="47">
        <f>IF(E30=TRUE,dataMethode!E62,0)</f>
        <v>0</v>
      </c>
      <c r="G30" s="2"/>
      <c r="H30" s="226" t="s">
        <v>56</v>
      </c>
      <c r="I30" s="220"/>
      <c r="J30" s="220"/>
      <c r="K30" s="220"/>
      <c r="L30" s="22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19" t="s">
        <v>57</v>
      </c>
      <c r="E31" s="48" t="b">
        <v>0</v>
      </c>
      <c r="F31" s="47">
        <f>IF(E31=TRUE,dataMethode!E63,0)</f>
        <v>0</v>
      </c>
      <c r="G31" s="2"/>
      <c r="H31" s="226" t="s">
        <v>58</v>
      </c>
      <c r="I31" s="220"/>
      <c r="J31" s="220"/>
      <c r="K31" s="220"/>
      <c r="L31" s="22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19" t="s">
        <v>59</v>
      </c>
      <c r="E32" s="49" t="b">
        <v>0</v>
      </c>
      <c r="F32" s="50">
        <f>IF(E32=TRUE,dataMethode!E65,0)</f>
        <v>0</v>
      </c>
      <c r="G32" s="2"/>
      <c r="H32" s="227" t="s">
        <v>60</v>
      </c>
      <c r="I32" s="228"/>
      <c r="J32" s="228"/>
      <c r="K32" s="228"/>
      <c r="L32" s="22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1" t="s">
        <v>61</v>
      </c>
      <c r="E33" s="51" t="b">
        <v>1</v>
      </c>
      <c r="F33" s="47">
        <f>IF(E33=TRUE,dataMethode!E64,0)</f>
        <v>0.1</v>
      </c>
      <c r="G33" s="2"/>
      <c r="H33" s="226" t="s">
        <v>62</v>
      </c>
      <c r="I33" s="220"/>
      <c r="J33" s="220"/>
      <c r="K33" s="220"/>
      <c r="L33" s="22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19"/>
      <c r="E34" s="31"/>
      <c r="F34" s="38"/>
      <c r="G34" s="2"/>
      <c r="H34" s="52"/>
      <c r="I34" s="52"/>
      <c r="J34" s="52"/>
      <c r="K34" s="52"/>
      <c r="L34" s="5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16">
        <v>5</v>
      </c>
      <c r="C35" s="2"/>
      <c r="D35" s="17" t="s">
        <v>63</v>
      </c>
      <c r="E35" s="53"/>
      <c r="F35" s="5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.5" customHeight="1" x14ac:dyDescent="0.25">
      <c r="A36" s="2"/>
      <c r="B36" s="2"/>
      <c r="C36" s="2"/>
      <c r="D36" s="19"/>
      <c r="E36" s="31"/>
      <c r="F36" s="4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19" t="s">
        <v>64</v>
      </c>
      <c r="E37" s="55" t="b">
        <v>0</v>
      </c>
      <c r="F37" s="38"/>
      <c r="G37" s="2"/>
      <c r="H37" s="226" t="s">
        <v>65</v>
      </c>
      <c r="I37" s="220"/>
      <c r="J37" s="220"/>
      <c r="K37" s="220"/>
      <c r="L37" s="22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56"/>
      <c r="E44" s="31"/>
      <c r="F44" s="5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7">
    <mergeCell ref="H33:L33"/>
    <mergeCell ref="H37:L37"/>
    <mergeCell ref="B14:B15"/>
    <mergeCell ref="F14:I14"/>
    <mergeCell ref="H30:L30"/>
    <mergeCell ref="H31:L31"/>
    <mergeCell ref="H32:L32"/>
  </mergeCells>
  <dataValidations count="1">
    <dataValidation type="list" allowBlank="1" showErrorMessage="1" sqref="E30:E32 E37" xr:uid="{00000000-0002-0000-0100-000000000000}">
      <formula1>"FALSE,TRUE"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1000000}">
          <x14:formula1>
            <xm:f>dataMethode!$D$70:$D$99</xm:f>
          </x14:formula1>
          <xm:sqref>E17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 summaryRight="0"/>
  </sheetPr>
  <dimension ref="A1:BF888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baseColWidth="10" defaultColWidth="12.6640625" defaultRowHeight="15" customHeight="1" x14ac:dyDescent="0.25"/>
  <cols>
    <col min="1" max="3" width="3.109375" customWidth="1"/>
    <col min="4" max="4" width="37.77734375" customWidth="1"/>
    <col min="5" max="5" width="21.6640625" customWidth="1"/>
    <col min="6" max="6" width="4.109375" customWidth="1"/>
    <col min="7" max="7" width="5.77734375" customWidth="1"/>
    <col min="8" max="58" width="5.21875" customWidth="1"/>
  </cols>
  <sheetData>
    <row r="1" spans="1:58" ht="15.75" customHeight="1" x14ac:dyDescent="0.25">
      <c r="A1" s="58"/>
      <c r="B1" s="58"/>
      <c r="C1" s="58"/>
      <c r="D1" s="229" t="s">
        <v>66</v>
      </c>
      <c r="E1" s="222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</row>
    <row r="2" spans="1:58" ht="15.75" customHeight="1" x14ac:dyDescent="0.25">
      <c r="A2" s="58"/>
      <c r="B2" s="58"/>
      <c r="C2" s="58"/>
      <c r="D2" s="222"/>
      <c r="E2" s="222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</row>
    <row r="3" spans="1:58" ht="15.75" customHeight="1" x14ac:dyDescent="0.25">
      <c r="A3" s="58"/>
      <c r="B3" s="58"/>
      <c r="C3" s="58"/>
      <c r="D3" s="222"/>
      <c r="E3" s="222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</row>
    <row r="4" spans="1:58" ht="15.75" customHeight="1" x14ac:dyDescent="0.25">
      <c r="A4" s="58"/>
      <c r="B4" s="58"/>
      <c r="C4" s="58"/>
      <c r="D4" s="60" t="str">
        <f>Projet!F9</f>
        <v>Saint-Martin-des-Champs</v>
      </c>
      <c r="E4" s="61"/>
      <c r="F4" s="61" t="s">
        <v>67</v>
      </c>
      <c r="G4" s="61">
        <v>0</v>
      </c>
      <c r="H4" s="61">
        <f t="shared" ref="H4:BF4" si="0">G4+1</f>
        <v>1</v>
      </c>
      <c r="I4" s="61">
        <f t="shared" si="0"/>
        <v>2</v>
      </c>
      <c r="J4" s="61">
        <f t="shared" si="0"/>
        <v>3</v>
      </c>
      <c r="K4" s="61">
        <f t="shared" si="0"/>
        <v>4</v>
      </c>
      <c r="L4" s="61">
        <f t="shared" si="0"/>
        <v>5</v>
      </c>
      <c r="M4" s="61">
        <f t="shared" si="0"/>
        <v>6</v>
      </c>
      <c r="N4" s="61">
        <f t="shared" si="0"/>
        <v>7</v>
      </c>
      <c r="O4" s="61">
        <f t="shared" si="0"/>
        <v>8</v>
      </c>
      <c r="P4" s="61">
        <f t="shared" si="0"/>
        <v>9</v>
      </c>
      <c r="Q4" s="61">
        <f t="shared" si="0"/>
        <v>10</v>
      </c>
      <c r="R4" s="61">
        <f t="shared" si="0"/>
        <v>11</v>
      </c>
      <c r="S4" s="61">
        <f t="shared" si="0"/>
        <v>12</v>
      </c>
      <c r="T4" s="61">
        <f t="shared" si="0"/>
        <v>13</v>
      </c>
      <c r="U4" s="61">
        <f t="shared" si="0"/>
        <v>14</v>
      </c>
      <c r="V4" s="61">
        <f t="shared" si="0"/>
        <v>15</v>
      </c>
      <c r="W4" s="61">
        <f t="shared" si="0"/>
        <v>16</v>
      </c>
      <c r="X4" s="61">
        <f t="shared" si="0"/>
        <v>17</v>
      </c>
      <c r="Y4" s="61">
        <f t="shared" si="0"/>
        <v>18</v>
      </c>
      <c r="Z4" s="61">
        <f t="shared" si="0"/>
        <v>19</v>
      </c>
      <c r="AA4" s="61">
        <f t="shared" si="0"/>
        <v>20</v>
      </c>
      <c r="AB4" s="61">
        <f t="shared" si="0"/>
        <v>21</v>
      </c>
      <c r="AC4" s="61">
        <f t="shared" si="0"/>
        <v>22</v>
      </c>
      <c r="AD4" s="61">
        <f t="shared" si="0"/>
        <v>23</v>
      </c>
      <c r="AE4" s="61">
        <f t="shared" si="0"/>
        <v>24</v>
      </c>
      <c r="AF4" s="61">
        <f t="shared" si="0"/>
        <v>25</v>
      </c>
      <c r="AG4" s="61">
        <f t="shared" si="0"/>
        <v>26</v>
      </c>
      <c r="AH4" s="61">
        <f t="shared" si="0"/>
        <v>27</v>
      </c>
      <c r="AI4" s="61">
        <f t="shared" si="0"/>
        <v>28</v>
      </c>
      <c r="AJ4" s="61">
        <f t="shared" si="0"/>
        <v>29</v>
      </c>
      <c r="AK4" s="61">
        <f t="shared" si="0"/>
        <v>30</v>
      </c>
      <c r="AL4" s="61">
        <f t="shared" si="0"/>
        <v>31</v>
      </c>
      <c r="AM4" s="61">
        <f t="shared" si="0"/>
        <v>32</v>
      </c>
      <c r="AN4" s="61">
        <f t="shared" si="0"/>
        <v>33</v>
      </c>
      <c r="AO4" s="61">
        <f t="shared" si="0"/>
        <v>34</v>
      </c>
      <c r="AP4" s="61">
        <f t="shared" si="0"/>
        <v>35</v>
      </c>
      <c r="AQ4" s="61">
        <f t="shared" si="0"/>
        <v>36</v>
      </c>
      <c r="AR4" s="61">
        <f t="shared" si="0"/>
        <v>37</v>
      </c>
      <c r="AS4" s="61">
        <f t="shared" si="0"/>
        <v>38</v>
      </c>
      <c r="AT4" s="61">
        <f t="shared" si="0"/>
        <v>39</v>
      </c>
      <c r="AU4" s="61">
        <f t="shared" si="0"/>
        <v>40</v>
      </c>
      <c r="AV4" s="61">
        <f t="shared" si="0"/>
        <v>41</v>
      </c>
      <c r="AW4" s="61">
        <f t="shared" si="0"/>
        <v>42</v>
      </c>
      <c r="AX4" s="61">
        <f t="shared" si="0"/>
        <v>43</v>
      </c>
      <c r="AY4" s="61">
        <f t="shared" si="0"/>
        <v>44</v>
      </c>
      <c r="AZ4" s="61">
        <f t="shared" si="0"/>
        <v>45</v>
      </c>
      <c r="BA4" s="61">
        <f t="shared" si="0"/>
        <v>46</v>
      </c>
      <c r="BB4" s="61">
        <f t="shared" si="0"/>
        <v>47</v>
      </c>
      <c r="BC4" s="61">
        <f t="shared" si="0"/>
        <v>48</v>
      </c>
      <c r="BD4" s="61">
        <f t="shared" si="0"/>
        <v>49</v>
      </c>
      <c r="BE4" s="61">
        <f t="shared" si="0"/>
        <v>50</v>
      </c>
      <c r="BF4" s="61">
        <f t="shared" si="0"/>
        <v>51</v>
      </c>
    </row>
    <row r="5" spans="1:58" ht="15.75" customHeight="1" x14ac:dyDescent="0.25">
      <c r="A5" s="58"/>
      <c r="B5" s="58"/>
      <c r="C5" s="40">
        <v>1</v>
      </c>
      <c r="D5" s="62" t="s">
        <v>39</v>
      </c>
      <c r="E5" s="63" t="str">
        <f>Projet!E17</f>
        <v>Châtaignier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5.75" customHeight="1" x14ac:dyDescent="0.25">
      <c r="A6" s="58"/>
      <c r="B6" s="58"/>
      <c r="C6" s="40">
        <v>1</v>
      </c>
      <c r="D6" s="19" t="s">
        <v>68</v>
      </c>
      <c r="E6" s="57">
        <f>Projet!$F$11</f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ht="15.75" customHeight="1" x14ac:dyDescent="0.25">
      <c r="A7" s="58"/>
      <c r="B7" s="58"/>
      <c r="C7" s="40">
        <v>1</v>
      </c>
      <c r="D7" s="19" t="s">
        <v>69</v>
      </c>
      <c r="E7" s="66">
        <f>Projet!$F$22</f>
        <v>25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 ht="10.5" customHeight="1" x14ac:dyDescent="0.25">
      <c r="C8" s="40">
        <v>1</v>
      </c>
    </row>
    <row r="9" spans="1:58" ht="14.25" customHeight="1" x14ac:dyDescent="0.25">
      <c r="A9" s="58"/>
      <c r="B9" s="58"/>
      <c r="C9" s="40">
        <v>1</v>
      </c>
      <c r="D9" s="67" t="s">
        <v>70</v>
      </c>
      <c r="E9" s="6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spans="1:58" ht="15.75" customHeight="1" x14ac:dyDescent="0.25">
      <c r="A10" s="58"/>
      <c r="B10" s="58"/>
      <c r="C10" s="40">
        <v>1</v>
      </c>
      <c r="D10" s="19" t="s">
        <v>71</v>
      </c>
      <c r="E10" s="57" t="s">
        <v>72</v>
      </c>
      <c r="F10" s="2"/>
      <c r="G10" s="69">
        <f t="shared" ref="G10:BF10" si="1">SUM(G11:G13)</f>
        <v>0</v>
      </c>
      <c r="H10" s="69">
        <f t="shared" si="1"/>
        <v>11.5</v>
      </c>
      <c r="I10" s="69">
        <f t="shared" si="1"/>
        <v>23</v>
      </c>
      <c r="J10" s="69">
        <f t="shared" si="1"/>
        <v>34.5</v>
      </c>
      <c r="K10" s="69">
        <f t="shared" si="1"/>
        <v>46</v>
      </c>
      <c r="L10" s="69">
        <f t="shared" si="1"/>
        <v>57.5</v>
      </c>
      <c r="M10" s="69">
        <f t="shared" si="1"/>
        <v>69</v>
      </c>
      <c r="N10" s="69">
        <f t="shared" si="1"/>
        <v>80.5</v>
      </c>
      <c r="O10" s="69">
        <f t="shared" si="1"/>
        <v>92</v>
      </c>
      <c r="P10" s="69">
        <f t="shared" si="1"/>
        <v>103.5</v>
      </c>
      <c r="Q10" s="69">
        <f t="shared" si="1"/>
        <v>115</v>
      </c>
      <c r="R10" s="69">
        <f t="shared" si="1"/>
        <v>51.8</v>
      </c>
      <c r="S10" s="69">
        <f t="shared" si="1"/>
        <v>59.8</v>
      </c>
      <c r="T10" s="69">
        <f t="shared" si="1"/>
        <v>67.8</v>
      </c>
      <c r="U10" s="69">
        <f t="shared" si="1"/>
        <v>75.2</v>
      </c>
      <c r="V10" s="69">
        <f t="shared" si="1"/>
        <v>83</v>
      </c>
      <c r="W10" s="69">
        <f t="shared" si="1"/>
        <v>92</v>
      </c>
      <c r="X10" s="69">
        <f t="shared" si="1"/>
        <v>66.75</v>
      </c>
      <c r="Y10" s="69">
        <f t="shared" si="1"/>
        <v>74.5</v>
      </c>
      <c r="Z10" s="69">
        <f t="shared" si="1"/>
        <v>83.25</v>
      </c>
      <c r="AA10" s="69">
        <f t="shared" si="1"/>
        <v>91</v>
      </c>
      <c r="AB10" s="69">
        <f t="shared" si="1"/>
        <v>98.6</v>
      </c>
      <c r="AC10" s="69">
        <f t="shared" si="1"/>
        <v>106.8</v>
      </c>
      <c r="AD10" s="69">
        <f t="shared" si="1"/>
        <v>115.2</v>
      </c>
      <c r="AE10" s="69">
        <f t="shared" si="1"/>
        <v>122.6</v>
      </c>
      <c r="AF10" s="69">
        <f t="shared" si="1"/>
        <v>131</v>
      </c>
      <c r="AG10" s="69">
        <f t="shared" si="1"/>
        <v>89.6</v>
      </c>
      <c r="AH10" s="69">
        <f t="shared" si="1"/>
        <v>99.2</v>
      </c>
      <c r="AI10" s="69">
        <f t="shared" si="1"/>
        <v>107.8</v>
      </c>
      <c r="AJ10" s="69">
        <f t="shared" si="1"/>
        <v>117.4</v>
      </c>
      <c r="AK10" s="69">
        <f t="shared" si="1"/>
        <v>126</v>
      </c>
      <c r="AL10" s="69">
        <f t="shared" si="1"/>
        <v>133.6</v>
      </c>
      <c r="AM10" s="69">
        <f t="shared" si="1"/>
        <v>141</v>
      </c>
      <c r="AN10" s="69">
        <f t="shared" si="1"/>
        <v>148.39999999999998</v>
      </c>
      <c r="AO10" s="69">
        <f t="shared" si="1"/>
        <v>154.79999999999998</v>
      </c>
      <c r="AP10" s="69">
        <f t="shared" si="1"/>
        <v>162</v>
      </c>
      <c r="AQ10" s="69">
        <f t="shared" si="1"/>
        <v>168.8</v>
      </c>
      <c r="AR10" s="69">
        <f t="shared" si="1"/>
        <v>175.6</v>
      </c>
      <c r="AS10" s="69">
        <f t="shared" si="1"/>
        <v>183.4</v>
      </c>
      <c r="AT10" s="69">
        <f t="shared" si="1"/>
        <v>190.2</v>
      </c>
      <c r="AU10" s="69">
        <f t="shared" si="1"/>
        <v>197</v>
      </c>
      <c r="AV10" s="69">
        <f t="shared" si="1"/>
        <v>204.20000000000002</v>
      </c>
      <c r="AW10" s="69">
        <f t="shared" si="1"/>
        <v>210.60000000000002</v>
      </c>
      <c r="AX10" s="69">
        <f t="shared" si="1"/>
        <v>218</v>
      </c>
      <c r="AY10" s="69">
        <f t="shared" si="1"/>
        <v>224.4</v>
      </c>
      <c r="AZ10" s="69">
        <f t="shared" si="1"/>
        <v>231</v>
      </c>
      <c r="BA10" s="69">
        <f t="shared" si="1"/>
        <v>0</v>
      </c>
      <c r="BB10" s="69">
        <f t="shared" si="1"/>
        <v>0</v>
      </c>
      <c r="BC10" s="69">
        <f t="shared" si="1"/>
        <v>0</v>
      </c>
      <c r="BD10" s="69">
        <f t="shared" si="1"/>
        <v>0</v>
      </c>
      <c r="BE10" s="69">
        <f t="shared" si="1"/>
        <v>0</v>
      </c>
      <c r="BF10" s="69">
        <f t="shared" si="1"/>
        <v>0</v>
      </c>
    </row>
    <row r="11" spans="1:58" ht="15.75" customHeight="1" x14ac:dyDescent="0.25">
      <c r="A11" s="58"/>
      <c r="B11" s="58"/>
      <c r="C11" s="40">
        <v>1</v>
      </c>
      <c r="D11" s="19" t="s">
        <v>73</v>
      </c>
      <c r="E11" s="57" t="s">
        <v>72</v>
      </c>
      <c r="F11" s="2"/>
      <c r="G11" s="70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2">
        <v>0</v>
      </c>
      <c r="R11" s="71">
        <v>0</v>
      </c>
      <c r="S11" s="71">
        <v>0</v>
      </c>
      <c r="T11" s="71">
        <v>0</v>
      </c>
      <c r="U11" s="71">
        <v>0</v>
      </c>
      <c r="V11" s="72">
        <v>0</v>
      </c>
      <c r="W11" s="72">
        <v>0</v>
      </c>
      <c r="X11" s="71">
        <v>10.75</v>
      </c>
      <c r="Y11" s="71">
        <v>18.5</v>
      </c>
      <c r="Z11" s="71">
        <v>26.25</v>
      </c>
      <c r="AA11" s="71">
        <v>34</v>
      </c>
      <c r="AB11" s="71">
        <v>44.6</v>
      </c>
      <c r="AC11" s="71">
        <v>54.8</v>
      </c>
      <c r="AD11" s="71">
        <v>65.2</v>
      </c>
      <c r="AE11" s="71">
        <v>75.599999999999994</v>
      </c>
      <c r="AF11" s="72">
        <v>86</v>
      </c>
      <c r="AG11" s="71">
        <v>70.599999999999994</v>
      </c>
      <c r="AH11" s="71">
        <v>80.2</v>
      </c>
      <c r="AI11" s="71">
        <v>89.8</v>
      </c>
      <c r="AJ11" s="71">
        <v>99.4</v>
      </c>
      <c r="AK11" s="72">
        <v>109</v>
      </c>
      <c r="AL11" s="73">
        <v>116.4</v>
      </c>
      <c r="AM11" s="73">
        <v>123.8</v>
      </c>
      <c r="AN11" s="73">
        <v>131.19999999999999</v>
      </c>
      <c r="AO11" s="73">
        <v>138.6</v>
      </c>
      <c r="AP11" s="74">
        <v>146</v>
      </c>
      <c r="AQ11" s="73">
        <v>152.80000000000001</v>
      </c>
      <c r="AR11" s="73">
        <v>159.6</v>
      </c>
      <c r="AS11" s="73">
        <v>166.4</v>
      </c>
      <c r="AT11" s="73">
        <v>173.2</v>
      </c>
      <c r="AU11" s="74">
        <v>180</v>
      </c>
      <c r="AV11" s="73">
        <v>186.4</v>
      </c>
      <c r="AW11" s="73">
        <v>192.8</v>
      </c>
      <c r="AX11" s="73">
        <v>199.2</v>
      </c>
      <c r="AY11" s="73">
        <v>205.6</v>
      </c>
      <c r="AZ11" s="74">
        <v>212</v>
      </c>
      <c r="BA11" s="74"/>
      <c r="BB11" s="73"/>
      <c r="BC11" s="73"/>
      <c r="BD11" s="73"/>
      <c r="BE11" s="73"/>
      <c r="BF11" s="73"/>
    </row>
    <row r="12" spans="1:58" ht="15.75" customHeight="1" x14ac:dyDescent="0.25">
      <c r="A12" s="58"/>
      <c r="B12" s="58"/>
      <c r="C12" s="40">
        <v>1</v>
      </c>
      <c r="D12" s="19" t="s">
        <v>74</v>
      </c>
      <c r="E12" s="57" t="s">
        <v>72</v>
      </c>
      <c r="F12" s="2"/>
      <c r="G12" s="75">
        <v>0</v>
      </c>
      <c r="H12" s="76">
        <v>5.75</v>
      </c>
      <c r="I12" s="76">
        <v>11.5</v>
      </c>
      <c r="J12" s="76">
        <v>17.25</v>
      </c>
      <c r="K12" s="76">
        <v>23</v>
      </c>
      <c r="L12" s="76">
        <v>28.75</v>
      </c>
      <c r="M12" s="76">
        <v>34.5</v>
      </c>
      <c r="N12" s="76">
        <v>40.25</v>
      </c>
      <c r="O12" s="76">
        <v>46</v>
      </c>
      <c r="P12" s="76">
        <v>51.75</v>
      </c>
      <c r="Q12" s="77">
        <v>57.5</v>
      </c>
      <c r="R12" s="76">
        <v>25.9</v>
      </c>
      <c r="S12" s="76">
        <v>29.9</v>
      </c>
      <c r="T12" s="76">
        <v>33.9</v>
      </c>
      <c r="U12" s="76">
        <v>37.6</v>
      </c>
      <c r="V12" s="77">
        <v>41.5</v>
      </c>
      <c r="W12" s="77">
        <v>46</v>
      </c>
      <c r="X12" s="76">
        <v>28</v>
      </c>
      <c r="Y12" s="76">
        <v>28</v>
      </c>
      <c r="Z12" s="76">
        <v>28.5</v>
      </c>
      <c r="AA12" s="76">
        <v>28.5</v>
      </c>
      <c r="AB12" s="76">
        <v>27</v>
      </c>
      <c r="AC12" s="76">
        <v>26</v>
      </c>
      <c r="AD12" s="76">
        <v>25</v>
      </c>
      <c r="AE12" s="76">
        <v>23.5</v>
      </c>
      <c r="AF12" s="77">
        <v>22.5</v>
      </c>
      <c r="AG12" s="76">
        <v>9.5</v>
      </c>
      <c r="AH12" s="76">
        <v>9.5</v>
      </c>
      <c r="AI12" s="76">
        <v>9</v>
      </c>
      <c r="AJ12" s="76">
        <v>9</v>
      </c>
      <c r="AK12" s="77">
        <v>8.5</v>
      </c>
      <c r="AL12" s="78">
        <v>8.6</v>
      </c>
      <c r="AM12" s="78">
        <v>8.6</v>
      </c>
      <c r="AN12" s="78">
        <v>8.6</v>
      </c>
      <c r="AO12" s="78">
        <v>8.1</v>
      </c>
      <c r="AP12" s="79">
        <v>8</v>
      </c>
      <c r="AQ12" s="78">
        <v>8</v>
      </c>
      <c r="AR12" s="78">
        <v>8</v>
      </c>
      <c r="AS12" s="78">
        <v>8.5</v>
      </c>
      <c r="AT12" s="78">
        <v>8.5</v>
      </c>
      <c r="AU12" s="79">
        <v>8.5</v>
      </c>
      <c r="AV12" s="78">
        <v>8.9</v>
      </c>
      <c r="AW12" s="78">
        <v>8.9</v>
      </c>
      <c r="AX12" s="78">
        <v>9.4</v>
      </c>
      <c r="AY12" s="78">
        <v>9.4</v>
      </c>
      <c r="AZ12" s="79">
        <v>9.5</v>
      </c>
      <c r="BA12" s="79"/>
      <c r="BB12" s="78"/>
      <c r="BC12" s="78"/>
      <c r="BD12" s="78"/>
      <c r="BE12" s="78"/>
      <c r="BF12" s="78"/>
    </row>
    <row r="13" spans="1:58" ht="15.75" customHeight="1" x14ac:dyDescent="0.25">
      <c r="A13" s="58"/>
      <c r="B13" s="58"/>
      <c r="C13" s="40">
        <v>1</v>
      </c>
      <c r="D13" s="19" t="s">
        <v>75</v>
      </c>
      <c r="E13" s="57" t="s">
        <v>72</v>
      </c>
      <c r="F13" s="2"/>
      <c r="G13" s="80">
        <v>0</v>
      </c>
      <c r="H13" s="81">
        <v>5.75</v>
      </c>
      <c r="I13" s="81">
        <v>11.5</v>
      </c>
      <c r="J13" s="81">
        <v>17.25</v>
      </c>
      <c r="K13" s="81">
        <v>23</v>
      </c>
      <c r="L13" s="81">
        <v>28.75</v>
      </c>
      <c r="M13" s="81">
        <v>34.5</v>
      </c>
      <c r="N13" s="81">
        <v>40.25</v>
      </c>
      <c r="O13" s="81">
        <v>46</v>
      </c>
      <c r="P13" s="81">
        <v>51.75</v>
      </c>
      <c r="Q13" s="82">
        <v>57.5</v>
      </c>
      <c r="R13" s="81">
        <v>25.9</v>
      </c>
      <c r="S13" s="81">
        <v>29.9</v>
      </c>
      <c r="T13" s="81">
        <v>33.9</v>
      </c>
      <c r="U13" s="81">
        <v>37.6</v>
      </c>
      <c r="V13" s="82">
        <v>41.5</v>
      </c>
      <c r="W13" s="82">
        <v>46</v>
      </c>
      <c r="X13" s="81">
        <v>28</v>
      </c>
      <c r="Y13" s="81">
        <v>28</v>
      </c>
      <c r="Z13" s="81">
        <v>28.5</v>
      </c>
      <c r="AA13" s="81">
        <v>28.5</v>
      </c>
      <c r="AB13" s="81">
        <v>27</v>
      </c>
      <c r="AC13" s="81">
        <v>26</v>
      </c>
      <c r="AD13" s="81">
        <v>25</v>
      </c>
      <c r="AE13" s="81">
        <v>23.5</v>
      </c>
      <c r="AF13" s="82">
        <v>22.5</v>
      </c>
      <c r="AG13" s="81">
        <v>9.5</v>
      </c>
      <c r="AH13" s="81">
        <v>9.5</v>
      </c>
      <c r="AI13" s="81">
        <v>9</v>
      </c>
      <c r="AJ13" s="81">
        <v>9</v>
      </c>
      <c r="AK13" s="82">
        <v>8.5</v>
      </c>
      <c r="AL13" s="83">
        <v>8.6</v>
      </c>
      <c r="AM13" s="83">
        <v>8.6</v>
      </c>
      <c r="AN13" s="83">
        <v>8.6</v>
      </c>
      <c r="AO13" s="83">
        <v>8.1</v>
      </c>
      <c r="AP13" s="84">
        <v>8</v>
      </c>
      <c r="AQ13" s="83">
        <v>8</v>
      </c>
      <c r="AR13" s="83">
        <v>8</v>
      </c>
      <c r="AS13" s="83">
        <v>8.5</v>
      </c>
      <c r="AT13" s="83">
        <v>8.5</v>
      </c>
      <c r="AU13" s="84">
        <v>8.5</v>
      </c>
      <c r="AV13" s="83">
        <v>8.9</v>
      </c>
      <c r="AW13" s="83">
        <v>8.9</v>
      </c>
      <c r="AX13" s="83">
        <v>9.4</v>
      </c>
      <c r="AY13" s="83">
        <v>9.4</v>
      </c>
      <c r="AZ13" s="84">
        <v>9.5</v>
      </c>
      <c r="BA13" s="84"/>
      <c r="BB13" s="83"/>
      <c r="BC13" s="83"/>
      <c r="BD13" s="83"/>
      <c r="BE13" s="83"/>
      <c r="BF13" s="83"/>
    </row>
    <row r="14" spans="1:58" ht="15.75" customHeight="1" x14ac:dyDescent="0.25">
      <c r="A14" s="58"/>
      <c r="B14" s="58"/>
      <c r="C14" s="40">
        <v>1</v>
      </c>
      <c r="D14" s="56" t="s">
        <v>76</v>
      </c>
      <c r="E14" s="20"/>
      <c r="F14" s="2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</row>
    <row r="15" spans="1:58" ht="15.75" hidden="1" customHeight="1" x14ac:dyDescent="0.25">
      <c r="A15" s="58"/>
      <c r="B15" s="58"/>
      <c r="C15" s="40">
        <v>1</v>
      </c>
      <c r="D15" s="19" t="s">
        <v>77</v>
      </c>
      <c r="E15" s="57" t="s">
        <v>78</v>
      </c>
      <c r="F15" s="2"/>
      <c r="G15" s="86">
        <v>0</v>
      </c>
      <c r="H15" s="86">
        <v>3.2272727272727271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1.1785714285714286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86">
        <v>2.8275862068965516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</row>
    <row r="16" spans="1:58" ht="15.75" customHeight="1" x14ac:dyDescent="0.25">
      <c r="A16" s="58"/>
      <c r="B16" s="58"/>
      <c r="C16" s="40">
        <v>1</v>
      </c>
      <c r="D16" s="19" t="s">
        <v>79</v>
      </c>
      <c r="E16" s="57" t="s">
        <v>72</v>
      </c>
      <c r="F16" s="2"/>
      <c r="G16" s="69">
        <f t="shared" ref="G16:BF16" si="2">SUM(G17:G19)</f>
        <v>0</v>
      </c>
      <c r="H16" s="69">
        <f t="shared" si="2"/>
        <v>0</v>
      </c>
      <c r="I16" s="69">
        <f t="shared" si="2"/>
        <v>0</v>
      </c>
      <c r="J16" s="69">
        <f t="shared" si="2"/>
        <v>0</v>
      </c>
      <c r="K16" s="69">
        <f t="shared" si="2"/>
        <v>0</v>
      </c>
      <c r="L16" s="69">
        <f t="shared" si="2"/>
        <v>0</v>
      </c>
      <c r="M16" s="69">
        <f t="shared" si="2"/>
        <v>0</v>
      </c>
      <c r="N16" s="69">
        <f t="shared" si="2"/>
        <v>0</v>
      </c>
      <c r="O16" s="69">
        <f t="shared" si="2"/>
        <v>0</v>
      </c>
      <c r="P16" s="69">
        <f t="shared" si="2"/>
        <v>0</v>
      </c>
      <c r="Q16" s="69">
        <f t="shared" si="2"/>
        <v>0</v>
      </c>
      <c r="R16" s="69">
        <f t="shared" si="2"/>
        <v>72</v>
      </c>
      <c r="S16" s="69">
        <f t="shared" si="2"/>
        <v>0</v>
      </c>
      <c r="T16" s="69">
        <f t="shared" si="2"/>
        <v>0</v>
      </c>
      <c r="U16" s="69">
        <f t="shared" si="2"/>
        <v>0</v>
      </c>
      <c r="V16" s="69">
        <f t="shared" si="2"/>
        <v>0</v>
      </c>
      <c r="W16" s="69">
        <f t="shared" si="2"/>
        <v>33</v>
      </c>
      <c r="X16" s="69">
        <f t="shared" si="2"/>
        <v>0</v>
      </c>
      <c r="Y16" s="69">
        <f t="shared" si="2"/>
        <v>0</v>
      </c>
      <c r="Z16" s="69">
        <f t="shared" si="2"/>
        <v>0</v>
      </c>
      <c r="AA16" s="69">
        <f t="shared" si="2"/>
        <v>0</v>
      </c>
      <c r="AB16" s="69">
        <f t="shared" si="2"/>
        <v>0</v>
      </c>
      <c r="AC16" s="69">
        <f t="shared" si="2"/>
        <v>0</v>
      </c>
      <c r="AD16" s="69">
        <f t="shared" si="2"/>
        <v>0</v>
      </c>
      <c r="AE16" s="69">
        <f t="shared" si="2"/>
        <v>0</v>
      </c>
      <c r="AF16" s="69">
        <f t="shared" si="2"/>
        <v>41</v>
      </c>
      <c r="AG16" s="69">
        <f t="shared" si="2"/>
        <v>0</v>
      </c>
      <c r="AH16" s="69">
        <f t="shared" si="2"/>
        <v>0</v>
      </c>
      <c r="AI16" s="69">
        <f t="shared" si="2"/>
        <v>0</v>
      </c>
      <c r="AJ16" s="69">
        <f t="shared" si="2"/>
        <v>0</v>
      </c>
      <c r="AK16" s="69">
        <f t="shared" si="2"/>
        <v>0</v>
      </c>
      <c r="AL16" s="69">
        <f t="shared" si="2"/>
        <v>0</v>
      </c>
      <c r="AM16" s="69">
        <f t="shared" si="2"/>
        <v>0</v>
      </c>
      <c r="AN16" s="69">
        <f t="shared" si="2"/>
        <v>0</v>
      </c>
      <c r="AO16" s="69">
        <f t="shared" si="2"/>
        <v>0</v>
      </c>
      <c r="AP16" s="69">
        <f t="shared" si="2"/>
        <v>0</v>
      </c>
      <c r="AQ16" s="69">
        <f t="shared" si="2"/>
        <v>0</v>
      </c>
      <c r="AR16" s="69">
        <f t="shared" si="2"/>
        <v>0</v>
      </c>
      <c r="AS16" s="69">
        <f t="shared" si="2"/>
        <v>0</v>
      </c>
      <c r="AT16" s="69">
        <f t="shared" si="2"/>
        <v>0</v>
      </c>
      <c r="AU16" s="69">
        <f t="shared" si="2"/>
        <v>0</v>
      </c>
      <c r="AV16" s="69">
        <f t="shared" si="2"/>
        <v>0</v>
      </c>
      <c r="AW16" s="69">
        <f t="shared" si="2"/>
        <v>0</v>
      </c>
      <c r="AX16" s="69">
        <f t="shared" si="2"/>
        <v>0</v>
      </c>
      <c r="AY16" s="69">
        <f t="shared" si="2"/>
        <v>0</v>
      </c>
      <c r="AZ16" s="69">
        <f t="shared" si="2"/>
        <v>0</v>
      </c>
      <c r="BA16" s="69">
        <f t="shared" si="2"/>
        <v>0</v>
      </c>
      <c r="BB16" s="69">
        <f t="shared" si="2"/>
        <v>0</v>
      </c>
      <c r="BC16" s="69">
        <f t="shared" si="2"/>
        <v>0</v>
      </c>
      <c r="BD16" s="69">
        <f t="shared" si="2"/>
        <v>0</v>
      </c>
      <c r="BE16" s="69">
        <f t="shared" si="2"/>
        <v>0</v>
      </c>
      <c r="BF16" s="69">
        <f t="shared" si="2"/>
        <v>0</v>
      </c>
    </row>
    <row r="17" spans="1:58" ht="15.75" customHeight="1" x14ac:dyDescent="0.25">
      <c r="A17" s="58"/>
      <c r="B17" s="58"/>
      <c r="C17" s="40">
        <v>1</v>
      </c>
      <c r="D17" s="19" t="s">
        <v>73</v>
      </c>
      <c r="E17" s="57" t="s">
        <v>72</v>
      </c>
      <c r="F17" s="2"/>
      <c r="G17" s="88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90">
        <v>0</v>
      </c>
      <c r="R17" s="91">
        <v>0</v>
      </c>
      <c r="S17" s="91">
        <v>0</v>
      </c>
      <c r="T17" s="91">
        <v>0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0</v>
      </c>
      <c r="AB17" s="91">
        <v>0</v>
      </c>
      <c r="AC17" s="91">
        <v>0</v>
      </c>
      <c r="AD17" s="91">
        <v>0</v>
      </c>
      <c r="AE17" s="91">
        <v>0</v>
      </c>
      <c r="AF17" s="91">
        <v>26</v>
      </c>
      <c r="AG17" s="91">
        <v>0</v>
      </c>
      <c r="AH17" s="91">
        <v>0</v>
      </c>
      <c r="AI17" s="91">
        <v>0</v>
      </c>
      <c r="AJ17" s="91">
        <v>0</v>
      </c>
      <c r="AK17" s="91">
        <v>0</v>
      </c>
      <c r="AL17" s="89">
        <v>0</v>
      </c>
      <c r="AM17" s="89">
        <v>0</v>
      </c>
      <c r="AN17" s="89">
        <v>0</v>
      </c>
      <c r="AO17" s="89">
        <v>0</v>
      </c>
      <c r="AP17" s="89">
        <v>0</v>
      </c>
      <c r="AQ17" s="89">
        <v>0</v>
      </c>
      <c r="AR17" s="89">
        <v>0</v>
      </c>
      <c r="AS17" s="89">
        <v>0</v>
      </c>
      <c r="AT17" s="89">
        <v>0</v>
      </c>
      <c r="AU17" s="89">
        <v>0</v>
      </c>
      <c r="AV17" s="89">
        <v>0</v>
      </c>
      <c r="AW17" s="89">
        <v>0</v>
      </c>
      <c r="AX17" s="89">
        <v>0</v>
      </c>
      <c r="AY17" s="89">
        <v>0</v>
      </c>
      <c r="AZ17" s="89">
        <v>0</v>
      </c>
      <c r="BA17" s="89"/>
      <c r="BB17" s="89"/>
      <c r="BC17" s="89"/>
      <c r="BD17" s="89"/>
      <c r="BE17" s="89"/>
      <c r="BF17" s="89"/>
    </row>
    <row r="18" spans="1:58" ht="15.75" customHeight="1" x14ac:dyDescent="0.25">
      <c r="A18" s="58"/>
      <c r="B18" s="58"/>
      <c r="C18" s="40">
        <v>1</v>
      </c>
      <c r="D18" s="19" t="s">
        <v>74</v>
      </c>
      <c r="E18" s="57" t="s">
        <v>72</v>
      </c>
      <c r="F18" s="2"/>
      <c r="G18" s="92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4">
        <v>0</v>
      </c>
      <c r="R18" s="94">
        <v>36</v>
      </c>
      <c r="S18" s="94">
        <v>0</v>
      </c>
      <c r="T18" s="94">
        <v>0</v>
      </c>
      <c r="U18" s="94">
        <v>0</v>
      </c>
      <c r="V18" s="94">
        <v>0</v>
      </c>
      <c r="W18" s="94">
        <v>16.5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7.5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5">
        <v>0</v>
      </c>
      <c r="AM18" s="95">
        <v>0</v>
      </c>
      <c r="AN18" s="95">
        <v>0</v>
      </c>
      <c r="AO18" s="95">
        <v>0</v>
      </c>
      <c r="AP18" s="95">
        <v>0</v>
      </c>
      <c r="AQ18" s="95">
        <v>0</v>
      </c>
      <c r="AR18" s="95">
        <v>0</v>
      </c>
      <c r="AS18" s="95">
        <v>0</v>
      </c>
      <c r="AT18" s="95">
        <v>0</v>
      </c>
      <c r="AU18" s="95">
        <v>0</v>
      </c>
      <c r="AV18" s="95">
        <v>0</v>
      </c>
      <c r="AW18" s="95">
        <v>0</v>
      </c>
      <c r="AX18" s="95">
        <v>0</v>
      </c>
      <c r="AY18" s="95">
        <v>0</v>
      </c>
      <c r="AZ18" s="95">
        <v>0</v>
      </c>
      <c r="BA18" s="95"/>
      <c r="BB18" s="95"/>
      <c r="BC18" s="95"/>
      <c r="BD18" s="95"/>
      <c r="BE18" s="95"/>
      <c r="BF18" s="95"/>
    </row>
    <row r="19" spans="1:58" ht="15.75" customHeight="1" x14ac:dyDescent="0.25">
      <c r="A19" s="58"/>
      <c r="B19" s="58"/>
      <c r="C19" s="40">
        <v>1</v>
      </c>
      <c r="D19" s="19" t="s">
        <v>75</v>
      </c>
      <c r="E19" s="57" t="s">
        <v>72</v>
      </c>
      <c r="F19" s="2"/>
      <c r="G19" s="96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8">
        <v>0</v>
      </c>
      <c r="R19" s="98">
        <v>36</v>
      </c>
      <c r="S19" s="98">
        <v>0</v>
      </c>
      <c r="T19" s="98">
        <v>0</v>
      </c>
      <c r="U19" s="98">
        <v>0</v>
      </c>
      <c r="V19" s="98">
        <v>0</v>
      </c>
      <c r="W19" s="98">
        <v>16.5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0</v>
      </c>
      <c r="AE19" s="98">
        <v>0</v>
      </c>
      <c r="AF19" s="98">
        <v>7.5</v>
      </c>
      <c r="AG19" s="98">
        <v>0</v>
      </c>
      <c r="AH19" s="98">
        <v>0</v>
      </c>
      <c r="AI19" s="98">
        <v>0</v>
      </c>
      <c r="AJ19" s="98">
        <v>0</v>
      </c>
      <c r="AK19" s="98">
        <v>0</v>
      </c>
      <c r="AL19" s="99">
        <v>0</v>
      </c>
      <c r="AM19" s="99">
        <v>0</v>
      </c>
      <c r="AN19" s="99">
        <v>0</v>
      </c>
      <c r="AO19" s="99">
        <v>0</v>
      </c>
      <c r="AP19" s="99">
        <v>0</v>
      </c>
      <c r="AQ19" s="99">
        <v>0</v>
      </c>
      <c r="AR19" s="99">
        <v>0</v>
      </c>
      <c r="AS19" s="99">
        <v>0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99">
        <v>0</v>
      </c>
      <c r="AZ19" s="99">
        <v>0</v>
      </c>
      <c r="BA19" s="99"/>
      <c r="BB19" s="99"/>
      <c r="BC19" s="99"/>
      <c r="BD19" s="99"/>
      <c r="BE19" s="99"/>
      <c r="BF19" s="99"/>
    </row>
    <row r="20" spans="1:58" ht="10.5" customHeight="1" x14ac:dyDescent="0.25">
      <c r="A20" s="58"/>
      <c r="B20" s="58"/>
      <c r="C20" s="40"/>
      <c r="D20" s="67"/>
      <c r="E20" s="6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 customHeight="1" x14ac:dyDescent="0.25">
      <c r="A21" s="58"/>
      <c r="B21" s="58"/>
      <c r="C21" s="40">
        <v>1</v>
      </c>
      <c r="D21" s="67" t="s">
        <v>80</v>
      </c>
      <c r="E21" s="6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.75" customHeight="1" x14ac:dyDescent="0.25">
      <c r="A22" s="58"/>
      <c r="B22" s="58"/>
      <c r="C22" s="40">
        <v>1</v>
      </c>
      <c r="D22" s="19" t="s">
        <v>71</v>
      </c>
      <c r="E22" s="57" t="s">
        <v>72</v>
      </c>
      <c r="F22" s="2"/>
      <c r="G22" s="100">
        <f t="shared" ref="G22:AK22" si="3">INDEX(
  $H$10:$BF$10,
  1,
  G4+$E$6
  )</f>
        <v>115</v>
      </c>
      <c r="H22" s="100">
        <f t="shared" si="3"/>
        <v>51.8</v>
      </c>
      <c r="I22" s="100">
        <f t="shared" si="3"/>
        <v>59.8</v>
      </c>
      <c r="J22" s="100">
        <f t="shared" si="3"/>
        <v>67.8</v>
      </c>
      <c r="K22" s="100">
        <f t="shared" si="3"/>
        <v>75.2</v>
      </c>
      <c r="L22" s="100">
        <f t="shared" si="3"/>
        <v>83</v>
      </c>
      <c r="M22" s="100">
        <f t="shared" si="3"/>
        <v>92</v>
      </c>
      <c r="N22" s="100">
        <f t="shared" si="3"/>
        <v>66.75</v>
      </c>
      <c r="O22" s="100">
        <f t="shared" si="3"/>
        <v>74.5</v>
      </c>
      <c r="P22" s="100">
        <f t="shared" si="3"/>
        <v>83.25</v>
      </c>
      <c r="Q22" s="100">
        <f t="shared" si="3"/>
        <v>91</v>
      </c>
      <c r="R22" s="100">
        <f t="shared" si="3"/>
        <v>98.6</v>
      </c>
      <c r="S22" s="100">
        <f t="shared" si="3"/>
        <v>106.8</v>
      </c>
      <c r="T22" s="100">
        <f t="shared" si="3"/>
        <v>115.2</v>
      </c>
      <c r="U22" s="100">
        <f t="shared" si="3"/>
        <v>122.6</v>
      </c>
      <c r="V22" s="100">
        <f t="shared" si="3"/>
        <v>131</v>
      </c>
      <c r="W22" s="100">
        <f t="shared" si="3"/>
        <v>89.6</v>
      </c>
      <c r="X22" s="100">
        <f t="shared" si="3"/>
        <v>99.2</v>
      </c>
      <c r="Y22" s="100">
        <f t="shared" si="3"/>
        <v>107.8</v>
      </c>
      <c r="Z22" s="100">
        <f t="shared" si="3"/>
        <v>117.4</v>
      </c>
      <c r="AA22" s="100">
        <f t="shared" si="3"/>
        <v>126</v>
      </c>
      <c r="AB22" s="100">
        <f t="shared" si="3"/>
        <v>133.6</v>
      </c>
      <c r="AC22" s="100">
        <f t="shared" si="3"/>
        <v>141</v>
      </c>
      <c r="AD22" s="100">
        <f t="shared" si="3"/>
        <v>148.39999999999998</v>
      </c>
      <c r="AE22" s="100">
        <f t="shared" si="3"/>
        <v>154.79999999999998</v>
      </c>
      <c r="AF22" s="100">
        <f t="shared" si="3"/>
        <v>162</v>
      </c>
      <c r="AG22" s="100">
        <f t="shared" si="3"/>
        <v>168.8</v>
      </c>
      <c r="AH22" s="100">
        <f t="shared" si="3"/>
        <v>175.6</v>
      </c>
      <c r="AI22" s="100">
        <f t="shared" si="3"/>
        <v>183.4</v>
      </c>
      <c r="AJ22" s="100">
        <f t="shared" si="3"/>
        <v>190.2</v>
      </c>
      <c r="AK22" s="100">
        <f t="shared" si="3"/>
        <v>197</v>
      </c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</row>
    <row r="23" spans="1:58" ht="15.75" customHeight="1" x14ac:dyDescent="0.25">
      <c r="A23" s="58"/>
      <c r="B23" s="58"/>
      <c r="C23" s="40">
        <v>1</v>
      </c>
      <c r="D23" s="19" t="s">
        <v>73</v>
      </c>
      <c r="E23" s="57" t="s">
        <v>72</v>
      </c>
      <c r="F23" s="2"/>
      <c r="G23" s="101">
        <f t="shared" ref="G23:AK23" si="4">INDEX(
  $H$11:$BF$11,
  1,
  G4+$E$6
  )</f>
        <v>0</v>
      </c>
      <c r="H23" s="102">
        <f t="shared" si="4"/>
        <v>0</v>
      </c>
      <c r="I23" s="102">
        <f t="shared" si="4"/>
        <v>0</v>
      </c>
      <c r="J23" s="102">
        <f t="shared" si="4"/>
        <v>0</v>
      </c>
      <c r="K23" s="102">
        <f t="shared" si="4"/>
        <v>0</v>
      </c>
      <c r="L23" s="102">
        <f t="shared" si="4"/>
        <v>0</v>
      </c>
      <c r="M23" s="102">
        <f t="shared" si="4"/>
        <v>0</v>
      </c>
      <c r="N23" s="102">
        <f t="shared" si="4"/>
        <v>10.75</v>
      </c>
      <c r="O23" s="102">
        <f t="shared" si="4"/>
        <v>18.5</v>
      </c>
      <c r="P23" s="102">
        <f t="shared" si="4"/>
        <v>26.25</v>
      </c>
      <c r="Q23" s="102">
        <f t="shared" si="4"/>
        <v>34</v>
      </c>
      <c r="R23" s="102">
        <f t="shared" si="4"/>
        <v>44.6</v>
      </c>
      <c r="S23" s="102">
        <f t="shared" si="4"/>
        <v>54.8</v>
      </c>
      <c r="T23" s="102">
        <f t="shared" si="4"/>
        <v>65.2</v>
      </c>
      <c r="U23" s="102">
        <f t="shared" si="4"/>
        <v>75.599999999999994</v>
      </c>
      <c r="V23" s="102">
        <f t="shared" si="4"/>
        <v>86</v>
      </c>
      <c r="W23" s="102">
        <f t="shared" si="4"/>
        <v>70.599999999999994</v>
      </c>
      <c r="X23" s="102">
        <f t="shared" si="4"/>
        <v>80.2</v>
      </c>
      <c r="Y23" s="102">
        <f t="shared" si="4"/>
        <v>89.8</v>
      </c>
      <c r="Z23" s="102">
        <f t="shared" si="4"/>
        <v>99.4</v>
      </c>
      <c r="AA23" s="102">
        <f t="shared" si="4"/>
        <v>109</v>
      </c>
      <c r="AB23" s="102">
        <f t="shared" si="4"/>
        <v>116.4</v>
      </c>
      <c r="AC23" s="102">
        <f t="shared" si="4"/>
        <v>123.8</v>
      </c>
      <c r="AD23" s="102">
        <f t="shared" si="4"/>
        <v>131.19999999999999</v>
      </c>
      <c r="AE23" s="102">
        <f t="shared" si="4"/>
        <v>138.6</v>
      </c>
      <c r="AF23" s="102">
        <f t="shared" si="4"/>
        <v>146</v>
      </c>
      <c r="AG23" s="102">
        <f t="shared" si="4"/>
        <v>152.80000000000001</v>
      </c>
      <c r="AH23" s="102">
        <f t="shared" si="4"/>
        <v>159.6</v>
      </c>
      <c r="AI23" s="102">
        <f t="shared" si="4"/>
        <v>166.4</v>
      </c>
      <c r="AJ23" s="102">
        <f t="shared" si="4"/>
        <v>173.2</v>
      </c>
      <c r="AK23" s="103">
        <f t="shared" si="4"/>
        <v>180</v>
      </c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</row>
    <row r="24" spans="1:58" ht="15.75" customHeight="1" x14ac:dyDescent="0.25">
      <c r="A24" s="58"/>
      <c r="B24" s="58"/>
      <c r="C24" s="40">
        <v>1</v>
      </c>
      <c r="D24" s="19" t="s">
        <v>74</v>
      </c>
      <c r="E24" s="57" t="s">
        <v>72</v>
      </c>
      <c r="F24" s="2"/>
      <c r="G24" s="105">
        <f t="shared" ref="G24:AK24" si="5">INDEX(
  $H$12:$BF$12,
  1,
  G4+$E$6
  )</f>
        <v>57.5</v>
      </c>
      <c r="H24" s="106">
        <f t="shared" si="5"/>
        <v>25.9</v>
      </c>
      <c r="I24" s="106">
        <f t="shared" si="5"/>
        <v>29.9</v>
      </c>
      <c r="J24" s="106">
        <f t="shared" si="5"/>
        <v>33.9</v>
      </c>
      <c r="K24" s="106">
        <f t="shared" si="5"/>
        <v>37.6</v>
      </c>
      <c r="L24" s="106">
        <f t="shared" si="5"/>
        <v>41.5</v>
      </c>
      <c r="M24" s="106">
        <f t="shared" si="5"/>
        <v>46</v>
      </c>
      <c r="N24" s="106">
        <f t="shared" si="5"/>
        <v>28</v>
      </c>
      <c r="O24" s="106">
        <f t="shared" si="5"/>
        <v>28</v>
      </c>
      <c r="P24" s="106">
        <f t="shared" si="5"/>
        <v>28.5</v>
      </c>
      <c r="Q24" s="106">
        <f t="shared" si="5"/>
        <v>28.5</v>
      </c>
      <c r="R24" s="106">
        <f t="shared" si="5"/>
        <v>27</v>
      </c>
      <c r="S24" s="106">
        <f t="shared" si="5"/>
        <v>26</v>
      </c>
      <c r="T24" s="106">
        <f t="shared" si="5"/>
        <v>25</v>
      </c>
      <c r="U24" s="106">
        <f t="shared" si="5"/>
        <v>23.5</v>
      </c>
      <c r="V24" s="106">
        <f t="shared" si="5"/>
        <v>22.5</v>
      </c>
      <c r="W24" s="106">
        <f t="shared" si="5"/>
        <v>9.5</v>
      </c>
      <c r="X24" s="106">
        <f t="shared" si="5"/>
        <v>9.5</v>
      </c>
      <c r="Y24" s="106">
        <f t="shared" si="5"/>
        <v>9</v>
      </c>
      <c r="Z24" s="106">
        <f t="shared" si="5"/>
        <v>9</v>
      </c>
      <c r="AA24" s="106">
        <f t="shared" si="5"/>
        <v>8.5</v>
      </c>
      <c r="AB24" s="106">
        <f t="shared" si="5"/>
        <v>8.6</v>
      </c>
      <c r="AC24" s="106">
        <f t="shared" si="5"/>
        <v>8.6</v>
      </c>
      <c r="AD24" s="106">
        <f t="shared" si="5"/>
        <v>8.6</v>
      </c>
      <c r="AE24" s="106">
        <f t="shared" si="5"/>
        <v>8.1</v>
      </c>
      <c r="AF24" s="106">
        <f t="shared" si="5"/>
        <v>8</v>
      </c>
      <c r="AG24" s="106">
        <f t="shared" si="5"/>
        <v>8</v>
      </c>
      <c r="AH24" s="106">
        <f t="shared" si="5"/>
        <v>8</v>
      </c>
      <c r="AI24" s="106">
        <f t="shared" si="5"/>
        <v>8.5</v>
      </c>
      <c r="AJ24" s="106">
        <f t="shared" si="5"/>
        <v>8.5</v>
      </c>
      <c r="AK24" s="107">
        <f t="shared" si="5"/>
        <v>8.5</v>
      </c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</row>
    <row r="25" spans="1:58" ht="15.75" customHeight="1" x14ac:dyDescent="0.25">
      <c r="A25" s="58"/>
      <c r="B25" s="58"/>
      <c r="C25" s="40">
        <v>1</v>
      </c>
      <c r="D25" s="19" t="s">
        <v>75</v>
      </c>
      <c r="E25" s="57" t="s">
        <v>72</v>
      </c>
      <c r="F25" s="2"/>
      <c r="G25" s="108">
        <f t="shared" ref="G25:AK25" si="6">INDEX(
  $H$13:$BF$13,
  1,
  G4+$E$6
  )</f>
        <v>57.5</v>
      </c>
      <c r="H25" s="109">
        <f t="shared" si="6"/>
        <v>25.9</v>
      </c>
      <c r="I25" s="109">
        <f t="shared" si="6"/>
        <v>29.9</v>
      </c>
      <c r="J25" s="109">
        <f t="shared" si="6"/>
        <v>33.9</v>
      </c>
      <c r="K25" s="109">
        <f t="shared" si="6"/>
        <v>37.6</v>
      </c>
      <c r="L25" s="109">
        <f t="shared" si="6"/>
        <v>41.5</v>
      </c>
      <c r="M25" s="109">
        <f t="shared" si="6"/>
        <v>46</v>
      </c>
      <c r="N25" s="109">
        <f t="shared" si="6"/>
        <v>28</v>
      </c>
      <c r="O25" s="109">
        <f t="shared" si="6"/>
        <v>28</v>
      </c>
      <c r="P25" s="109">
        <f t="shared" si="6"/>
        <v>28.5</v>
      </c>
      <c r="Q25" s="109">
        <f t="shared" si="6"/>
        <v>28.5</v>
      </c>
      <c r="R25" s="109">
        <f t="shared" si="6"/>
        <v>27</v>
      </c>
      <c r="S25" s="109">
        <f t="shared" si="6"/>
        <v>26</v>
      </c>
      <c r="T25" s="109">
        <f t="shared" si="6"/>
        <v>25</v>
      </c>
      <c r="U25" s="109">
        <f t="shared" si="6"/>
        <v>23.5</v>
      </c>
      <c r="V25" s="109">
        <f t="shared" si="6"/>
        <v>22.5</v>
      </c>
      <c r="W25" s="109">
        <f t="shared" si="6"/>
        <v>9.5</v>
      </c>
      <c r="X25" s="109">
        <f t="shared" si="6"/>
        <v>9.5</v>
      </c>
      <c r="Y25" s="109">
        <f t="shared" si="6"/>
        <v>9</v>
      </c>
      <c r="Z25" s="109">
        <f t="shared" si="6"/>
        <v>9</v>
      </c>
      <c r="AA25" s="109">
        <f t="shared" si="6"/>
        <v>8.5</v>
      </c>
      <c r="AB25" s="109">
        <f t="shared" si="6"/>
        <v>8.6</v>
      </c>
      <c r="AC25" s="109">
        <f t="shared" si="6"/>
        <v>8.6</v>
      </c>
      <c r="AD25" s="109">
        <f t="shared" si="6"/>
        <v>8.6</v>
      </c>
      <c r="AE25" s="109">
        <f t="shared" si="6"/>
        <v>8.1</v>
      </c>
      <c r="AF25" s="109">
        <f t="shared" si="6"/>
        <v>8</v>
      </c>
      <c r="AG25" s="109">
        <f t="shared" si="6"/>
        <v>8</v>
      </c>
      <c r="AH25" s="109">
        <f t="shared" si="6"/>
        <v>8</v>
      </c>
      <c r="AI25" s="109">
        <f t="shared" si="6"/>
        <v>8.5</v>
      </c>
      <c r="AJ25" s="109">
        <f t="shared" si="6"/>
        <v>8.5</v>
      </c>
      <c r="AK25" s="110">
        <f t="shared" si="6"/>
        <v>8.5</v>
      </c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</row>
    <row r="26" spans="1:58" ht="15.75" customHeight="1" x14ac:dyDescent="0.25">
      <c r="A26" s="58"/>
      <c r="B26" s="58"/>
      <c r="C26" s="40">
        <v>1</v>
      </c>
      <c r="D26" s="56" t="s">
        <v>76</v>
      </c>
      <c r="E26" s="20"/>
      <c r="F26" s="2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</row>
    <row r="27" spans="1:58" ht="15.75" customHeight="1" x14ac:dyDescent="0.25">
      <c r="A27" s="58"/>
      <c r="B27" s="58"/>
      <c r="C27" s="40">
        <v>1</v>
      </c>
      <c r="D27" s="19" t="s">
        <v>79</v>
      </c>
      <c r="E27" s="57" t="s">
        <v>72</v>
      </c>
      <c r="F27" s="2"/>
      <c r="G27" s="100">
        <f t="shared" ref="G27:AK27" si="7">INDEX(
  $H$16:$BF$16,
  1,
  G4+$E$6
  )</f>
        <v>0</v>
      </c>
      <c r="H27" s="100">
        <f t="shared" si="7"/>
        <v>72</v>
      </c>
      <c r="I27" s="100">
        <f t="shared" si="7"/>
        <v>0</v>
      </c>
      <c r="J27" s="100">
        <f t="shared" si="7"/>
        <v>0</v>
      </c>
      <c r="K27" s="100">
        <f t="shared" si="7"/>
        <v>0</v>
      </c>
      <c r="L27" s="100">
        <f t="shared" si="7"/>
        <v>0</v>
      </c>
      <c r="M27" s="100">
        <f t="shared" si="7"/>
        <v>33</v>
      </c>
      <c r="N27" s="100">
        <f t="shared" si="7"/>
        <v>0</v>
      </c>
      <c r="O27" s="100">
        <f t="shared" si="7"/>
        <v>0</v>
      </c>
      <c r="P27" s="100">
        <f t="shared" si="7"/>
        <v>0</v>
      </c>
      <c r="Q27" s="100">
        <f t="shared" si="7"/>
        <v>0</v>
      </c>
      <c r="R27" s="100">
        <f t="shared" si="7"/>
        <v>0</v>
      </c>
      <c r="S27" s="100">
        <f t="shared" si="7"/>
        <v>0</v>
      </c>
      <c r="T27" s="100">
        <f t="shared" si="7"/>
        <v>0</v>
      </c>
      <c r="U27" s="100">
        <f t="shared" si="7"/>
        <v>0</v>
      </c>
      <c r="V27" s="100">
        <f t="shared" si="7"/>
        <v>41</v>
      </c>
      <c r="W27" s="100">
        <f t="shared" si="7"/>
        <v>0</v>
      </c>
      <c r="X27" s="100">
        <f t="shared" si="7"/>
        <v>0</v>
      </c>
      <c r="Y27" s="100">
        <f t="shared" si="7"/>
        <v>0</v>
      </c>
      <c r="Z27" s="100">
        <f t="shared" si="7"/>
        <v>0</v>
      </c>
      <c r="AA27" s="100">
        <f t="shared" si="7"/>
        <v>0</v>
      </c>
      <c r="AB27" s="100">
        <f t="shared" si="7"/>
        <v>0</v>
      </c>
      <c r="AC27" s="100">
        <f t="shared" si="7"/>
        <v>0</v>
      </c>
      <c r="AD27" s="100">
        <f t="shared" si="7"/>
        <v>0</v>
      </c>
      <c r="AE27" s="100">
        <f t="shared" si="7"/>
        <v>0</v>
      </c>
      <c r="AF27" s="100">
        <f t="shared" si="7"/>
        <v>0</v>
      </c>
      <c r="AG27" s="100">
        <f t="shared" si="7"/>
        <v>0</v>
      </c>
      <c r="AH27" s="100">
        <f t="shared" si="7"/>
        <v>0</v>
      </c>
      <c r="AI27" s="100">
        <f t="shared" si="7"/>
        <v>0</v>
      </c>
      <c r="AJ27" s="100">
        <f t="shared" si="7"/>
        <v>0</v>
      </c>
      <c r="AK27" s="100">
        <f t="shared" si="7"/>
        <v>0</v>
      </c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</row>
    <row r="28" spans="1:58" ht="15.75" customHeight="1" x14ac:dyDescent="0.25">
      <c r="A28" s="58"/>
      <c r="B28" s="58"/>
      <c r="C28" s="40">
        <v>1</v>
      </c>
      <c r="D28" s="19" t="s">
        <v>73</v>
      </c>
      <c r="E28" s="57" t="s">
        <v>72</v>
      </c>
      <c r="F28" s="2"/>
      <c r="G28" s="101">
        <f t="shared" ref="G28:AK28" si="8">INDEX(
  $H$17:$BF$17,
  1,
  G4+$E$6
  )</f>
        <v>0</v>
      </c>
      <c r="H28" s="102">
        <f t="shared" si="8"/>
        <v>0</v>
      </c>
      <c r="I28" s="102">
        <f t="shared" si="8"/>
        <v>0</v>
      </c>
      <c r="J28" s="102">
        <f t="shared" si="8"/>
        <v>0</v>
      </c>
      <c r="K28" s="102">
        <f t="shared" si="8"/>
        <v>0</v>
      </c>
      <c r="L28" s="102">
        <f t="shared" si="8"/>
        <v>0</v>
      </c>
      <c r="M28" s="102">
        <f t="shared" si="8"/>
        <v>0</v>
      </c>
      <c r="N28" s="102">
        <f t="shared" si="8"/>
        <v>0</v>
      </c>
      <c r="O28" s="102">
        <f t="shared" si="8"/>
        <v>0</v>
      </c>
      <c r="P28" s="102">
        <f t="shared" si="8"/>
        <v>0</v>
      </c>
      <c r="Q28" s="102">
        <f t="shared" si="8"/>
        <v>0</v>
      </c>
      <c r="R28" s="102">
        <f t="shared" si="8"/>
        <v>0</v>
      </c>
      <c r="S28" s="102">
        <f t="shared" si="8"/>
        <v>0</v>
      </c>
      <c r="T28" s="102">
        <f t="shared" si="8"/>
        <v>0</v>
      </c>
      <c r="U28" s="102">
        <f t="shared" si="8"/>
        <v>0</v>
      </c>
      <c r="V28" s="102">
        <f t="shared" si="8"/>
        <v>26</v>
      </c>
      <c r="W28" s="102">
        <f t="shared" si="8"/>
        <v>0</v>
      </c>
      <c r="X28" s="102">
        <f t="shared" si="8"/>
        <v>0</v>
      </c>
      <c r="Y28" s="102">
        <f t="shared" si="8"/>
        <v>0</v>
      </c>
      <c r="Z28" s="102">
        <f t="shared" si="8"/>
        <v>0</v>
      </c>
      <c r="AA28" s="102">
        <f t="shared" si="8"/>
        <v>0</v>
      </c>
      <c r="AB28" s="102">
        <f t="shared" si="8"/>
        <v>0</v>
      </c>
      <c r="AC28" s="102">
        <f t="shared" si="8"/>
        <v>0</v>
      </c>
      <c r="AD28" s="102">
        <f t="shared" si="8"/>
        <v>0</v>
      </c>
      <c r="AE28" s="102">
        <f t="shared" si="8"/>
        <v>0</v>
      </c>
      <c r="AF28" s="102">
        <f t="shared" si="8"/>
        <v>0</v>
      </c>
      <c r="AG28" s="102">
        <f t="shared" si="8"/>
        <v>0</v>
      </c>
      <c r="AH28" s="102">
        <f t="shared" si="8"/>
        <v>0</v>
      </c>
      <c r="AI28" s="102">
        <f t="shared" si="8"/>
        <v>0</v>
      </c>
      <c r="AJ28" s="102">
        <f t="shared" si="8"/>
        <v>0</v>
      </c>
      <c r="AK28" s="103">
        <f t="shared" si="8"/>
        <v>0</v>
      </c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</row>
    <row r="29" spans="1:58" ht="15.75" customHeight="1" x14ac:dyDescent="0.25">
      <c r="A29" s="58"/>
      <c r="B29" s="58"/>
      <c r="C29" s="40">
        <v>1</v>
      </c>
      <c r="D29" s="19" t="s">
        <v>74</v>
      </c>
      <c r="E29" s="57" t="s">
        <v>72</v>
      </c>
      <c r="F29" s="2"/>
      <c r="G29" s="105">
        <f t="shared" ref="G29:AK29" si="9">INDEX(
  $H$18:$BF$18,
  1,
  G4+$E$6
  )</f>
        <v>0</v>
      </c>
      <c r="H29" s="106">
        <f t="shared" si="9"/>
        <v>36</v>
      </c>
      <c r="I29" s="106">
        <f t="shared" si="9"/>
        <v>0</v>
      </c>
      <c r="J29" s="106">
        <f t="shared" si="9"/>
        <v>0</v>
      </c>
      <c r="K29" s="106">
        <f t="shared" si="9"/>
        <v>0</v>
      </c>
      <c r="L29" s="106">
        <f t="shared" si="9"/>
        <v>0</v>
      </c>
      <c r="M29" s="106">
        <f t="shared" si="9"/>
        <v>16.5</v>
      </c>
      <c r="N29" s="106">
        <f t="shared" si="9"/>
        <v>0</v>
      </c>
      <c r="O29" s="106">
        <f t="shared" si="9"/>
        <v>0</v>
      </c>
      <c r="P29" s="106">
        <f t="shared" si="9"/>
        <v>0</v>
      </c>
      <c r="Q29" s="106">
        <f t="shared" si="9"/>
        <v>0</v>
      </c>
      <c r="R29" s="106">
        <f t="shared" si="9"/>
        <v>0</v>
      </c>
      <c r="S29" s="106">
        <f t="shared" si="9"/>
        <v>0</v>
      </c>
      <c r="T29" s="106">
        <f t="shared" si="9"/>
        <v>0</v>
      </c>
      <c r="U29" s="106">
        <f t="shared" si="9"/>
        <v>0</v>
      </c>
      <c r="V29" s="106">
        <f t="shared" si="9"/>
        <v>7.5</v>
      </c>
      <c r="W29" s="106">
        <f t="shared" si="9"/>
        <v>0</v>
      </c>
      <c r="X29" s="106">
        <f t="shared" si="9"/>
        <v>0</v>
      </c>
      <c r="Y29" s="106">
        <f t="shared" si="9"/>
        <v>0</v>
      </c>
      <c r="Z29" s="106">
        <f t="shared" si="9"/>
        <v>0</v>
      </c>
      <c r="AA29" s="106">
        <f t="shared" si="9"/>
        <v>0</v>
      </c>
      <c r="AB29" s="106">
        <f t="shared" si="9"/>
        <v>0</v>
      </c>
      <c r="AC29" s="106">
        <f t="shared" si="9"/>
        <v>0</v>
      </c>
      <c r="AD29" s="106">
        <f t="shared" si="9"/>
        <v>0</v>
      </c>
      <c r="AE29" s="106">
        <f t="shared" si="9"/>
        <v>0</v>
      </c>
      <c r="AF29" s="106">
        <f t="shared" si="9"/>
        <v>0</v>
      </c>
      <c r="AG29" s="106">
        <f t="shared" si="9"/>
        <v>0</v>
      </c>
      <c r="AH29" s="106">
        <f t="shared" si="9"/>
        <v>0</v>
      </c>
      <c r="AI29" s="106">
        <f t="shared" si="9"/>
        <v>0</v>
      </c>
      <c r="AJ29" s="106">
        <f t="shared" si="9"/>
        <v>0</v>
      </c>
      <c r="AK29" s="107">
        <f t="shared" si="9"/>
        <v>0</v>
      </c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</row>
    <row r="30" spans="1:58" ht="15.75" customHeight="1" x14ac:dyDescent="0.25">
      <c r="A30" s="58"/>
      <c r="B30" s="58"/>
      <c r="C30" s="40">
        <v>1</v>
      </c>
      <c r="D30" s="19" t="s">
        <v>75</v>
      </c>
      <c r="E30" s="57" t="s">
        <v>72</v>
      </c>
      <c r="F30" s="2"/>
      <c r="G30" s="108">
        <f t="shared" ref="G30:AK30" si="10">INDEX(
  $H$19:$BF$19,
  1,
  G4+$E$6
  )</f>
        <v>0</v>
      </c>
      <c r="H30" s="109">
        <f t="shared" si="10"/>
        <v>36</v>
      </c>
      <c r="I30" s="109">
        <f t="shared" si="10"/>
        <v>0</v>
      </c>
      <c r="J30" s="109">
        <f t="shared" si="10"/>
        <v>0</v>
      </c>
      <c r="K30" s="109">
        <f t="shared" si="10"/>
        <v>0</v>
      </c>
      <c r="L30" s="109">
        <f t="shared" si="10"/>
        <v>0</v>
      </c>
      <c r="M30" s="109">
        <f t="shared" si="10"/>
        <v>16.5</v>
      </c>
      <c r="N30" s="109">
        <f t="shared" si="10"/>
        <v>0</v>
      </c>
      <c r="O30" s="109">
        <f t="shared" si="10"/>
        <v>0</v>
      </c>
      <c r="P30" s="109">
        <f t="shared" si="10"/>
        <v>0</v>
      </c>
      <c r="Q30" s="109">
        <f t="shared" si="10"/>
        <v>0</v>
      </c>
      <c r="R30" s="109">
        <f t="shared" si="10"/>
        <v>0</v>
      </c>
      <c r="S30" s="109">
        <f t="shared" si="10"/>
        <v>0</v>
      </c>
      <c r="T30" s="109">
        <f t="shared" si="10"/>
        <v>0</v>
      </c>
      <c r="U30" s="109">
        <f t="shared" si="10"/>
        <v>0</v>
      </c>
      <c r="V30" s="109">
        <f t="shared" si="10"/>
        <v>7.5</v>
      </c>
      <c r="W30" s="109">
        <f t="shared" si="10"/>
        <v>0</v>
      </c>
      <c r="X30" s="109">
        <f t="shared" si="10"/>
        <v>0</v>
      </c>
      <c r="Y30" s="109">
        <f t="shared" si="10"/>
        <v>0</v>
      </c>
      <c r="Z30" s="109">
        <f t="shared" si="10"/>
        <v>0</v>
      </c>
      <c r="AA30" s="109">
        <f t="shared" si="10"/>
        <v>0</v>
      </c>
      <c r="AB30" s="109">
        <f t="shared" si="10"/>
        <v>0</v>
      </c>
      <c r="AC30" s="109">
        <f t="shared" si="10"/>
        <v>0</v>
      </c>
      <c r="AD30" s="109">
        <f t="shared" si="10"/>
        <v>0</v>
      </c>
      <c r="AE30" s="109">
        <f t="shared" si="10"/>
        <v>0</v>
      </c>
      <c r="AF30" s="109">
        <f t="shared" si="10"/>
        <v>0</v>
      </c>
      <c r="AG30" s="109">
        <f t="shared" si="10"/>
        <v>0</v>
      </c>
      <c r="AH30" s="109">
        <f t="shared" si="10"/>
        <v>0</v>
      </c>
      <c r="AI30" s="109">
        <f t="shared" si="10"/>
        <v>0</v>
      </c>
      <c r="AJ30" s="109">
        <f t="shared" si="10"/>
        <v>0</v>
      </c>
      <c r="AK30" s="110">
        <f t="shared" si="10"/>
        <v>0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</row>
    <row r="31" spans="1:58" ht="15.75" customHeight="1" x14ac:dyDescent="0.25">
      <c r="A31" s="58"/>
      <c r="B31" s="58"/>
      <c r="C31" s="40">
        <v>1</v>
      </c>
      <c r="D31" s="56" t="s">
        <v>81</v>
      </c>
      <c r="E31" s="20"/>
      <c r="F31" s="2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</row>
    <row r="32" spans="1:58" ht="15.75" customHeight="1" x14ac:dyDescent="0.25">
      <c r="A32" s="58"/>
      <c r="B32" s="58"/>
      <c r="C32" s="40">
        <v>1</v>
      </c>
      <c r="D32" s="19" t="s">
        <v>82</v>
      </c>
      <c r="E32" s="57" t="s">
        <v>83</v>
      </c>
      <c r="F32" s="2"/>
      <c r="G32" s="112">
        <f t="shared" ref="G32:AK32" si="11">IF(G27&gt;0,G36/G27,0)</f>
        <v>0</v>
      </c>
      <c r="H32" s="112">
        <f t="shared" si="11"/>
        <v>0</v>
      </c>
      <c r="I32" s="112">
        <f t="shared" si="11"/>
        <v>0</v>
      </c>
      <c r="J32" s="112">
        <f t="shared" si="11"/>
        <v>0</v>
      </c>
      <c r="K32" s="112">
        <f t="shared" si="11"/>
        <v>0</v>
      </c>
      <c r="L32" s="112">
        <f t="shared" si="11"/>
        <v>0</v>
      </c>
      <c r="M32" s="112">
        <f t="shared" si="11"/>
        <v>0</v>
      </c>
      <c r="N32" s="112">
        <f t="shared" si="11"/>
        <v>0</v>
      </c>
      <c r="O32" s="112">
        <f t="shared" si="11"/>
        <v>0</v>
      </c>
      <c r="P32" s="112">
        <f t="shared" si="11"/>
        <v>0</v>
      </c>
      <c r="Q32" s="112">
        <f t="shared" si="11"/>
        <v>0</v>
      </c>
      <c r="R32" s="112">
        <f t="shared" si="11"/>
        <v>0</v>
      </c>
      <c r="S32" s="112">
        <f t="shared" si="11"/>
        <v>0</v>
      </c>
      <c r="T32" s="112">
        <f t="shared" si="11"/>
        <v>0</v>
      </c>
      <c r="U32" s="112">
        <f t="shared" si="11"/>
        <v>0</v>
      </c>
      <c r="V32" s="112">
        <f t="shared" si="11"/>
        <v>0</v>
      </c>
      <c r="W32" s="112">
        <f t="shared" si="11"/>
        <v>0</v>
      </c>
      <c r="X32" s="112">
        <f t="shared" si="11"/>
        <v>0</v>
      </c>
      <c r="Y32" s="112">
        <f t="shared" si="11"/>
        <v>0</v>
      </c>
      <c r="Z32" s="112">
        <f t="shared" si="11"/>
        <v>0</v>
      </c>
      <c r="AA32" s="112">
        <f t="shared" si="11"/>
        <v>0</v>
      </c>
      <c r="AB32" s="112">
        <f t="shared" si="11"/>
        <v>0</v>
      </c>
      <c r="AC32" s="112">
        <f t="shared" si="11"/>
        <v>0</v>
      </c>
      <c r="AD32" s="112">
        <f t="shared" si="11"/>
        <v>0</v>
      </c>
      <c r="AE32" s="112">
        <f t="shared" si="11"/>
        <v>0</v>
      </c>
      <c r="AF32" s="112">
        <f t="shared" si="11"/>
        <v>0</v>
      </c>
      <c r="AG32" s="112">
        <f t="shared" si="11"/>
        <v>0</v>
      </c>
      <c r="AH32" s="112">
        <f t="shared" si="11"/>
        <v>0</v>
      </c>
      <c r="AI32" s="112">
        <f t="shared" si="11"/>
        <v>0</v>
      </c>
      <c r="AJ32" s="112">
        <f t="shared" si="11"/>
        <v>0</v>
      </c>
      <c r="AK32" s="112">
        <f t="shared" si="11"/>
        <v>0</v>
      </c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</row>
    <row r="33" spans="1:58" ht="15.75" customHeight="1" x14ac:dyDescent="0.25">
      <c r="A33" s="58"/>
      <c r="B33" s="58"/>
      <c r="C33" s="40">
        <v>1</v>
      </c>
      <c r="D33" s="19" t="s">
        <v>73</v>
      </c>
      <c r="E33" s="57" t="s">
        <v>83</v>
      </c>
      <c r="F33" s="2"/>
      <c r="G33" s="111">
        <f>IF(G$27&gt;0,Projet!$F$17,0)</f>
        <v>0</v>
      </c>
      <c r="H33" s="111">
        <f>IF(H$27&gt;0,Projet!$F$17,0)</f>
        <v>0</v>
      </c>
      <c r="I33" s="111">
        <f>IF(I$27&gt;0,Projet!$F$17,0)</f>
        <v>0</v>
      </c>
      <c r="J33" s="111">
        <f>IF(J$27&gt;0,Projet!$F$17,0)</f>
        <v>0</v>
      </c>
      <c r="K33" s="111">
        <f>IF(K$27&gt;0,Projet!$F$17,0)</f>
        <v>0</v>
      </c>
      <c r="L33" s="111">
        <f>IF(L$27&gt;0,Projet!$F$17,0)</f>
        <v>0</v>
      </c>
      <c r="M33" s="111">
        <f>IF(M$27&gt;0,Projet!$F$17,0)</f>
        <v>0</v>
      </c>
      <c r="N33" s="111">
        <f>IF(N$27&gt;0,Projet!$F$17,0)</f>
        <v>0</v>
      </c>
      <c r="O33" s="111">
        <f>IF(O$27&gt;0,Projet!$F$17,0)</f>
        <v>0</v>
      </c>
      <c r="P33" s="111">
        <f>IF(P$27&gt;0,Projet!$F$17,0)</f>
        <v>0</v>
      </c>
      <c r="Q33" s="111">
        <f>IF(Q$27&gt;0,Projet!$F$17,0)</f>
        <v>0</v>
      </c>
      <c r="R33" s="111">
        <f>IF(R$27&gt;0,Projet!$F$17,0)</f>
        <v>0</v>
      </c>
      <c r="S33" s="111">
        <f>IF(S$27&gt;0,Projet!$F$17,0)</f>
        <v>0</v>
      </c>
      <c r="T33" s="111">
        <f>IF(T$27&gt;0,Projet!$F$17,0)</f>
        <v>0</v>
      </c>
      <c r="U33" s="111">
        <f>IF(U$27&gt;0,Projet!$F$17,0)</f>
        <v>0</v>
      </c>
      <c r="V33" s="111">
        <f>IF(V$27&gt;0,Projet!$F$17,0)</f>
        <v>0</v>
      </c>
      <c r="W33" s="111">
        <f>IF(W$27&gt;0,Projet!$F$17,0)</f>
        <v>0</v>
      </c>
      <c r="X33" s="111">
        <f>IF(X$27&gt;0,Projet!$F$17,0)</f>
        <v>0</v>
      </c>
      <c r="Y33" s="111">
        <f>IF(Y$27&gt;0,Projet!$F$17,0)</f>
        <v>0</v>
      </c>
      <c r="Z33" s="111">
        <f>IF(Z$27&gt;0,Projet!$F$17,0)</f>
        <v>0</v>
      </c>
      <c r="AA33" s="111">
        <f>IF(AA$27&gt;0,Projet!$F$17,0)</f>
        <v>0</v>
      </c>
      <c r="AB33" s="111">
        <f>IF(AB$27&gt;0,Projet!$F$17,0)</f>
        <v>0</v>
      </c>
      <c r="AC33" s="111">
        <f>IF(AC$27&gt;0,Projet!$F$17,0)</f>
        <v>0</v>
      </c>
      <c r="AD33" s="111">
        <f>IF(AD$27&gt;0,Projet!$F$17,0)</f>
        <v>0</v>
      </c>
      <c r="AE33" s="111">
        <f>IF(AE$27&gt;0,Projet!$F$17,0)</f>
        <v>0</v>
      </c>
      <c r="AF33" s="111">
        <f>IF(AF$27&gt;0,Projet!$F$17,0)</f>
        <v>0</v>
      </c>
      <c r="AG33" s="111">
        <f>IF(AG$27&gt;0,Projet!$F$17,0)</f>
        <v>0</v>
      </c>
      <c r="AH33" s="111">
        <f>IF(AH$27&gt;0,Projet!$F$17,0)</f>
        <v>0</v>
      </c>
      <c r="AI33" s="111">
        <f>IF(AI$27&gt;0,Projet!$F$17,0)</f>
        <v>0</v>
      </c>
      <c r="AJ33" s="111">
        <f>IF(AJ$27&gt;0,Projet!$F$17,0)</f>
        <v>0</v>
      </c>
      <c r="AK33" s="111">
        <f>IF(AK$27&gt;0,Projet!$F$17,0)</f>
        <v>0</v>
      </c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</row>
    <row r="34" spans="1:58" ht="15.75" customHeight="1" x14ac:dyDescent="0.25">
      <c r="A34" s="58"/>
      <c r="B34" s="58"/>
      <c r="C34" s="40">
        <v>1</v>
      </c>
      <c r="D34" s="19" t="s">
        <v>74</v>
      </c>
      <c r="E34" s="57" t="s">
        <v>83</v>
      </c>
      <c r="F34" s="2"/>
      <c r="G34" s="111">
        <f>IF(G$27&gt;0,Projet!$G$17,0)</f>
        <v>0</v>
      </c>
      <c r="H34" s="111">
        <f>IF(H$27&gt;0,Projet!$G$17,0)</f>
        <v>0</v>
      </c>
      <c r="I34" s="111">
        <f>IF(I$27&gt;0,Projet!$G$17,0)</f>
        <v>0</v>
      </c>
      <c r="J34" s="111">
        <f>IF(J$27&gt;0,Projet!$G$17,0)</f>
        <v>0</v>
      </c>
      <c r="K34" s="111">
        <f>IF(K$27&gt;0,Projet!$G$17,0)</f>
        <v>0</v>
      </c>
      <c r="L34" s="111">
        <f>IF(L$27&gt;0,Projet!$G$17,0)</f>
        <v>0</v>
      </c>
      <c r="M34" s="111">
        <f>IF(M$27&gt;0,Projet!$G$17,0)</f>
        <v>0</v>
      </c>
      <c r="N34" s="111">
        <f>IF(N$27&gt;0,Projet!$G$17,0)</f>
        <v>0</v>
      </c>
      <c r="O34" s="111">
        <f>IF(O$27&gt;0,Projet!$G$17,0)</f>
        <v>0</v>
      </c>
      <c r="P34" s="111">
        <f>IF(P$27&gt;0,Projet!$G$17,0)</f>
        <v>0</v>
      </c>
      <c r="Q34" s="111">
        <f>IF(Q$27&gt;0,Projet!$G$17,0)</f>
        <v>0</v>
      </c>
      <c r="R34" s="111">
        <f>IF(R$27&gt;0,Projet!$G$17,0)</f>
        <v>0</v>
      </c>
      <c r="S34" s="111">
        <f>IF(S$27&gt;0,Projet!$G$17,0)</f>
        <v>0</v>
      </c>
      <c r="T34" s="111">
        <f>IF(T$27&gt;0,Projet!$G$17,0)</f>
        <v>0</v>
      </c>
      <c r="U34" s="111">
        <f>IF(U$27&gt;0,Projet!$G$17,0)</f>
        <v>0</v>
      </c>
      <c r="V34" s="111">
        <f>IF(V$27&gt;0,Projet!$G$17,0)</f>
        <v>0</v>
      </c>
      <c r="W34" s="111">
        <f>IF(W$27&gt;0,Projet!$G$17,0)</f>
        <v>0</v>
      </c>
      <c r="X34" s="111">
        <f>IF(X$27&gt;0,Projet!$G$17,0)</f>
        <v>0</v>
      </c>
      <c r="Y34" s="111">
        <f>IF(Y$27&gt;0,Projet!$G$17,0)</f>
        <v>0</v>
      </c>
      <c r="Z34" s="111">
        <f>IF(Z$27&gt;0,Projet!$G$17,0)</f>
        <v>0</v>
      </c>
      <c r="AA34" s="111">
        <f>IF(AA$27&gt;0,Projet!$G$17,0)</f>
        <v>0</v>
      </c>
      <c r="AB34" s="111">
        <f>IF(AB$27&gt;0,Projet!$G$17,0)</f>
        <v>0</v>
      </c>
      <c r="AC34" s="111">
        <f>IF(AC$27&gt;0,Projet!$G$17,0)</f>
        <v>0</v>
      </c>
      <c r="AD34" s="111">
        <f>IF(AD$27&gt;0,Projet!$G$17,0)</f>
        <v>0</v>
      </c>
      <c r="AE34" s="111">
        <f>IF(AE$27&gt;0,Projet!$G$17,0)</f>
        <v>0</v>
      </c>
      <c r="AF34" s="111">
        <f>IF(AF$27&gt;0,Projet!$G$17,0)</f>
        <v>0</v>
      </c>
      <c r="AG34" s="111">
        <f>IF(AG$27&gt;0,Projet!$G$17,0)</f>
        <v>0</v>
      </c>
      <c r="AH34" s="111">
        <f>IF(AH$27&gt;0,Projet!$G$17,0)</f>
        <v>0</v>
      </c>
      <c r="AI34" s="111">
        <f>IF(AI$27&gt;0,Projet!$G$17,0)</f>
        <v>0</v>
      </c>
      <c r="AJ34" s="111">
        <f>IF(AJ$27&gt;0,Projet!$G$17,0)</f>
        <v>0</v>
      </c>
      <c r="AK34" s="111">
        <f>IF(AK$27&gt;0,Projet!$G$17,0)</f>
        <v>0</v>
      </c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</row>
    <row r="35" spans="1:58" ht="15.75" customHeight="1" x14ac:dyDescent="0.25">
      <c r="A35" s="58"/>
      <c r="B35" s="58"/>
      <c r="C35" s="40">
        <v>1</v>
      </c>
      <c r="D35" s="19" t="s">
        <v>75</v>
      </c>
      <c r="E35" s="57" t="s">
        <v>83</v>
      </c>
      <c r="F35" s="2"/>
      <c r="G35" s="111">
        <f>IF(G$27&gt;0,Projet!$I$17,0)</f>
        <v>0</v>
      </c>
      <c r="H35" s="111">
        <f>IF(H$27&gt;0,Projet!$I$17,0)</f>
        <v>0</v>
      </c>
      <c r="I35" s="111">
        <f>IF(I$27&gt;0,Projet!$I$17,0)</f>
        <v>0</v>
      </c>
      <c r="J35" s="111">
        <f>IF(J$27&gt;0,Projet!$I$17,0)</f>
        <v>0</v>
      </c>
      <c r="K35" s="111">
        <f>IF(K$27&gt;0,Projet!$I$17,0)</f>
        <v>0</v>
      </c>
      <c r="L35" s="111">
        <f>IF(L$27&gt;0,Projet!$I$17,0)</f>
        <v>0</v>
      </c>
      <c r="M35" s="111">
        <f>IF(M$27&gt;0,Projet!$I$17,0)</f>
        <v>0</v>
      </c>
      <c r="N35" s="111">
        <f>IF(N$27&gt;0,Projet!$I$17,0)</f>
        <v>0</v>
      </c>
      <c r="O35" s="111">
        <f>IF(O$27&gt;0,Projet!$I$17,0)</f>
        <v>0</v>
      </c>
      <c r="P35" s="111">
        <f>IF(P$27&gt;0,Projet!$I$17,0)</f>
        <v>0</v>
      </c>
      <c r="Q35" s="111">
        <f>IF(Q$27&gt;0,Projet!$I$17,0)</f>
        <v>0</v>
      </c>
      <c r="R35" s="111">
        <f>IF(R$27&gt;0,Projet!$I$17,0)</f>
        <v>0</v>
      </c>
      <c r="S35" s="111">
        <f>IF(S$27&gt;0,Projet!$I$17,0)</f>
        <v>0</v>
      </c>
      <c r="T35" s="111">
        <f>IF(T$27&gt;0,Projet!$I$17,0)</f>
        <v>0</v>
      </c>
      <c r="U35" s="111">
        <f>IF(U$27&gt;0,Projet!$I$17,0)</f>
        <v>0</v>
      </c>
      <c r="V35" s="111">
        <f>IF(V$27&gt;0,Projet!$I$17,0)</f>
        <v>0</v>
      </c>
      <c r="W35" s="111">
        <f>IF(W$27&gt;0,Projet!$I$17,0)</f>
        <v>0</v>
      </c>
      <c r="X35" s="111">
        <f>IF(X$27&gt;0,Projet!$I$17,0)</f>
        <v>0</v>
      </c>
      <c r="Y35" s="111">
        <f>IF(Y$27&gt;0,Projet!$I$17,0)</f>
        <v>0</v>
      </c>
      <c r="Z35" s="111">
        <f>IF(Z$27&gt;0,Projet!$I$17,0)</f>
        <v>0</v>
      </c>
      <c r="AA35" s="111">
        <f>IF(AA$27&gt;0,Projet!$I$17,0)</f>
        <v>0</v>
      </c>
      <c r="AB35" s="111">
        <f>IF(AB$27&gt;0,Projet!$I$17,0)</f>
        <v>0</v>
      </c>
      <c r="AC35" s="111">
        <f>IF(AC$27&gt;0,Projet!$I$17,0)</f>
        <v>0</v>
      </c>
      <c r="AD35" s="111">
        <f>IF(AD$27&gt;0,Projet!$I$17,0)</f>
        <v>0</v>
      </c>
      <c r="AE35" s="111">
        <f>IF(AE$27&gt;0,Projet!$I$17,0)</f>
        <v>0</v>
      </c>
      <c r="AF35" s="111">
        <f>IF(AF$27&gt;0,Projet!$I$17,0)</f>
        <v>0</v>
      </c>
      <c r="AG35" s="111">
        <f>IF(AG$27&gt;0,Projet!$I$17,0)</f>
        <v>0</v>
      </c>
      <c r="AH35" s="111">
        <f>IF(AH$27&gt;0,Projet!$I$17,0)</f>
        <v>0</v>
      </c>
      <c r="AI35" s="111">
        <f>IF(AI$27&gt;0,Projet!$I$17,0)</f>
        <v>0</v>
      </c>
      <c r="AJ35" s="111">
        <f>IF(AJ$27&gt;0,Projet!$I$17,0)</f>
        <v>0</v>
      </c>
      <c r="AK35" s="111">
        <f>IF(AK$27&gt;0,Projet!$I$17,0)</f>
        <v>0</v>
      </c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</row>
    <row r="36" spans="1:58" ht="15.75" customHeight="1" x14ac:dyDescent="0.25">
      <c r="A36" s="58"/>
      <c r="B36" s="58"/>
      <c r="C36" s="40">
        <v>1</v>
      </c>
      <c r="D36" s="19" t="s">
        <v>84</v>
      </c>
      <c r="E36" s="57" t="s">
        <v>85</v>
      </c>
      <c r="F36" s="2"/>
      <c r="G36" s="111">
        <f t="shared" ref="G36:AK36" si="12">SUMPRODUCT(G$28:G$30,G33:G35)</f>
        <v>0</v>
      </c>
      <c r="H36" s="111">
        <f t="shared" si="12"/>
        <v>0</v>
      </c>
      <c r="I36" s="111">
        <f t="shared" si="12"/>
        <v>0</v>
      </c>
      <c r="J36" s="111">
        <f t="shared" si="12"/>
        <v>0</v>
      </c>
      <c r="K36" s="111">
        <f t="shared" si="12"/>
        <v>0</v>
      </c>
      <c r="L36" s="111">
        <f t="shared" si="12"/>
        <v>0</v>
      </c>
      <c r="M36" s="111">
        <f t="shared" si="12"/>
        <v>0</v>
      </c>
      <c r="N36" s="111">
        <f t="shared" si="12"/>
        <v>0</v>
      </c>
      <c r="O36" s="111">
        <f t="shared" si="12"/>
        <v>0</v>
      </c>
      <c r="P36" s="111">
        <f t="shared" si="12"/>
        <v>0</v>
      </c>
      <c r="Q36" s="111">
        <f t="shared" si="12"/>
        <v>0</v>
      </c>
      <c r="R36" s="111">
        <f t="shared" si="12"/>
        <v>0</v>
      </c>
      <c r="S36" s="111">
        <f t="shared" si="12"/>
        <v>0</v>
      </c>
      <c r="T36" s="111">
        <f t="shared" si="12"/>
        <v>0</v>
      </c>
      <c r="U36" s="111">
        <f t="shared" si="12"/>
        <v>0</v>
      </c>
      <c r="V36" s="111">
        <f t="shared" si="12"/>
        <v>0</v>
      </c>
      <c r="W36" s="111">
        <f t="shared" si="12"/>
        <v>0</v>
      </c>
      <c r="X36" s="111">
        <f t="shared" si="12"/>
        <v>0</v>
      </c>
      <c r="Y36" s="111">
        <f t="shared" si="12"/>
        <v>0</v>
      </c>
      <c r="Z36" s="111">
        <f t="shared" si="12"/>
        <v>0</v>
      </c>
      <c r="AA36" s="111">
        <f t="shared" si="12"/>
        <v>0</v>
      </c>
      <c r="AB36" s="111">
        <f t="shared" si="12"/>
        <v>0</v>
      </c>
      <c r="AC36" s="111">
        <f t="shared" si="12"/>
        <v>0</v>
      </c>
      <c r="AD36" s="111">
        <f t="shared" si="12"/>
        <v>0</v>
      </c>
      <c r="AE36" s="111">
        <f t="shared" si="12"/>
        <v>0</v>
      </c>
      <c r="AF36" s="111">
        <f t="shared" si="12"/>
        <v>0</v>
      </c>
      <c r="AG36" s="111">
        <f t="shared" si="12"/>
        <v>0</v>
      </c>
      <c r="AH36" s="111">
        <f t="shared" si="12"/>
        <v>0</v>
      </c>
      <c r="AI36" s="111">
        <f t="shared" si="12"/>
        <v>0</v>
      </c>
      <c r="AJ36" s="111">
        <f t="shared" si="12"/>
        <v>0</v>
      </c>
      <c r="AK36" s="111">
        <f t="shared" si="12"/>
        <v>0</v>
      </c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</row>
    <row r="37" spans="1:58" ht="15.75" customHeight="1" x14ac:dyDescent="0.25">
      <c r="A37" s="58"/>
      <c r="B37" s="58"/>
      <c r="C37" s="5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</row>
    <row r="47" spans="1:5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</row>
    <row r="48" spans="1:5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5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5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5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5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5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5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5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5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5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5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5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5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5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5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 spans="1:5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5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</row>
    <row r="65" spans="1:5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</row>
    <row r="66" spans="1:5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</row>
    <row r="67" spans="1:5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</row>
    <row r="68" spans="1:5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</row>
    <row r="69" spans="1:5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</row>
    <row r="70" spans="1:5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</row>
    <row r="71" spans="1:5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</row>
    <row r="72" spans="1:5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</row>
    <row r="73" spans="1:5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</row>
    <row r="74" spans="1:5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</row>
    <row r="75" spans="1:5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</row>
    <row r="76" spans="1:5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</row>
    <row r="77" spans="1:5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</row>
    <row r="78" spans="1:5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</row>
    <row r="79" spans="1:5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</row>
    <row r="80" spans="1:5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</row>
    <row r="81" spans="1:5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</row>
    <row r="82" spans="1:5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</row>
    <row r="83" spans="1:5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</row>
    <row r="84" spans="1:5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</row>
    <row r="85" spans="1:5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</row>
    <row r="86" spans="1:5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</row>
    <row r="87" spans="1:5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 spans="1:5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 spans="1:5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spans="1:5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5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spans="1:5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 spans="1:5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4" spans="1:5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</row>
    <row r="95" spans="1:5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</row>
    <row r="96" spans="1:5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</row>
    <row r="97" spans="1:5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</row>
    <row r="98" spans="1:5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</row>
    <row r="99" spans="1:5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</row>
    <row r="100" spans="1:5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</row>
    <row r="101" spans="1:5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</row>
    <row r="102" spans="1:5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</row>
    <row r="103" spans="1:5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</row>
    <row r="104" spans="1:5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</row>
    <row r="105" spans="1:5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</row>
    <row r="106" spans="1:5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</row>
    <row r="107" spans="1:5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</row>
    <row r="108" spans="1:5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</row>
    <row r="109" spans="1:5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</row>
    <row r="110" spans="1:5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</row>
    <row r="111" spans="1:5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</row>
    <row r="112" spans="1:5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</row>
    <row r="113" spans="1:5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</row>
    <row r="114" spans="1:5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</row>
    <row r="115" spans="1:5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</row>
    <row r="116" spans="1:5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</row>
    <row r="117" spans="1:5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</row>
    <row r="118" spans="1:5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</row>
    <row r="119" spans="1:5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</row>
    <row r="120" spans="1:5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</row>
    <row r="121" spans="1:5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</row>
    <row r="122" spans="1:5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</row>
    <row r="123" spans="1:5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</row>
    <row r="124" spans="1:5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</row>
    <row r="125" spans="1:5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</row>
    <row r="126" spans="1:5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</row>
    <row r="127" spans="1:5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</row>
    <row r="128" spans="1:5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</row>
    <row r="129" spans="1:5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</row>
    <row r="130" spans="1:5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</row>
    <row r="131" spans="1:5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</row>
    <row r="132" spans="1:5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</row>
    <row r="133" spans="1:5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</row>
    <row r="134" spans="1:5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</row>
    <row r="135" spans="1:5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</row>
    <row r="136" spans="1:5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</row>
    <row r="137" spans="1:5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</row>
    <row r="138" spans="1:5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</row>
    <row r="139" spans="1:5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</row>
    <row r="140" spans="1:5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</row>
    <row r="141" spans="1:5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</row>
    <row r="142" spans="1:5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</row>
    <row r="143" spans="1:5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</row>
    <row r="144" spans="1:5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</row>
    <row r="145" spans="1:5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</row>
    <row r="146" spans="1:5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</row>
    <row r="147" spans="1:5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</row>
    <row r="148" spans="1:5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</row>
    <row r="149" spans="1:5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</row>
    <row r="150" spans="1:5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</row>
    <row r="151" spans="1:5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</row>
    <row r="152" spans="1:5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</row>
    <row r="153" spans="1:5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</row>
    <row r="154" spans="1:5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</row>
    <row r="155" spans="1:5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</row>
    <row r="156" spans="1:5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</row>
    <row r="157" spans="1:5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</row>
    <row r="158" spans="1:5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</row>
    <row r="159" spans="1:5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</row>
    <row r="160" spans="1:5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</row>
    <row r="161" spans="1:5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</row>
    <row r="162" spans="1:5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</row>
    <row r="163" spans="1:5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</row>
    <row r="164" spans="1:5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</row>
    <row r="165" spans="1:5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</row>
    <row r="166" spans="1:5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</row>
    <row r="167" spans="1:5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</row>
    <row r="168" spans="1:5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</row>
    <row r="169" spans="1:5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</row>
    <row r="170" spans="1:5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</row>
    <row r="171" spans="1:5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</row>
    <row r="172" spans="1:5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</row>
    <row r="173" spans="1:5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</row>
    <row r="174" spans="1:5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</row>
    <row r="175" spans="1:5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</row>
    <row r="176" spans="1:5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</row>
    <row r="177" spans="1:5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</row>
    <row r="178" spans="1:5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</row>
    <row r="179" spans="1:5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</row>
    <row r="180" spans="1:5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</row>
    <row r="181" spans="1:5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</row>
    <row r="182" spans="1:5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</row>
    <row r="183" spans="1:5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</row>
    <row r="184" spans="1:5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</row>
    <row r="185" spans="1:5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</row>
    <row r="186" spans="1:5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</row>
    <row r="187" spans="1:5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</row>
    <row r="188" spans="1:5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</row>
    <row r="189" spans="1:5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</row>
    <row r="190" spans="1:5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</row>
    <row r="191" spans="1:5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</row>
    <row r="192" spans="1:5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</row>
    <row r="193" spans="1:5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</row>
    <row r="194" spans="1:5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</row>
    <row r="195" spans="1:5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</row>
    <row r="196" spans="1:5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</row>
    <row r="197" spans="1:5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</row>
    <row r="198" spans="1:5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</row>
    <row r="199" spans="1:5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</row>
    <row r="200" spans="1:5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</row>
    <row r="201" spans="1:5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</row>
    <row r="202" spans="1:5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</row>
    <row r="203" spans="1:5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</row>
    <row r="204" spans="1:5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</row>
    <row r="205" spans="1:5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</row>
    <row r="206" spans="1:5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</row>
    <row r="207" spans="1:5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</row>
    <row r="208" spans="1:5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</row>
    <row r="209" spans="1:5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</row>
    <row r="210" spans="1:5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</row>
    <row r="211" spans="1:5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</row>
    <row r="212" spans="1:5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</row>
    <row r="213" spans="1:5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</row>
    <row r="214" spans="1:5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</row>
    <row r="215" spans="1:5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</row>
    <row r="216" spans="1:5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</row>
    <row r="217" spans="1:5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</row>
    <row r="218" spans="1:5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</row>
    <row r="219" spans="1:5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</row>
    <row r="220" spans="1:5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</row>
    <row r="221" spans="1:5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</row>
    <row r="222" spans="1:5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</row>
    <row r="223" spans="1:5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</row>
    <row r="224" spans="1:5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</row>
    <row r="225" spans="1:5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</row>
    <row r="226" spans="1:5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</row>
    <row r="227" spans="1:5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</row>
    <row r="228" spans="1:5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</row>
    <row r="229" spans="1:5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</row>
    <row r="230" spans="1:5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</row>
    <row r="231" spans="1:5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</row>
    <row r="232" spans="1:5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</row>
    <row r="233" spans="1:5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</row>
    <row r="234" spans="1:5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</row>
    <row r="235" spans="1:5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</row>
    <row r="236" spans="1:5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</row>
    <row r="237" spans="1:5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</row>
    <row r="238" spans="1:5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</row>
    <row r="239" spans="1:5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</row>
    <row r="240" spans="1:5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</row>
    <row r="241" spans="1:5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</row>
    <row r="242" spans="1:5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</row>
    <row r="243" spans="1:5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</row>
    <row r="244" spans="1:5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</row>
    <row r="245" spans="1:5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</row>
    <row r="246" spans="1:5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</row>
    <row r="247" spans="1:5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</row>
    <row r="248" spans="1:5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</row>
    <row r="249" spans="1:5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</row>
    <row r="250" spans="1:5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</row>
    <row r="251" spans="1:5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</row>
    <row r="252" spans="1:5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</row>
    <row r="253" spans="1:5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</row>
    <row r="254" spans="1:5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</row>
    <row r="255" spans="1:5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</row>
    <row r="256" spans="1:5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</row>
    <row r="257" spans="1:5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</row>
    <row r="258" spans="1:5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</row>
    <row r="259" spans="1:5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</row>
    <row r="260" spans="1:5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</row>
    <row r="261" spans="1:5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</row>
    <row r="262" spans="1:5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</row>
    <row r="263" spans="1:5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</row>
    <row r="264" spans="1:5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</row>
    <row r="265" spans="1:5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</row>
    <row r="266" spans="1:5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</row>
    <row r="267" spans="1:5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</row>
    <row r="268" spans="1:5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</row>
    <row r="269" spans="1:5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</row>
    <row r="270" spans="1:5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</row>
    <row r="271" spans="1:5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</row>
    <row r="272" spans="1:5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</row>
    <row r="273" spans="1:5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</row>
    <row r="274" spans="1:5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</row>
    <row r="275" spans="1:5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</row>
    <row r="276" spans="1:5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</row>
    <row r="277" spans="1:5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</row>
    <row r="278" spans="1:5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</row>
    <row r="279" spans="1:5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</row>
    <row r="280" spans="1:5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</row>
    <row r="281" spans="1:5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</row>
    <row r="282" spans="1:5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</row>
    <row r="283" spans="1:5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</row>
    <row r="284" spans="1:5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</row>
    <row r="285" spans="1:5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</row>
    <row r="286" spans="1:5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</row>
    <row r="287" spans="1:5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</row>
    <row r="288" spans="1:5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</row>
    <row r="289" spans="1:5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</row>
    <row r="290" spans="1:5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</row>
    <row r="291" spans="1:5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</row>
    <row r="292" spans="1:5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</row>
    <row r="293" spans="1:5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</row>
    <row r="294" spans="1:5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</row>
    <row r="295" spans="1:5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</row>
    <row r="296" spans="1:5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</row>
    <row r="297" spans="1:5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</row>
    <row r="298" spans="1:5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</row>
    <row r="299" spans="1:5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</row>
    <row r="300" spans="1:5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</row>
    <row r="301" spans="1:5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</row>
    <row r="302" spans="1:5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</row>
    <row r="303" spans="1:5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</row>
    <row r="304" spans="1:5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</row>
    <row r="305" spans="1:5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</row>
    <row r="306" spans="1:5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</row>
    <row r="307" spans="1:5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</row>
    <row r="308" spans="1:5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</row>
    <row r="309" spans="1:5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</row>
    <row r="310" spans="1:5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</row>
    <row r="311" spans="1:5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</row>
    <row r="312" spans="1:5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</row>
    <row r="313" spans="1:5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</row>
    <row r="314" spans="1:5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</row>
    <row r="315" spans="1:5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</row>
    <row r="316" spans="1:5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</row>
    <row r="317" spans="1:5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</row>
    <row r="318" spans="1:5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</row>
    <row r="319" spans="1:5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</row>
    <row r="320" spans="1:5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</row>
    <row r="321" spans="1:5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</row>
    <row r="322" spans="1:5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</row>
    <row r="323" spans="1:5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</row>
    <row r="324" spans="1:5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</row>
    <row r="325" spans="1:5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</row>
    <row r="326" spans="1:5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</row>
    <row r="327" spans="1:5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</row>
    <row r="328" spans="1:5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</row>
    <row r="329" spans="1:5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</row>
    <row r="330" spans="1:5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</row>
    <row r="331" spans="1:5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</row>
    <row r="332" spans="1:5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</row>
    <row r="333" spans="1:5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</row>
    <row r="334" spans="1:5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</row>
    <row r="335" spans="1:5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</row>
    <row r="336" spans="1:5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</row>
    <row r="337" spans="1:5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</row>
    <row r="338" spans="1:5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</row>
    <row r="339" spans="1:5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</row>
    <row r="340" spans="1:5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</row>
    <row r="341" spans="1:5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</row>
    <row r="342" spans="1:5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</row>
    <row r="343" spans="1:5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</row>
    <row r="344" spans="1:5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</row>
    <row r="345" spans="1:5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</row>
    <row r="346" spans="1:5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</row>
    <row r="347" spans="1:5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</row>
    <row r="348" spans="1:5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</row>
    <row r="349" spans="1:5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</row>
    <row r="350" spans="1:5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</row>
    <row r="351" spans="1:5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</row>
    <row r="352" spans="1:5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</row>
    <row r="353" spans="1:5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</row>
    <row r="354" spans="1:5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</row>
    <row r="355" spans="1:5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</row>
    <row r="356" spans="1:5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</row>
    <row r="357" spans="1:5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</row>
    <row r="358" spans="1:5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</row>
    <row r="359" spans="1:5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</row>
    <row r="360" spans="1:5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</row>
    <row r="361" spans="1:5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</row>
    <row r="362" spans="1:5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</row>
    <row r="363" spans="1:5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</row>
    <row r="364" spans="1:5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</row>
    <row r="365" spans="1:5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</row>
    <row r="366" spans="1:5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</row>
    <row r="367" spans="1:5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</row>
    <row r="368" spans="1:5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</row>
    <row r="369" spans="1:5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</row>
    <row r="370" spans="1:5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</row>
    <row r="371" spans="1:5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</row>
    <row r="372" spans="1:5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</row>
    <row r="373" spans="1:5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</row>
    <row r="374" spans="1:5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</row>
    <row r="375" spans="1:5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</row>
    <row r="376" spans="1:5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</row>
    <row r="377" spans="1:5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</row>
    <row r="378" spans="1:5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</row>
    <row r="379" spans="1:5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</row>
    <row r="380" spans="1:5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</row>
    <row r="381" spans="1:5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</row>
    <row r="382" spans="1:5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</row>
    <row r="383" spans="1:5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</row>
    <row r="384" spans="1:5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</row>
    <row r="385" spans="1:5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</row>
    <row r="386" spans="1:5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</row>
    <row r="387" spans="1:5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</row>
    <row r="388" spans="1:5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</row>
    <row r="389" spans="1:5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</row>
    <row r="390" spans="1:5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</row>
    <row r="391" spans="1:5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</row>
    <row r="392" spans="1:5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</row>
    <row r="393" spans="1:5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</row>
    <row r="394" spans="1:5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</row>
    <row r="395" spans="1:5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</row>
    <row r="396" spans="1:5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</row>
    <row r="397" spans="1:5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</row>
    <row r="398" spans="1:5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</row>
    <row r="399" spans="1:5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</row>
    <row r="400" spans="1:5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</row>
    <row r="401" spans="1:5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</row>
    <row r="402" spans="1:5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</row>
    <row r="403" spans="1:5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</row>
    <row r="404" spans="1:5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</row>
    <row r="405" spans="1:5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</row>
    <row r="406" spans="1:5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</row>
    <row r="407" spans="1:5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</row>
    <row r="408" spans="1:5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</row>
    <row r="409" spans="1:5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</row>
    <row r="410" spans="1:5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</row>
    <row r="411" spans="1:5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</row>
    <row r="412" spans="1:5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</row>
    <row r="413" spans="1:5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</row>
    <row r="414" spans="1:5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</row>
    <row r="415" spans="1:5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</row>
    <row r="416" spans="1:5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</row>
    <row r="417" spans="1:5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</row>
    <row r="418" spans="1:5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</row>
    <row r="419" spans="1:5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</row>
    <row r="420" spans="1:5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</row>
    <row r="421" spans="1:5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</row>
    <row r="422" spans="1:5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</row>
    <row r="423" spans="1:5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</row>
    <row r="424" spans="1:5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</row>
    <row r="425" spans="1:5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</row>
    <row r="426" spans="1:5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</row>
    <row r="427" spans="1:5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</row>
    <row r="428" spans="1:5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</row>
    <row r="429" spans="1:5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</row>
    <row r="430" spans="1:5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</row>
    <row r="431" spans="1:5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</row>
    <row r="432" spans="1:5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</row>
    <row r="433" spans="1:5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</row>
    <row r="434" spans="1:5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</row>
    <row r="435" spans="1:5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</row>
    <row r="436" spans="1:5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</row>
    <row r="437" spans="1:5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</row>
    <row r="438" spans="1:5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</row>
    <row r="439" spans="1:5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</row>
    <row r="440" spans="1:5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</row>
    <row r="441" spans="1:5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</row>
    <row r="442" spans="1:5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</row>
    <row r="443" spans="1:5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</row>
    <row r="444" spans="1:5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</row>
    <row r="445" spans="1:5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</row>
    <row r="446" spans="1:5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</row>
    <row r="447" spans="1:5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</row>
    <row r="448" spans="1:5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</row>
    <row r="449" spans="1:5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</row>
    <row r="450" spans="1:5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</row>
    <row r="451" spans="1:5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</row>
    <row r="452" spans="1:5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 spans="1:5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</row>
    <row r="454" spans="1:5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</row>
    <row r="455" spans="1:5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</row>
    <row r="456" spans="1:5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</row>
    <row r="457" spans="1:5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</row>
    <row r="458" spans="1:5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</row>
    <row r="459" spans="1:5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 spans="1:5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 spans="1:5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</row>
    <row r="462" spans="1:5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</row>
    <row r="463" spans="1:5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 spans="1:5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 spans="1:5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 spans="1:5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</row>
    <row r="467" spans="1:5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</row>
    <row r="468" spans="1:5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</row>
    <row r="469" spans="1:5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</row>
    <row r="470" spans="1:5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</row>
    <row r="471" spans="1:5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</row>
    <row r="472" spans="1:5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 spans="1:5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 spans="1:5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</row>
    <row r="475" spans="1:5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</row>
    <row r="476" spans="1:5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</row>
    <row r="477" spans="1:5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</row>
    <row r="478" spans="1:5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</row>
    <row r="479" spans="1:5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</row>
    <row r="480" spans="1:5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</row>
    <row r="481" spans="1:5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</row>
    <row r="482" spans="1:5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 spans="1:5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 spans="1:5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</row>
    <row r="485" spans="1:5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</row>
    <row r="486" spans="1:5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</row>
    <row r="487" spans="1:5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</row>
    <row r="488" spans="1:5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</row>
    <row r="489" spans="1:5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</row>
    <row r="490" spans="1:5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</row>
    <row r="491" spans="1:5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</row>
    <row r="492" spans="1:5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 spans="1:5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 spans="1:5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</row>
    <row r="495" spans="1:5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</row>
    <row r="496" spans="1:5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</row>
    <row r="497" spans="1:5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</row>
    <row r="498" spans="1:5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</row>
    <row r="499" spans="1:5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</row>
    <row r="500" spans="1:5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</row>
    <row r="501" spans="1:5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</row>
    <row r="502" spans="1:5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</row>
    <row r="503" spans="1:5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</row>
    <row r="504" spans="1:5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</row>
    <row r="505" spans="1:5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</row>
    <row r="506" spans="1:5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</row>
    <row r="507" spans="1:5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</row>
    <row r="508" spans="1:5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</row>
    <row r="509" spans="1:5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</row>
    <row r="510" spans="1:5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</row>
    <row r="511" spans="1:5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</row>
    <row r="512" spans="1:5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</row>
    <row r="513" spans="1:5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</row>
    <row r="514" spans="1:5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</row>
    <row r="515" spans="1:5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</row>
    <row r="516" spans="1:5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</row>
    <row r="517" spans="1:5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</row>
    <row r="518" spans="1:5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</row>
    <row r="519" spans="1:5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</row>
    <row r="520" spans="1:5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</row>
    <row r="521" spans="1:5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</row>
    <row r="522" spans="1:5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</row>
    <row r="523" spans="1:5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</row>
    <row r="524" spans="1:5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</row>
    <row r="525" spans="1:5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</row>
    <row r="526" spans="1:5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</row>
    <row r="527" spans="1:5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</row>
    <row r="528" spans="1:5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</row>
    <row r="529" spans="1:5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</row>
    <row r="530" spans="1:5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</row>
    <row r="531" spans="1:5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</row>
    <row r="532" spans="1:5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</row>
    <row r="533" spans="1:5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</row>
    <row r="534" spans="1:5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</row>
    <row r="535" spans="1:5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</row>
    <row r="536" spans="1:5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</row>
    <row r="537" spans="1:5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</row>
    <row r="538" spans="1:5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</row>
    <row r="539" spans="1:5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</row>
    <row r="540" spans="1:5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</row>
    <row r="541" spans="1:5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</row>
    <row r="542" spans="1:5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</row>
    <row r="543" spans="1:5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</row>
    <row r="544" spans="1:5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</row>
    <row r="545" spans="1:5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</row>
    <row r="546" spans="1:5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</row>
    <row r="547" spans="1:5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</row>
    <row r="548" spans="1:5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</row>
    <row r="549" spans="1:5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</row>
    <row r="550" spans="1:5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</row>
    <row r="551" spans="1:5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</row>
    <row r="552" spans="1:5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</row>
    <row r="553" spans="1:5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 spans="1:5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 spans="1:5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</row>
    <row r="556" spans="1:5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</row>
    <row r="557" spans="1:5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</row>
    <row r="558" spans="1:5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</row>
    <row r="559" spans="1:5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 spans="1:5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 spans="1:5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 spans="1:5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 spans="1:5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 spans="1:5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 spans="1:5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</row>
    <row r="566" spans="1:5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</row>
    <row r="567" spans="1:5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</row>
    <row r="568" spans="1:5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</row>
    <row r="569" spans="1:5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</row>
    <row r="570" spans="1:5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 spans="1:5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 spans="1:5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 spans="1:5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</row>
    <row r="574" spans="1:5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</row>
    <row r="575" spans="1:5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</row>
    <row r="576" spans="1:5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</row>
    <row r="577" spans="1:5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</row>
    <row r="578" spans="1:5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</row>
    <row r="579" spans="1:5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</row>
    <row r="580" spans="1:5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</row>
    <row r="581" spans="1:5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</row>
    <row r="582" spans="1:5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</row>
    <row r="583" spans="1:5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</row>
    <row r="584" spans="1:5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</row>
    <row r="585" spans="1:5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</row>
    <row r="586" spans="1:5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</row>
    <row r="587" spans="1:5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</row>
    <row r="588" spans="1:5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</row>
    <row r="589" spans="1:5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</row>
    <row r="590" spans="1:5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</row>
    <row r="591" spans="1:5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</row>
    <row r="592" spans="1:5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</row>
    <row r="593" spans="1:5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</row>
    <row r="594" spans="1:5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</row>
    <row r="595" spans="1:5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</row>
    <row r="596" spans="1:5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</row>
    <row r="597" spans="1:5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 spans="1:5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 spans="1:5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 spans="1:5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 spans="1:5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 spans="1:5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 spans="1:5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 spans="1:5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 spans="1:5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 spans="1:5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 spans="1:5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 spans="1:5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 spans="1:5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 spans="1:5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 spans="1:5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 spans="1:5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 spans="1:5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 spans="1:5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 spans="1:5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 spans="1:5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 spans="1:5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 spans="1:5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 spans="1:5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 spans="1:5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 spans="1:5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 spans="1:5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</row>
    <row r="623" spans="1:5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</row>
    <row r="624" spans="1:5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</row>
    <row r="625" spans="1:5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</row>
    <row r="626" spans="1:5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</row>
    <row r="627" spans="1:5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</row>
    <row r="628" spans="1:5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</row>
    <row r="629" spans="1:5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 spans="1:5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</row>
    <row r="631" spans="1:5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</row>
    <row r="632" spans="1:5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</row>
    <row r="633" spans="1:5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</row>
    <row r="634" spans="1:5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</row>
    <row r="635" spans="1:5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</row>
    <row r="636" spans="1:5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</row>
    <row r="637" spans="1:5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</row>
    <row r="638" spans="1:5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</row>
    <row r="639" spans="1:5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</row>
    <row r="640" spans="1:5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</row>
    <row r="641" spans="1:5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 spans="1:5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 spans="1:5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</row>
    <row r="644" spans="1:5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</row>
    <row r="645" spans="1:5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</row>
    <row r="646" spans="1:5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</row>
    <row r="647" spans="1:5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</row>
    <row r="648" spans="1:5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</row>
    <row r="649" spans="1:5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</row>
    <row r="650" spans="1:5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</row>
    <row r="651" spans="1:5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</row>
    <row r="652" spans="1:5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</row>
    <row r="653" spans="1:5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</row>
    <row r="654" spans="1:5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</row>
    <row r="655" spans="1:5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</row>
    <row r="656" spans="1:5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</row>
    <row r="657" spans="1:5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</row>
    <row r="658" spans="1:5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</row>
    <row r="659" spans="1:5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</row>
    <row r="660" spans="1:5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</row>
    <row r="661" spans="1:5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</row>
    <row r="662" spans="1:5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 spans="1:5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 spans="1:5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</row>
    <row r="665" spans="1:5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 spans="1:5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</row>
    <row r="667" spans="1:5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</row>
    <row r="668" spans="1:5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</row>
    <row r="669" spans="1:5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</row>
    <row r="670" spans="1:5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</row>
    <row r="671" spans="1:5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</row>
    <row r="672" spans="1:5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</row>
    <row r="673" spans="1:5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</row>
    <row r="674" spans="1:5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</row>
    <row r="675" spans="1:5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</row>
    <row r="676" spans="1:5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</row>
    <row r="677" spans="1:5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</row>
    <row r="678" spans="1:5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</row>
    <row r="679" spans="1:5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</row>
    <row r="680" spans="1:5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</row>
    <row r="681" spans="1:5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</row>
    <row r="682" spans="1:5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</row>
    <row r="683" spans="1:5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</row>
    <row r="684" spans="1:5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</row>
    <row r="685" spans="1:5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</row>
    <row r="686" spans="1:5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</row>
    <row r="687" spans="1:5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</row>
    <row r="688" spans="1:5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</row>
    <row r="689" spans="1:5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</row>
    <row r="690" spans="1:5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</row>
    <row r="691" spans="1:5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</row>
    <row r="692" spans="1:5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</row>
    <row r="693" spans="1:5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</row>
    <row r="694" spans="1:5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</row>
    <row r="695" spans="1:5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</row>
    <row r="696" spans="1:5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</row>
    <row r="697" spans="1:5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</row>
    <row r="698" spans="1:5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</row>
    <row r="699" spans="1:5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</row>
    <row r="700" spans="1:5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</row>
    <row r="701" spans="1:5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</row>
    <row r="702" spans="1:5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</row>
    <row r="703" spans="1:5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</row>
    <row r="704" spans="1:5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</row>
    <row r="705" spans="1:5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</row>
    <row r="706" spans="1:5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</row>
    <row r="707" spans="1:5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</row>
    <row r="708" spans="1:5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</row>
    <row r="709" spans="1:5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</row>
    <row r="710" spans="1:5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</row>
    <row r="711" spans="1:5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</row>
    <row r="712" spans="1:5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</row>
    <row r="713" spans="1:5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</row>
    <row r="714" spans="1:5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</row>
    <row r="715" spans="1:5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</row>
    <row r="716" spans="1:5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</row>
    <row r="717" spans="1:5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</row>
    <row r="718" spans="1:5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</row>
    <row r="719" spans="1:5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</row>
    <row r="720" spans="1:5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</row>
    <row r="721" spans="1:5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</row>
    <row r="722" spans="1:5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</row>
    <row r="723" spans="1:5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</row>
    <row r="724" spans="1:5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</row>
    <row r="725" spans="1:5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</row>
    <row r="726" spans="1:5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</row>
    <row r="727" spans="1:5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</row>
    <row r="728" spans="1:5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</row>
    <row r="729" spans="1:5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</row>
    <row r="730" spans="1:5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</row>
    <row r="731" spans="1:5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</row>
    <row r="732" spans="1:5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</row>
    <row r="733" spans="1:5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</row>
    <row r="734" spans="1:5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</row>
    <row r="735" spans="1:5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</row>
    <row r="736" spans="1:5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</row>
    <row r="737" spans="1:5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</row>
    <row r="738" spans="1:5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</row>
    <row r="739" spans="1:5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</row>
    <row r="740" spans="1:5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</row>
    <row r="741" spans="1:5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</row>
    <row r="742" spans="1:5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</row>
    <row r="743" spans="1:5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</row>
    <row r="744" spans="1:5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</row>
    <row r="745" spans="1:5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</row>
    <row r="746" spans="1:5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</row>
    <row r="747" spans="1:5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</row>
    <row r="748" spans="1:5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</row>
    <row r="749" spans="1:5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</row>
    <row r="750" spans="1:5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</row>
    <row r="751" spans="1:5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</row>
    <row r="752" spans="1:5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</row>
    <row r="753" spans="1:5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</row>
    <row r="754" spans="1:5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</row>
    <row r="755" spans="1:5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</row>
    <row r="756" spans="1:5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</row>
    <row r="757" spans="1:5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</row>
    <row r="758" spans="1:5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</row>
    <row r="759" spans="1:5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</row>
    <row r="760" spans="1:5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</row>
    <row r="761" spans="1:5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</row>
    <row r="762" spans="1:5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</row>
    <row r="763" spans="1:5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</row>
    <row r="764" spans="1:5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</row>
    <row r="765" spans="1:5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</row>
    <row r="766" spans="1:5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</row>
    <row r="767" spans="1:5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</row>
    <row r="768" spans="1:5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</row>
    <row r="769" spans="1:5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</row>
    <row r="770" spans="1:5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</row>
    <row r="771" spans="1:5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</row>
    <row r="772" spans="1:5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</row>
    <row r="773" spans="1:5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</row>
    <row r="774" spans="1:5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</row>
    <row r="775" spans="1:5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</row>
    <row r="776" spans="1:5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</row>
    <row r="777" spans="1:5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</row>
    <row r="778" spans="1:5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 spans="1:5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 spans="1:5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 spans="1:5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</row>
    <row r="782" spans="1:5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</row>
    <row r="783" spans="1:5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</row>
    <row r="784" spans="1:5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</row>
    <row r="785" spans="1:5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</row>
    <row r="786" spans="1:5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 spans="1:5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</row>
    <row r="788" spans="1:5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</row>
    <row r="789" spans="1:5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</row>
    <row r="790" spans="1:5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</row>
    <row r="791" spans="1:5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</row>
    <row r="792" spans="1:5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</row>
    <row r="793" spans="1:5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</row>
    <row r="794" spans="1:5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 spans="1:5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 spans="1:5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</row>
    <row r="797" spans="1:5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</row>
    <row r="798" spans="1:5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</row>
    <row r="799" spans="1:5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</row>
    <row r="800" spans="1:5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</row>
    <row r="801" spans="1:5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 spans="1:5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 spans="1:5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</row>
    <row r="804" spans="1:5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</row>
    <row r="805" spans="1:5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</row>
    <row r="806" spans="1:5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</row>
    <row r="807" spans="1:5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</row>
    <row r="808" spans="1:5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</row>
    <row r="809" spans="1:5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 spans="1:5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 spans="1:5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</row>
    <row r="812" spans="1:5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</row>
    <row r="813" spans="1:5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</row>
    <row r="814" spans="1:5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</row>
    <row r="815" spans="1:5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</row>
    <row r="816" spans="1:5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 spans="1:5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 spans="1:5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</row>
    <row r="819" spans="1:5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</row>
    <row r="820" spans="1:5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</row>
    <row r="821" spans="1:5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</row>
    <row r="822" spans="1:5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</row>
    <row r="823" spans="1:5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</row>
    <row r="824" spans="1:5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</row>
    <row r="825" spans="1:5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</row>
    <row r="826" spans="1:5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 spans="1:5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 spans="1:5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</row>
    <row r="829" spans="1:5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</row>
    <row r="830" spans="1:5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</row>
    <row r="831" spans="1:5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</row>
    <row r="832" spans="1:5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</row>
    <row r="833" spans="1:5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</row>
    <row r="834" spans="1:5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</row>
    <row r="835" spans="1:5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</row>
    <row r="836" spans="1:5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</row>
    <row r="837" spans="1:5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</row>
    <row r="838" spans="1:5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</row>
    <row r="839" spans="1:5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 spans="1:5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 spans="1:5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</row>
    <row r="842" spans="1:5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</row>
    <row r="843" spans="1:5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</row>
    <row r="844" spans="1:5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</row>
    <row r="845" spans="1:5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</row>
    <row r="846" spans="1:5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</row>
    <row r="847" spans="1:5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</row>
    <row r="848" spans="1:5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</row>
    <row r="849" spans="1:5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</row>
    <row r="850" spans="1:5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</row>
    <row r="851" spans="1:5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</row>
    <row r="852" spans="1:5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</row>
    <row r="853" spans="1:5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 spans="1:5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 spans="1:5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</row>
    <row r="856" spans="1:5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</row>
    <row r="857" spans="1:5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</row>
    <row r="858" spans="1:5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</row>
    <row r="859" spans="1:5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</row>
    <row r="860" spans="1:5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 spans="1:5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 spans="1:5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</row>
    <row r="863" spans="1:5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</row>
    <row r="864" spans="1:5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</row>
    <row r="865" spans="1:5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</row>
    <row r="866" spans="1:5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</row>
    <row r="867" spans="1:5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 spans="1:5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 spans="1:5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</row>
    <row r="870" spans="1:5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</row>
    <row r="871" spans="1:5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</row>
    <row r="872" spans="1:5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</row>
    <row r="873" spans="1:5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</row>
    <row r="874" spans="1:5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</row>
    <row r="875" spans="1:5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 spans="1:5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 spans="1:5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</row>
    <row r="878" spans="1:5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</row>
    <row r="879" spans="1:5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</row>
    <row r="880" spans="1:5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</row>
    <row r="881" spans="1:5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</row>
    <row r="882" spans="1:5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</row>
    <row r="883" spans="1:5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 spans="1:5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 spans="1:5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</row>
    <row r="886" spans="1:5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</row>
    <row r="887" spans="1:5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</row>
    <row r="888" spans="1:5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</row>
  </sheetData>
  <mergeCells count="1">
    <mergeCell ref="D1:E3"/>
  </mergeCells>
  <pageMargins left="0.7" right="0.7" top="0.75" bottom="0.75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 summaryRight="0"/>
  </sheetPr>
  <dimension ref="A1:AY1000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baseColWidth="10" defaultColWidth="12.6640625" defaultRowHeight="15" customHeight="1" x14ac:dyDescent="0.25"/>
  <cols>
    <col min="1" max="2" width="3.109375" customWidth="1"/>
    <col min="3" max="3" width="2.77734375" customWidth="1"/>
    <col min="4" max="4" width="35.21875" customWidth="1"/>
    <col min="5" max="5" width="21.6640625" customWidth="1"/>
    <col min="6" max="6" width="4.6640625" customWidth="1"/>
    <col min="7" max="51" width="5.88671875" customWidth="1"/>
  </cols>
  <sheetData>
    <row r="1" spans="1:51" ht="15.75" customHeight="1" x14ac:dyDescent="0.25">
      <c r="A1" s="58"/>
      <c r="B1" s="58"/>
      <c r="C1" s="58"/>
      <c r="D1" s="229" t="s">
        <v>47</v>
      </c>
      <c r="E1" s="222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</row>
    <row r="2" spans="1:51" ht="15.75" customHeight="1" x14ac:dyDescent="0.25">
      <c r="A2" s="58"/>
      <c r="B2" s="58"/>
      <c r="C2" s="58"/>
      <c r="D2" s="222"/>
      <c r="E2" s="222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</row>
    <row r="3" spans="1:51" ht="15.75" customHeight="1" x14ac:dyDescent="0.25">
      <c r="A3" s="58"/>
      <c r="B3" s="58"/>
      <c r="C3" s="58"/>
      <c r="D3" s="222"/>
      <c r="E3" s="222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</row>
    <row r="4" spans="1:51" ht="15.75" customHeight="1" x14ac:dyDescent="0.25">
      <c r="A4" s="58"/>
      <c r="B4" s="58"/>
      <c r="C4" s="58"/>
      <c r="D4" s="60" t="str">
        <f>Projet!F9</f>
        <v>Saint-Martin-des-Champs</v>
      </c>
      <c r="E4" s="61"/>
      <c r="F4" s="61" t="s">
        <v>67</v>
      </c>
      <c r="G4" s="61">
        <v>0</v>
      </c>
      <c r="H4" s="61">
        <f t="shared" ref="H4:AU4" si="0">G4+1</f>
        <v>1</v>
      </c>
      <c r="I4" s="61">
        <f t="shared" si="0"/>
        <v>2</v>
      </c>
      <c r="J4" s="61">
        <f t="shared" si="0"/>
        <v>3</v>
      </c>
      <c r="K4" s="61">
        <f t="shared" si="0"/>
        <v>4</v>
      </c>
      <c r="L4" s="61">
        <f t="shared" si="0"/>
        <v>5</v>
      </c>
      <c r="M4" s="61">
        <f t="shared" si="0"/>
        <v>6</v>
      </c>
      <c r="N4" s="61">
        <f t="shared" si="0"/>
        <v>7</v>
      </c>
      <c r="O4" s="61">
        <f t="shared" si="0"/>
        <v>8</v>
      </c>
      <c r="P4" s="61">
        <f t="shared" si="0"/>
        <v>9</v>
      </c>
      <c r="Q4" s="61">
        <f t="shared" si="0"/>
        <v>10</v>
      </c>
      <c r="R4" s="61">
        <f t="shared" si="0"/>
        <v>11</v>
      </c>
      <c r="S4" s="61">
        <f t="shared" si="0"/>
        <v>12</v>
      </c>
      <c r="T4" s="61">
        <f t="shared" si="0"/>
        <v>13</v>
      </c>
      <c r="U4" s="61">
        <f t="shared" si="0"/>
        <v>14</v>
      </c>
      <c r="V4" s="61">
        <f t="shared" si="0"/>
        <v>15</v>
      </c>
      <c r="W4" s="61">
        <f t="shared" si="0"/>
        <v>16</v>
      </c>
      <c r="X4" s="61">
        <f t="shared" si="0"/>
        <v>17</v>
      </c>
      <c r="Y4" s="61">
        <f t="shared" si="0"/>
        <v>18</v>
      </c>
      <c r="Z4" s="61">
        <f t="shared" si="0"/>
        <v>19</v>
      </c>
      <c r="AA4" s="61">
        <f t="shared" si="0"/>
        <v>20</v>
      </c>
      <c r="AB4" s="61">
        <f t="shared" si="0"/>
        <v>21</v>
      </c>
      <c r="AC4" s="61">
        <f t="shared" si="0"/>
        <v>22</v>
      </c>
      <c r="AD4" s="61">
        <f t="shared" si="0"/>
        <v>23</v>
      </c>
      <c r="AE4" s="61">
        <f t="shared" si="0"/>
        <v>24</v>
      </c>
      <c r="AF4" s="61">
        <f t="shared" si="0"/>
        <v>25</v>
      </c>
      <c r="AG4" s="61">
        <f t="shared" si="0"/>
        <v>26</v>
      </c>
      <c r="AH4" s="61">
        <f t="shared" si="0"/>
        <v>27</v>
      </c>
      <c r="AI4" s="61">
        <f t="shared" si="0"/>
        <v>28</v>
      </c>
      <c r="AJ4" s="61">
        <f t="shared" si="0"/>
        <v>29</v>
      </c>
      <c r="AK4" s="61">
        <f t="shared" si="0"/>
        <v>30</v>
      </c>
      <c r="AL4" s="61">
        <f t="shared" si="0"/>
        <v>31</v>
      </c>
      <c r="AM4" s="61">
        <f t="shared" si="0"/>
        <v>32</v>
      </c>
      <c r="AN4" s="61">
        <f t="shared" si="0"/>
        <v>33</v>
      </c>
      <c r="AO4" s="61">
        <f t="shared" si="0"/>
        <v>34</v>
      </c>
      <c r="AP4" s="61">
        <f t="shared" si="0"/>
        <v>35</v>
      </c>
      <c r="AQ4" s="61">
        <f t="shared" si="0"/>
        <v>36</v>
      </c>
      <c r="AR4" s="61">
        <f t="shared" si="0"/>
        <v>37</v>
      </c>
      <c r="AS4" s="61">
        <f t="shared" si="0"/>
        <v>38</v>
      </c>
      <c r="AT4" s="61">
        <f t="shared" si="0"/>
        <v>39</v>
      </c>
      <c r="AU4" s="61">
        <f t="shared" si="0"/>
        <v>40</v>
      </c>
      <c r="AV4" s="113"/>
      <c r="AW4" s="113"/>
      <c r="AX4" s="113"/>
      <c r="AY4" s="113"/>
    </row>
    <row r="5" spans="1:51" ht="15.75" customHeight="1" x14ac:dyDescent="0.25">
      <c r="A5" s="58"/>
      <c r="B5" s="58"/>
      <c r="C5" s="58"/>
      <c r="D5" s="62" t="s">
        <v>86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</row>
    <row r="6" spans="1:51" ht="15.75" customHeight="1" x14ac:dyDescent="0.25">
      <c r="A6" s="58"/>
      <c r="B6" s="58"/>
      <c r="C6" s="58"/>
      <c r="D6" s="19" t="s">
        <v>87</v>
      </c>
      <c r="E6" s="57" t="str">
        <f>Projet!F21</f>
        <v>Châtaignier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5.75" customHeight="1" x14ac:dyDescent="0.25">
      <c r="A7" s="58"/>
      <c r="B7" s="58"/>
      <c r="C7" s="58"/>
      <c r="D7" s="19" t="s">
        <v>68</v>
      </c>
      <c r="E7" s="57">
        <f>Projet!$F$11</f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.75" customHeight="1" x14ac:dyDescent="0.25">
      <c r="A8" s="58"/>
      <c r="B8" s="58"/>
      <c r="C8" s="58"/>
      <c r="D8" s="19" t="s">
        <v>69</v>
      </c>
      <c r="E8" s="66">
        <f>Projet!$F$22</f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45" customHeight="1" x14ac:dyDescent="0.25">
      <c r="A9" s="114"/>
      <c r="B9" s="114"/>
      <c r="C9" s="114"/>
      <c r="D9" s="115" t="s">
        <v>88</v>
      </c>
      <c r="E9" s="12"/>
      <c r="F9" s="12"/>
      <c r="G9" s="116">
        <v>0</v>
      </c>
      <c r="H9" s="116">
        <v>8.8000000000000007</v>
      </c>
      <c r="I9" s="116">
        <v>17.600000000000001</v>
      </c>
      <c r="J9" s="116">
        <v>26.400000000000002</v>
      </c>
      <c r="K9" s="116">
        <v>35.200000000000003</v>
      </c>
      <c r="L9" s="116">
        <v>44</v>
      </c>
      <c r="M9" s="116">
        <v>49.6</v>
      </c>
      <c r="N9" s="116">
        <v>55.2</v>
      </c>
      <c r="O9" s="116">
        <v>60.800000000000004</v>
      </c>
      <c r="P9" s="116">
        <v>66.400000000000006</v>
      </c>
      <c r="Q9" s="116">
        <v>72</v>
      </c>
      <c r="R9" s="116">
        <v>78.2</v>
      </c>
      <c r="S9" s="116">
        <v>84.4</v>
      </c>
      <c r="T9" s="116">
        <v>90.600000000000009</v>
      </c>
      <c r="U9" s="116">
        <v>96.800000000000011</v>
      </c>
      <c r="V9" s="116">
        <v>103</v>
      </c>
      <c r="W9" s="116">
        <v>109.8</v>
      </c>
      <c r="X9" s="116">
        <v>116.6</v>
      </c>
      <c r="Y9" s="116">
        <v>123.39999999999999</v>
      </c>
      <c r="Z9" s="116">
        <v>130.19999999999999</v>
      </c>
      <c r="AA9" s="116">
        <v>137</v>
      </c>
      <c r="AB9" s="116">
        <v>144</v>
      </c>
      <c r="AC9" s="116">
        <v>151</v>
      </c>
      <c r="AD9" s="116">
        <v>158</v>
      </c>
      <c r="AE9" s="116">
        <v>165</v>
      </c>
      <c r="AF9" s="116">
        <v>172</v>
      </c>
      <c r="AG9" s="116">
        <v>8.8000000000000007</v>
      </c>
      <c r="AH9" s="116">
        <v>17.600000000000001</v>
      </c>
      <c r="AI9" s="116">
        <v>26.400000000000002</v>
      </c>
      <c r="AJ9" s="116">
        <v>35.200000000000003</v>
      </c>
      <c r="AK9" s="116">
        <v>44</v>
      </c>
      <c r="AL9" s="117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</row>
    <row r="10" spans="1:51" ht="15.75" customHeight="1" x14ac:dyDescent="0.25">
      <c r="A10" s="58"/>
      <c r="B10" s="58"/>
      <c r="C10" s="58"/>
      <c r="D10" s="119"/>
      <c r="E10" s="1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5.75" customHeight="1" x14ac:dyDescent="0.25">
      <c r="A11" s="58"/>
      <c r="B11" s="58"/>
      <c r="C11" s="58"/>
      <c r="D11" s="19" t="s">
        <v>80</v>
      </c>
      <c r="E11" s="57" t="s">
        <v>72</v>
      </c>
      <c r="F11" s="2"/>
      <c r="G11" s="100">
        <f t="array" ref="G11">IF(
    INDEX($G$9:$AK$9,1,MOD($E$7+Scénario_projet!G$4,$E$8)+1)=0,
    INDEX($G$9:$AK$9,1,$E$8+1),
    INDEX($G$9:$AK$9,1,MOD($E$7+Scénario_projet!G$4,$E$8)+1)
)</f>
        <v>72</v>
      </c>
      <c r="H11" s="100">
        <f t="array" ref="H11">IF(
    INDEX($G$9:$AK$9,1,MOD($E$7+Scénario_projet!H$4,$E$8)+1)=0,
    INDEX($G$9:$AK$9,1,$E$8+1),
    INDEX($G$9:$AK$9,1,MOD($E$7+Scénario_projet!H$4,$E$8)+1)
)</f>
        <v>78.2</v>
      </c>
      <c r="I11" s="100">
        <f t="array" ref="I11">IF(
    INDEX($G$9:$AK$9,1,MOD($E$7+Scénario_projet!I$4,$E$8)+1)=0,
    INDEX($G$9:$AK$9,1,$E$8+1),
    INDEX($G$9:$AK$9,1,MOD($E$7+Scénario_projet!I$4,$E$8)+1)
)</f>
        <v>84.4</v>
      </c>
      <c r="J11" s="100">
        <f t="array" ref="J11">IF(
    INDEX($G$9:$AK$9,1,MOD($E$7+Scénario_projet!J$4,$E$8)+1)=0,
    INDEX($G$9:$AK$9,1,$E$8+1),
    INDEX($G$9:$AK$9,1,MOD($E$7+Scénario_projet!J$4,$E$8)+1)
)</f>
        <v>90.600000000000009</v>
      </c>
      <c r="K11" s="100">
        <f t="array" ref="K11">IF(
    INDEX($G$9:$AK$9,1,MOD($E$7+Scénario_projet!K$4,$E$8)+1)=0,
    INDEX($G$9:$AK$9,1,$E$8+1),
    INDEX($G$9:$AK$9,1,MOD($E$7+Scénario_projet!K$4,$E$8)+1)
)</f>
        <v>96.800000000000011</v>
      </c>
      <c r="L11" s="100">
        <f t="array" ref="L11">IF(
    INDEX($G$9:$AK$9,1,MOD($E$7+Scénario_projet!L$4,$E$8)+1)=0,
    INDEX($G$9:$AK$9,1,$E$8+1),
    INDEX($G$9:$AK$9,1,MOD($E$7+Scénario_projet!L$4,$E$8)+1)
)</f>
        <v>103</v>
      </c>
      <c r="M11" s="100">
        <f t="array" ref="M11">IF(
    INDEX($G$9:$AK$9,1,MOD($E$7+Scénario_projet!M$4,$E$8)+1)=0,
    INDEX($G$9:$AK$9,1,$E$8+1),
    INDEX($G$9:$AK$9,1,MOD($E$7+Scénario_projet!M$4,$E$8)+1)
)</f>
        <v>109.8</v>
      </c>
      <c r="N11" s="100">
        <f t="array" ref="N11">IF(
    INDEX($G$9:$AK$9,1,MOD($E$7+Scénario_projet!N$4,$E$8)+1)=0,
    INDEX($G$9:$AK$9,1,$E$8+1),
    INDEX($G$9:$AK$9,1,MOD($E$7+Scénario_projet!N$4,$E$8)+1)
)</f>
        <v>116.6</v>
      </c>
      <c r="O11" s="100">
        <f t="array" ref="O11">IF(
    INDEX($G$9:$AK$9,1,MOD($E$7+Scénario_projet!O$4,$E$8)+1)=0,
    INDEX($G$9:$AK$9,1,$E$8+1),
    INDEX($G$9:$AK$9,1,MOD($E$7+Scénario_projet!O$4,$E$8)+1)
)</f>
        <v>123.39999999999999</v>
      </c>
      <c r="P11" s="100">
        <f t="array" ref="P11">IF(
    INDEX($G$9:$AK$9,1,MOD($E$7+Scénario_projet!P$4,$E$8)+1)=0,
    INDEX($G$9:$AK$9,1,$E$8+1),
    INDEX($G$9:$AK$9,1,MOD($E$7+Scénario_projet!P$4,$E$8)+1)
)</f>
        <v>130.19999999999999</v>
      </c>
      <c r="Q11" s="100">
        <f t="array" ref="Q11">IF(
    INDEX($G$9:$AK$9,1,MOD($E$7+Scénario_projet!Q$4,$E$8)+1)=0,
    INDEX($G$9:$AK$9,1,$E$8+1),
    INDEX($G$9:$AK$9,1,MOD($E$7+Scénario_projet!Q$4,$E$8)+1)
)</f>
        <v>137</v>
      </c>
      <c r="R11" s="100">
        <f t="array" ref="R11">IF(
    INDEX($G$9:$AK$9,1,MOD($E$7+Scénario_projet!R$4,$E$8)+1)=0,
    INDEX($G$9:$AK$9,1,$E$8+1),
    INDEX($G$9:$AK$9,1,MOD($E$7+Scénario_projet!R$4,$E$8)+1)
)</f>
        <v>144</v>
      </c>
      <c r="S11" s="100">
        <f t="array" ref="S11">IF(
    INDEX($G$9:$AK$9,1,MOD($E$7+Scénario_projet!S$4,$E$8)+1)=0,
    INDEX($G$9:$AK$9,1,$E$8+1),
    INDEX($G$9:$AK$9,1,MOD($E$7+Scénario_projet!S$4,$E$8)+1)
)</f>
        <v>151</v>
      </c>
      <c r="T11" s="100">
        <f t="array" ref="T11">IF(
    INDEX($G$9:$AK$9,1,MOD($E$7+Scénario_projet!T$4,$E$8)+1)=0,
    INDEX($G$9:$AK$9,1,$E$8+1),
    INDEX($G$9:$AK$9,1,MOD($E$7+Scénario_projet!T$4,$E$8)+1)
)</f>
        <v>158</v>
      </c>
      <c r="U11" s="100">
        <f t="array" ref="U11">IF(
    INDEX($G$9:$AK$9,1,MOD($E$7+Scénario_projet!U$4,$E$8)+1)=0,
    INDEX($G$9:$AK$9,1,$E$8+1),
    INDEX($G$9:$AK$9,1,MOD($E$7+Scénario_projet!U$4,$E$8)+1)
)</f>
        <v>165</v>
      </c>
      <c r="V11" s="100">
        <f t="array" ref="V11">IF(
    INDEX($G$9:$AK$9,1,MOD($E$7+Scénario_projet!V$4,$E$8)+1)=0,
    INDEX($G$9:$AK$9,1,$E$8+1),
    INDEX($G$9:$AK$9,1,MOD($E$7+Scénario_projet!V$4,$E$8)+1)
)</f>
        <v>172</v>
      </c>
      <c r="W11" s="100">
        <f t="array" ref="W11">IF(
    INDEX($G$9:$AK$9,1,MOD($E$7+Scénario_projet!W$4,$E$8)+1)=0,
    INDEX($G$9:$AK$9,1,$E$8+1),
    INDEX($G$9:$AK$9,1,MOD($E$7+Scénario_projet!W$4,$E$8)+1)
)</f>
        <v>8.8000000000000007</v>
      </c>
      <c r="X11" s="100">
        <f t="array" ref="X11">IF(
    INDEX($G$9:$AK$9,1,MOD($E$7+Scénario_projet!X$4,$E$8)+1)=0,
    INDEX($G$9:$AK$9,1,$E$8+1),
    INDEX($G$9:$AK$9,1,MOD($E$7+Scénario_projet!X$4,$E$8)+1)
)</f>
        <v>17.600000000000001</v>
      </c>
      <c r="Y11" s="100">
        <f t="array" ref="Y11">IF(
    INDEX($G$9:$AK$9,1,MOD($E$7+Scénario_projet!Y$4,$E$8)+1)=0,
    INDEX($G$9:$AK$9,1,$E$8+1),
    INDEX($G$9:$AK$9,1,MOD($E$7+Scénario_projet!Y$4,$E$8)+1)
)</f>
        <v>26.400000000000002</v>
      </c>
      <c r="Z11" s="100">
        <f t="array" ref="Z11">IF(
    INDEX($G$9:$AK$9,1,MOD($E$7+Scénario_projet!Z$4,$E$8)+1)=0,
    INDEX($G$9:$AK$9,1,$E$8+1),
    INDEX($G$9:$AK$9,1,MOD($E$7+Scénario_projet!Z$4,$E$8)+1)
)</f>
        <v>35.200000000000003</v>
      </c>
      <c r="AA11" s="100">
        <f t="array" ref="AA11">IF(
    INDEX($G$9:$AK$9,1,MOD($E$7+Scénario_projet!AA$4,$E$8)+1)=0,
    INDEX($G$9:$AK$9,1,$E$8+1),
    INDEX($G$9:$AK$9,1,MOD($E$7+Scénario_projet!AA$4,$E$8)+1)
)</f>
        <v>44</v>
      </c>
      <c r="AB11" s="100">
        <f t="array" ref="AB11">IF(
    INDEX($G$9:$AK$9,1,MOD($E$7+Scénario_projet!AB$4,$E$8)+1)=0,
    INDEX($G$9:$AK$9,1,$E$8+1),
    INDEX($G$9:$AK$9,1,MOD($E$7+Scénario_projet!AB$4,$E$8)+1)
)</f>
        <v>49.6</v>
      </c>
      <c r="AC11" s="100">
        <f t="array" ref="AC11">IF(
    INDEX($G$9:$AK$9,1,MOD($E$7+Scénario_projet!AC$4,$E$8)+1)=0,
    INDEX($G$9:$AK$9,1,$E$8+1),
    INDEX($G$9:$AK$9,1,MOD($E$7+Scénario_projet!AC$4,$E$8)+1)
)</f>
        <v>55.2</v>
      </c>
      <c r="AD11" s="100">
        <f t="array" ref="AD11">IF(
    INDEX($G$9:$AK$9,1,MOD($E$7+Scénario_projet!AD$4,$E$8)+1)=0,
    INDEX($G$9:$AK$9,1,$E$8+1),
    INDEX($G$9:$AK$9,1,MOD($E$7+Scénario_projet!AD$4,$E$8)+1)
)</f>
        <v>60.800000000000004</v>
      </c>
      <c r="AE11" s="100">
        <f t="array" ref="AE11">IF(
    INDEX($G$9:$AK$9,1,MOD($E$7+Scénario_projet!AE$4,$E$8)+1)=0,
    INDEX($G$9:$AK$9,1,$E$8+1),
    INDEX($G$9:$AK$9,1,MOD($E$7+Scénario_projet!AE$4,$E$8)+1)
)</f>
        <v>66.400000000000006</v>
      </c>
      <c r="AF11" s="100">
        <f t="array" ref="AF11">IF(
    INDEX($G$9:$AK$9,1,MOD($E$7+Scénario_projet!AF$4,$E$8)+1)=0,
    INDEX($G$9:$AK$9,1,$E$8+1),
    INDEX($G$9:$AK$9,1,MOD($E$7+Scénario_projet!AF$4,$E$8)+1)
)</f>
        <v>72</v>
      </c>
      <c r="AG11" s="100">
        <f t="array" ref="AG11">IF(
    INDEX($G$9:$AK$9,1,MOD($E$7+Scénario_projet!AG$4,$E$8)+1)=0,
    INDEX($G$9:$AK$9,1,$E$8+1),
    INDEX($G$9:$AK$9,1,MOD($E$7+Scénario_projet!AG$4,$E$8)+1)
)</f>
        <v>78.2</v>
      </c>
      <c r="AH11" s="100">
        <f t="array" ref="AH11">IF(
    INDEX($G$9:$AK$9,1,MOD($E$7+Scénario_projet!AH$4,$E$8)+1)=0,
    INDEX($G$9:$AK$9,1,$E$8+1),
    INDEX($G$9:$AK$9,1,MOD($E$7+Scénario_projet!AH$4,$E$8)+1)
)</f>
        <v>84.4</v>
      </c>
      <c r="AI11" s="100">
        <f t="array" ref="AI11">IF(
    INDEX($G$9:$AK$9,1,MOD($E$7+Scénario_projet!AI$4,$E$8)+1)=0,
    INDEX($G$9:$AK$9,1,$E$8+1),
    INDEX($G$9:$AK$9,1,MOD($E$7+Scénario_projet!AI$4,$E$8)+1)
)</f>
        <v>90.600000000000009</v>
      </c>
      <c r="AJ11" s="100">
        <f t="array" ref="AJ11">IF(
    INDEX($G$9:$AK$9,1,MOD($E$7+Scénario_projet!AJ$4,$E$8)+1)=0,
    INDEX($G$9:$AK$9,1,$E$8+1),
    INDEX($G$9:$AK$9,1,MOD($E$7+Scénario_projet!AJ$4,$E$8)+1)
)</f>
        <v>96.800000000000011</v>
      </c>
      <c r="AK11" s="100">
        <f t="array" ref="AK11">IF(
    INDEX($G$9:$AK$9,1,MOD($E$7+Scénario_projet!AK$4,$E$8)+1)=0,
    INDEX($G$9:$AK$9,1,$E$8+1),
    INDEX($G$9:$AK$9,1,MOD($E$7+Scénario_projet!AK$4,$E$8)+1)
)</f>
        <v>103</v>
      </c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</row>
    <row r="12" spans="1:51" ht="15.75" customHeight="1" x14ac:dyDescent="0.25">
      <c r="A12" s="58"/>
      <c r="B12" s="58"/>
      <c r="C12" s="58"/>
      <c r="D12" s="19"/>
      <c r="E12" s="57"/>
      <c r="F12" s="2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</row>
    <row r="13" spans="1:51" ht="15.75" customHeight="1" x14ac:dyDescent="0.25">
      <c r="A13" s="58"/>
      <c r="B13" s="58"/>
      <c r="C13" s="58"/>
      <c r="D13" s="19" t="s">
        <v>89</v>
      </c>
      <c r="E13" s="57" t="s">
        <v>78</v>
      </c>
      <c r="F13" s="2"/>
      <c r="G13" s="120">
        <f t="shared" ref="G13:AK13" si="1">IF(MOD($E$7+G$4,$E8)=0,1,0)</f>
        <v>0</v>
      </c>
      <c r="H13" s="120">
        <f t="shared" si="1"/>
        <v>0</v>
      </c>
      <c r="I13" s="120">
        <f t="shared" si="1"/>
        <v>0</v>
      </c>
      <c r="J13" s="120">
        <f t="shared" si="1"/>
        <v>0</v>
      </c>
      <c r="K13" s="120">
        <f t="shared" si="1"/>
        <v>0</v>
      </c>
      <c r="L13" s="120">
        <f t="shared" si="1"/>
        <v>0</v>
      </c>
      <c r="M13" s="120">
        <f t="shared" si="1"/>
        <v>0</v>
      </c>
      <c r="N13" s="120">
        <f t="shared" si="1"/>
        <v>0</v>
      </c>
      <c r="O13" s="120">
        <f t="shared" si="1"/>
        <v>0</v>
      </c>
      <c r="P13" s="120">
        <f t="shared" si="1"/>
        <v>0</v>
      </c>
      <c r="Q13" s="120">
        <f t="shared" si="1"/>
        <v>0</v>
      </c>
      <c r="R13" s="120">
        <f t="shared" si="1"/>
        <v>0</v>
      </c>
      <c r="S13" s="120">
        <f t="shared" si="1"/>
        <v>0</v>
      </c>
      <c r="T13" s="120">
        <f t="shared" si="1"/>
        <v>0</v>
      </c>
      <c r="U13" s="120">
        <f t="shared" si="1"/>
        <v>0</v>
      </c>
      <c r="V13" s="120">
        <f t="shared" si="1"/>
        <v>1</v>
      </c>
      <c r="W13" s="120">
        <f t="shared" si="1"/>
        <v>0</v>
      </c>
      <c r="X13" s="120">
        <f t="shared" si="1"/>
        <v>0</v>
      </c>
      <c r="Y13" s="120">
        <f t="shared" si="1"/>
        <v>0</v>
      </c>
      <c r="Z13" s="120">
        <f t="shared" si="1"/>
        <v>0</v>
      </c>
      <c r="AA13" s="120">
        <f t="shared" si="1"/>
        <v>0</v>
      </c>
      <c r="AB13" s="120">
        <f t="shared" si="1"/>
        <v>0</v>
      </c>
      <c r="AC13" s="120">
        <f t="shared" si="1"/>
        <v>0</v>
      </c>
      <c r="AD13" s="120">
        <f t="shared" si="1"/>
        <v>0</v>
      </c>
      <c r="AE13" s="120">
        <f t="shared" si="1"/>
        <v>0</v>
      </c>
      <c r="AF13" s="120">
        <f t="shared" si="1"/>
        <v>0</v>
      </c>
      <c r="AG13" s="120">
        <f t="shared" si="1"/>
        <v>0</v>
      </c>
      <c r="AH13" s="120">
        <f t="shared" si="1"/>
        <v>0</v>
      </c>
      <c r="AI13" s="120">
        <f t="shared" si="1"/>
        <v>0</v>
      </c>
      <c r="AJ13" s="120">
        <f t="shared" si="1"/>
        <v>0</v>
      </c>
      <c r="AK13" s="120">
        <f t="shared" si="1"/>
        <v>0</v>
      </c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</row>
    <row r="14" spans="1:51" ht="15.75" customHeight="1" x14ac:dyDescent="0.25">
      <c r="A14" s="58"/>
      <c r="B14" s="58"/>
      <c r="C14" s="58"/>
      <c r="D14" s="19" t="s">
        <v>79</v>
      </c>
      <c r="E14" s="57" t="s">
        <v>72</v>
      </c>
      <c r="F14" s="2"/>
      <c r="G14" s="100">
        <f t="shared" ref="G14:H14" si="2">SUM(G15:G16)</f>
        <v>0</v>
      </c>
      <c r="H14" s="100">
        <f t="shared" si="2"/>
        <v>0</v>
      </c>
      <c r="I14" s="104">
        <f t="shared" ref="I14:AK14" si="3">IF(MOD($E$7+I$4,$E8)=0,I$11,0)</f>
        <v>0</v>
      </c>
      <c r="J14" s="104">
        <f t="shared" si="3"/>
        <v>0</v>
      </c>
      <c r="K14" s="104">
        <f t="shared" si="3"/>
        <v>0</v>
      </c>
      <c r="L14" s="104">
        <f t="shared" si="3"/>
        <v>0</v>
      </c>
      <c r="M14" s="104">
        <f t="shared" si="3"/>
        <v>0</v>
      </c>
      <c r="N14" s="100">
        <f t="shared" si="3"/>
        <v>0</v>
      </c>
      <c r="O14" s="104">
        <f t="shared" si="3"/>
        <v>0</v>
      </c>
      <c r="P14" s="104">
        <f t="shared" si="3"/>
        <v>0</v>
      </c>
      <c r="Q14" s="104">
        <f t="shared" si="3"/>
        <v>0</v>
      </c>
      <c r="R14" s="104">
        <f t="shared" si="3"/>
        <v>0</v>
      </c>
      <c r="S14" s="104">
        <f t="shared" si="3"/>
        <v>0</v>
      </c>
      <c r="T14" s="104">
        <f t="shared" si="3"/>
        <v>0</v>
      </c>
      <c r="U14" s="104">
        <f t="shared" si="3"/>
        <v>0</v>
      </c>
      <c r="V14" s="100">
        <f t="shared" si="3"/>
        <v>172</v>
      </c>
      <c r="W14" s="104">
        <f t="shared" si="3"/>
        <v>0</v>
      </c>
      <c r="X14" s="104">
        <f t="shared" si="3"/>
        <v>0</v>
      </c>
      <c r="Y14" s="104">
        <f t="shared" si="3"/>
        <v>0</v>
      </c>
      <c r="Z14" s="104">
        <f t="shared" si="3"/>
        <v>0</v>
      </c>
      <c r="AA14" s="104">
        <f t="shared" si="3"/>
        <v>0</v>
      </c>
      <c r="AB14" s="104">
        <f t="shared" si="3"/>
        <v>0</v>
      </c>
      <c r="AC14" s="104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4">
        <f t="shared" si="3"/>
        <v>0</v>
      </c>
      <c r="AH14" s="104">
        <f t="shared" si="3"/>
        <v>0</v>
      </c>
      <c r="AI14" s="104">
        <f t="shared" si="3"/>
        <v>0</v>
      </c>
      <c r="AJ14" s="104">
        <f t="shared" si="3"/>
        <v>0</v>
      </c>
      <c r="AK14" s="104">
        <f t="shared" si="3"/>
        <v>0</v>
      </c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</row>
    <row r="15" spans="1:51" ht="15.75" customHeight="1" x14ac:dyDescent="0.25">
      <c r="A15" s="58"/>
      <c r="B15" s="58"/>
      <c r="C15" s="58"/>
      <c r="D15" s="19" t="s">
        <v>90</v>
      </c>
      <c r="E15" s="57" t="s">
        <v>72</v>
      </c>
      <c r="F15" s="2"/>
      <c r="G15" s="100">
        <f>IF(OR($E$6=dataMethode!$D$31,$E$6=dataMethode!$D$32),dataMethode!$E$31,dataMethode!$E$33)*G13*F11</f>
        <v>0</v>
      </c>
      <c r="H15" s="100">
        <f>IF(OR($E$6=dataMethode!$D$31,$E$6=dataMethode!$D$32),dataMethode!$E$31,dataMethode!$E$33)*H13*G11</f>
        <v>0</v>
      </c>
      <c r="I15" s="100">
        <f>IF(OR($E$6=dataMethode!$D$31,$E$6=dataMethode!$D$32),dataMethode!$E$31,dataMethode!$E$33)*I13*I14</f>
        <v>0</v>
      </c>
      <c r="J15" s="100">
        <f>IF(OR($E$6=dataMethode!$D$31,$E$6=dataMethode!$D$32),dataMethode!$E$31,dataMethode!$E$33)*J13*J14</f>
        <v>0</v>
      </c>
      <c r="K15" s="100">
        <f>IF(OR($E$6=dataMethode!$D$31,$E$6=dataMethode!$D$32),dataMethode!$E$31,dataMethode!$E$33)*K13*K14</f>
        <v>0</v>
      </c>
      <c r="L15" s="100">
        <f>IF(OR($E$6=dataMethode!$D$31,$E$6=dataMethode!$D$32),dataMethode!$E$31,dataMethode!$E$33)*L13*L14</f>
        <v>0</v>
      </c>
      <c r="M15" s="100">
        <f>IF(OR($E$6=dataMethode!$D$31,$E$6=dataMethode!$D$32),dataMethode!$E$31,dataMethode!$E$33)*M13*M14</f>
        <v>0</v>
      </c>
      <c r="N15" s="100">
        <f>IF(OR($E$6=dataMethode!$D$31,$E$6=dataMethode!$D$32),dataMethode!$E$31,dataMethode!$E$33)*N13*N14</f>
        <v>0</v>
      </c>
      <c r="O15" s="100">
        <f>IF(OR($E$6=dataMethode!$D$31,$E$6=dataMethode!$D$32),dataMethode!$E$31,dataMethode!$E$33)*O13*O14</f>
        <v>0</v>
      </c>
      <c r="P15" s="100">
        <f>IF(OR($E$6=dataMethode!$D$31,$E$6=dataMethode!$D$32),dataMethode!$E$31,dataMethode!$E$33)*P13*P14</f>
        <v>0</v>
      </c>
      <c r="Q15" s="100">
        <f>IF(OR($E$6=dataMethode!$D$31,$E$6=dataMethode!$D$32),dataMethode!$E$31,dataMethode!$E$33)*Q13*Q14</f>
        <v>0</v>
      </c>
      <c r="R15" s="100">
        <f>IF(OR($E$6=dataMethode!$D$31,$E$6=dataMethode!$D$32),dataMethode!$E$31,dataMethode!$E$33)*R13*R14</f>
        <v>0</v>
      </c>
      <c r="S15" s="100">
        <f>IF(OR($E$6=dataMethode!$D$31,$E$6=dataMethode!$D$32),dataMethode!$E$31,dataMethode!$E$33)*S13*S14</f>
        <v>0</v>
      </c>
      <c r="T15" s="100">
        <f>IF(OR($E$6=dataMethode!$D$31,$E$6=dataMethode!$D$32),dataMethode!$E$31,dataMethode!$E$33)*T13*T14</f>
        <v>0</v>
      </c>
      <c r="U15" s="100">
        <f>IF(OR($E$6=dataMethode!$D$31,$E$6=dataMethode!$D$32),dataMethode!$E$31,dataMethode!$E$33)*U13*U14</f>
        <v>0</v>
      </c>
      <c r="V15" s="100">
        <f>IF(OR($E$6=dataMethode!$D$31,$E$6=dataMethode!$D$32),dataMethode!$E$31,dataMethode!$E$33)*V13*V14</f>
        <v>86</v>
      </c>
      <c r="W15" s="100">
        <f>IF(OR($E$6=dataMethode!$D$31,$E$6=dataMethode!$D$32),dataMethode!$E$31,dataMethode!$E$33)*W13*W14</f>
        <v>0</v>
      </c>
      <c r="X15" s="100">
        <f>IF(OR($E$6=dataMethode!$D$31,$E$6=dataMethode!$D$32),dataMethode!$E$31,dataMethode!$E$33)*X13*X14</f>
        <v>0</v>
      </c>
      <c r="Y15" s="100">
        <f>IF(OR($E$6=dataMethode!$D$31,$E$6=dataMethode!$D$32),dataMethode!$E$31,dataMethode!$E$33)*Y13*Y14</f>
        <v>0</v>
      </c>
      <c r="Z15" s="100">
        <f>IF(OR($E$6=dataMethode!$D$31,$E$6=dataMethode!$D$32),dataMethode!$E$31,dataMethode!$E$33)*Z13*Z14</f>
        <v>0</v>
      </c>
      <c r="AA15" s="100">
        <f>IF(OR($E$6=dataMethode!$D$31,$E$6=dataMethode!$D$32),dataMethode!$E$31,dataMethode!$E$33)*AA13*AA14</f>
        <v>0</v>
      </c>
      <c r="AB15" s="100">
        <f>IF(OR($E$6=dataMethode!$D$31,$E$6=dataMethode!$D$32),dataMethode!$E$31,dataMethode!$E$33)*AB13*AB14</f>
        <v>0</v>
      </c>
      <c r="AC15" s="100">
        <f>IF(OR($E$6=dataMethode!$D$31,$E$6=dataMethode!$D$32),dataMethode!$E$31,dataMethode!$E$33)*AC13*AC14</f>
        <v>0</v>
      </c>
      <c r="AD15" s="100">
        <f>IF(OR($E$6=dataMethode!$D$31,$E$6=dataMethode!$D$32),dataMethode!$E$31,dataMethode!$E$33)*AD13*AD14</f>
        <v>0</v>
      </c>
      <c r="AE15" s="100">
        <f>IF(OR($E$6=dataMethode!$D$31,$E$6=dataMethode!$D$32),dataMethode!$E$31,dataMethode!$E$33)*AE13*AE14</f>
        <v>0</v>
      </c>
      <c r="AF15" s="100">
        <f>IF(OR($E$6=dataMethode!$D$31,$E$6=dataMethode!$D$32),dataMethode!$E$31,dataMethode!$E$33)*AF13*AF14</f>
        <v>0</v>
      </c>
      <c r="AG15" s="100">
        <f>IF(OR($E$6=dataMethode!$D$31,$E$6=dataMethode!$D$32),dataMethode!$E$31,dataMethode!$E$33)*AG13*AG14</f>
        <v>0</v>
      </c>
      <c r="AH15" s="100">
        <f>IF(OR($E$6=dataMethode!$D$31,$E$6=dataMethode!$D$32),dataMethode!$E$31,dataMethode!$E$33)*AH13*AH14</f>
        <v>0</v>
      </c>
      <c r="AI15" s="100">
        <f>IF(OR($E$6=dataMethode!$D$31,$E$6=dataMethode!$D$32),dataMethode!$E$31,dataMethode!$E$33)*AI13*AI14</f>
        <v>0</v>
      </c>
      <c r="AJ15" s="100">
        <f>IF(OR($E$6=dataMethode!$D$31,$E$6=dataMethode!$D$32),dataMethode!$E$31,dataMethode!$E$33)*AJ13*AJ14</f>
        <v>0</v>
      </c>
      <c r="AK15" s="100">
        <f>IF(OR($E$6=dataMethode!$D$31,$E$6=dataMethode!$D$32),dataMethode!$E$31,dataMethode!$E$33)*AK13*AK14</f>
        <v>0</v>
      </c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</row>
    <row r="16" spans="1:51" ht="15.75" customHeight="1" x14ac:dyDescent="0.25">
      <c r="A16" s="58"/>
      <c r="B16" s="58"/>
      <c r="C16" s="58"/>
      <c r="D16" s="19" t="s">
        <v>91</v>
      </c>
      <c r="E16" s="57" t="s">
        <v>72</v>
      </c>
      <c r="F16" s="2"/>
      <c r="G16" s="100">
        <f>IF(OR($E$6=dataMethode!$D$31,$E$6=dataMethode!$D$32),dataMethode!$F$31,dataMethode!$F$33)*G13*F11</f>
        <v>0</v>
      </c>
      <c r="H16" s="100">
        <f>IF(OR($E$6=dataMethode!$D$31,$E$6=dataMethode!$D$32),dataMethode!$F$31,dataMethode!$F$33)*H13*G11</f>
        <v>0</v>
      </c>
      <c r="I16" s="100">
        <f>IF(OR($E$6=dataMethode!$D$31,$E$6=dataMethode!$D$32),dataMethode!$F$31,dataMethode!$F$33)*I13*I14</f>
        <v>0</v>
      </c>
      <c r="J16" s="100">
        <f>IF(OR($E$6=dataMethode!$D$31,$E$6=dataMethode!$D$32),dataMethode!$F$31,dataMethode!$F$33)*J13*J14</f>
        <v>0</v>
      </c>
      <c r="K16" s="100">
        <f>IF(OR($E$6=dataMethode!$D$31,$E$6=dataMethode!$D$32),dataMethode!$F$31,dataMethode!$F$33)*K13*K14</f>
        <v>0</v>
      </c>
      <c r="L16" s="100">
        <f>IF(OR($E$6=dataMethode!$D$31,$E$6=dataMethode!$D$32),dataMethode!$F$31,dataMethode!$F$33)*L13*L14</f>
        <v>0</v>
      </c>
      <c r="M16" s="100">
        <f>IF(OR($E$6=dataMethode!$D$31,$E$6=dataMethode!$D$32),dataMethode!$F$31,dataMethode!$F$33)*M13*M14</f>
        <v>0</v>
      </c>
      <c r="N16" s="100">
        <f>IF(OR($E$6=dataMethode!$D$31,$E$6=dataMethode!$D$32),dataMethode!$F$31,dataMethode!$F$33)*N13*N14</f>
        <v>0</v>
      </c>
      <c r="O16" s="100">
        <f>IF(OR($E$6=dataMethode!$D$31,$E$6=dataMethode!$D$32),dataMethode!$F$31,dataMethode!$F$33)*O13*O14</f>
        <v>0</v>
      </c>
      <c r="P16" s="100">
        <f>IF(OR($E$6=dataMethode!$D$31,$E$6=dataMethode!$D$32),dataMethode!$F$31,dataMethode!$F$33)*P13*P14</f>
        <v>0</v>
      </c>
      <c r="Q16" s="100">
        <f>IF(OR($E$6=dataMethode!$D$31,$E$6=dataMethode!$D$32),dataMethode!$F$31,dataMethode!$F$33)*Q13*Q14</f>
        <v>0</v>
      </c>
      <c r="R16" s="100">
        <f>IF(OR($E$6=dataMethode!$D$31,$E$6=dataMethode!$D$32),dataMethode!$F$31,dataMethode!$F$33)*R13*R14</f>
        <v>0</v>
      </c>
      <c r="S16" s="100">
        <f>IF(OR($E$6=dataMethode!$D$31,$E$6=dataMethode!$D$32),dataMethode!$F$31,dataMethode!$F$33)*S13*S14</f>
        <v>0</v>
      </c>
      <c r="T16" s="100">
        <f>IF(OR($E$6=dataMethode!$D$31,$E$6=dataMethode!$D$32),dataMethode!$F$31,dataMethode!$F$33)*T13*T14</f>
        <v>0</v>
      </c>
      <c r="U16" s="100">
        <f>IF(OR($E$6=dataMethode!$D$31,$E$6=dataMethode!$D$32),dataMethode!$F$31,dataMethode!$F$33)*U13*U14</f>
        <v>0</v>
      </c>
      <c r="V16" s="100">
        <f>IF(OR($E$6=dataMethode!$D$31,$E$6=dataMethode!$D$32),dataMethode!$F$31,dataMethode!$F$33)*V13*V14</f>
        <v>86</v>
      </c>
      <c r="W16" s="100">
        <f>IF(OR($E$6=dataMethode!$D$31,$E$6=dataMethode!$D$32),dataMethode!$F$31,dataMethode!$F$33)*W13*W14</f>
        <v>0</v>
      </c>
      <c r="X16" s="100">
        <f>IF(OR($E$6=dataMethode!$D$31,$E$6=dataMethode!$D$32),dataMethode!$F$31,dataMethode!$F$33)*X13*X14</f>
        <v>0</v>
      </c>
      <c r="Y16" s="100">
        <f>IF(OR($E$6=dataMethode!$D$31,$E$6=dataMethode!$D$32),dataMethode!$F$31,dataMethode!$F$33)*Y13*Y14</f>
        <v>0</v>
      </c>
      <c r="Z16" s="100">
        <f>IF(OR($E$6=dataMethode!$D$31,$E$6=dataMethode!$D$32),dataMethode!$F$31,dataMethode!$F$33)*Z13*Z14</f>
        <v>0</v>
      </c>
      <c r="AA16" s="100">
        <f>IF(OR($E$6=dataMethode!$D$31,$E$6=dataMethode!$D$32),dataMethode!$F$31,dataMethode!$F$33)*AA13*AA14</f>
        <v>0</v>
      </c>
      <c r="AB16" s="100">
        <f>IF(OR($E$6=dataMethode!$D$31,$E$6=dataMethode!$D$32),dataMethode!$F$31,dataMethode!$F$33)*AB13*AB14</f>
        <v>0</v>
      </c>
      <c r="AC16" s="100">
        <f>IF(OR($E$6=dataMethode!$D$31,$E$6=dataMethode!$D$32),dataMethode!$F$31,dataMethode!$F$33)*AC13*AC14</f>
        <v>0</v>
      </c>
      <c r="AD16" s="100">
        <f>IF(OR($E$6=dataMethode!$D$31,$E$6=dataMethode!$D$32),dataMethode!$F$31,dataMethode!$F$33)*AD13*AD14</f>
        <v>0</v>
      </c>
      <c r="AE16" s="100">
        <f>IF(OR($E$6=dataMethode!$D$31,$E$6=dataMethode!$D$32),dataMethode!$F$31,dataMethode!$F$33)*AE13*AE14</f>
        <v>0</v>
      </c>
      <c r="AF16" s="100">
        <f>IF(OR($E$6=dataMethode!$D$31,$E$6=dataMethode!$D$32),dataMethode!$F$31,dataMethode!$F$33)*AF13*AF14</f>
        <v>0</v>
      </c>
      <c r="AG16" s="100">
        <f>IF(OR($E$6=dataMethode!$D$31,$E$6=dataMethode!$D$32),dataMethode!$F$31,dataMethode!$F$33)*AG13*AG14</f>
        <v>0</v>
      </c>
      <c r="AH16" s="100">
        <f>IF(OR($E$6=dataMethode!$D$31,$E$6=dataMethode!$D$32),dataMethode!$F$31,dataMethode!$F$33)*AH13*AH14</f>
        <v>0</v>
      </c>
      <c r="AI16" s="100">
        <f>IF(OR($E$6=dataMethode!$D$31,$E$6=dataMethode!$D$32),dataMethode!$F$31,dataMethode!$F$33)*AI13*AI14</f>
        <v>0</v>
      </c>
      <c r="AJ16" s="100">
        <f>IF(OR($E$6=dataMethode!$D$31,$E$6=dataMethode!$D$32),dataMethode!$F$31,dataMethode!$F$33)*AJ13*AJ14</f>
        <v>0</v>
      </c>
      <c r="AK16" s="100">
        <f>IF(OR($E$6=dataMethode!$D$31,$E$6=dataMethode!$D$32),dataMethode!$F$31,dataMethode!$F$33)*AK13*AK14</f>
        <v>0</v>
      </c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</row>
    <row r="17" spans="1:51" ht="15.75" customHeight="1" x14ac:dyDescent="0.25">
      <c r="A17" s="58"/>
      <c r="B17" s="58"/>
      <c r="C17" s="5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5.75" customHeight="1" x14ac:dyDescent="0.25">
      <c r="A18" s="121"/>
      <c r="B18" s="121"/>
      <c r="C18" s="121"/>
      <c r="D18" s="122"/>
      <c r="E18" s="12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5.75" customHeight="1" x14ac:dyDescent="0.25">
      <c r="A19" s="121"/>
      <c r="B19" s="121"/>
      <c r="C19" s="121"/>
      <c r="D19" s="122"/>
      <c r="E19" s="12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5.75" customHeight="1" x14ac:dyDescent="0.25">
      <c r="A20" s="121"/>
      <c r="B20" s="121"/>
      <c r="C20" s="121"/>
      <c r="D20" s="122"/>
      <c r="E20" s="1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5.75" customHeight="1" x14ac:dyDescent="0.25">
      <c r="A21" s="121"/>
      <c r="B21" s="121"/>
      <c r="C21" s="121"/>
      <c r="D21" s="122"/>
      <c r="E21" s="12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5.75" customHeight="1" x14ac:dyDescent="0.25">
      <c r="A22" s="121"/>
      <c r="B22" s="121"/>
      <c r="C22" s="121"/>
      <c r="D22" s="122"/>
      <c r="E22" s="1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5.75" customHeight="1" x14ac:dyDescent="0.25">
      <c r="A23" s="121"/>
      <c r="B23" s="121"/>
      <c r="C23" s="121"/>
      <c r="D23" s="122"/>
      <c r="E23" s="12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5.75" customHeight="1" x14ac:dyDescent="0.25">
      <c r="A24" s="121"/>
      <c r="B24" s="121"/>
      <c r="C24" s="121"/>
      <c r="D24" s="122"/>
      <c r="E24" s="12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5.75" customHeight="1" x14ac:dyDescent="0.25">
      <c r="A25" s="121"/>
      <c r="B25" s="121"/>
      <c r="C25" s="121"/>
      <c r="D25" s="122"/>
      <c r="E25" s="12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5.75" customHeight="1" x14ac:dyDescent="0.25">
      <c r="A26" s="121"/>
      <c r="B26" s="121"/>
      <c r="C26" s="121"/>
      <c r="D26" s="122"/>
      <c r="E26" s="12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5.75" customHeight="1" x14ac:dyDescent="0.25">
      <c r="A27" s="121"/>
      <c r="B27" s="121"/>
      <c r="C27" s="121"/>
      <c r="D27" s="122"/>
      <c r="E27" s="12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5.75" customHeight="1" x14ac:dyDescent="0.25">
      <c r="A28" s="121"/>
      <c r="B28" s="121"/>
      <c r="C28" s="121"/>
      <c r="D28" s="122"/>
      <c r="E28" s="12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5.75" customHeight="1" x14ac:dyDescent="0.25">
      <c r="A29" s="121"/>
      <c r="B29" s="121"/>
      <c r="C29" s="121"/>
      <c r="D29" s="122"/>
      <c r="E29" s="12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15.75" customHeight="1" x14ac:dyDescent="0.25">
      <c r="A30" s="121"/>
      <c r="B30" s="121"/>
      <c r="C30" s="121"/>
      <c r="D30" s="122"/>
      <c r="E30" s="12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5.75" customHeight="1" x14ac:dyDescent="0.25">
      <c r="A31" s="121"/>
      <c r="B31" s="121"/>
      <c r="C31" s="121"/>
      <c r="D31" s="122"/>
      <c r="E31" s="12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15.75" customHeight="1" x14ac:dyDescent="0.25">
      <c r="A32" s="121"/>
      <c r="B32" s="121"/>
      <c r="C32" s="121"/>
      <c r="D32" s="122"/>
      <c r="E32" s="1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1:51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1:51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1:51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1:51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1:51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1:51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1:51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1:51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1:51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1:51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1:51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1:51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1:51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1:51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1:51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1:51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1:51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1:51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1:51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1:51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1:51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1:51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1:51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1:51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1:51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1:51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1:51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1:51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1:51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1:51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1:51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1:51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1:51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1:51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1:51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1:51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1:51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1:51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1:51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1:51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1:51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1:51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1:51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1:51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1:51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1:51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1:51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1:51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1:51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1:51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1:51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1:51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1:51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1:5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1:51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1:51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1:51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1:51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1:51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1:51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1:51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1:51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1:51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1:51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1:51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1:51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1:51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1:51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1:51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1:51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1:51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1:51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1:51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1:51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1:51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1:51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1:51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1:51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1:51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1:51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1:51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1:51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1:51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1:51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1:51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1:51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1:51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1:51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1:51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1:51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1:51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1:51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1:51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1:51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1:51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1:51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1:51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1:51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1:51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1:51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1:51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1:51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1:51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1:51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1:51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1:51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1:51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1:51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1:51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1:51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1:51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1:51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1:51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1:51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1:51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1:51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1:51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1:51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1:51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1:51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1:51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1:51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1:51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1:51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1:51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1:51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1:51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1:51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1:51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1:51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1:51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1:51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1:51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1:51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1:51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1:51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1:51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1:51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1:51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1:51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1:51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1:51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1:51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1:51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1:51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1:51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1:51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1:51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1:51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1:51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1:51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1:51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1:51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1:51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1:51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1:51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1:51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1:51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1:51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1:51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1:51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1:51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1:51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1:51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1:51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1:51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1:51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1:51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1:51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1:51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1:51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1:51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1:51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1:51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1:51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1:51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1:51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1:51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1:51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1:51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1:51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1:51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1:51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1:51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1:51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1:51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1:51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1:51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1:51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1:51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1:51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1:51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1:51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1:51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1:51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1:51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1:51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1:51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1:51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1:51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1:51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1:51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1:51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1:51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1:51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1:51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1:51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1:51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1:51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1:51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1:51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1:51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1:51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1:51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1:51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1:51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1:51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1:51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1:51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1:51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1:51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1:51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1:51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1:51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1:51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1:51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1:51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1:51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1:51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1:51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1:51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1:51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1:51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1:51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1:51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1:51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1:51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1:51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1:51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1:51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1:51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1:51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1:51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1:51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1:51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1:51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1:51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1:51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1:51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1:51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1:51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1:51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1:51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1:51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1:51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1:51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1:51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1:51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1:51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1:51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1:51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1:51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1:51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1:51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1:51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1:51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1:51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1:51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1:51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1:51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1:51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1:51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1:51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1:51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1:51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1:51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1:51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1:51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1:51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1:51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1:51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1:51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1:51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1:51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1:51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1:51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1:51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1:51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1:51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1:51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1:51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1:51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1:51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1:51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1:51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1:51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1:51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1:51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1:51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1:51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1:51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1:51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1:51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1:51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1:51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1:51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1:51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1:51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1:51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1:51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1:51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1:51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1:51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1:51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1:51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1:51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1:51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1:51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1:51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1:51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1:51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1:51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1:51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1:51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1:51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1:51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1:51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1:51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1:51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1:51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1:51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1:51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1:51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1:51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1:51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1:51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1:51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1:51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1:51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1:51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1:51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1:51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1:51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1:51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1:51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1:51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1:51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1:51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1:51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1:51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1:51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1:51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1:51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1:51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1:51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1:51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1:51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1:51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1:51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1:51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1:51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1:51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1:51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1:5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1:51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1:51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1:51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1:51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1:51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spans="1:51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spans="1:51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spans="1:51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spans="1:51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spans="1:51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</sheetData>
  <mergeCells count="1">
    <mergeCell ref="D1:E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 summaryRight="0"/>
  </sheetPr>
  <dimension ref="A1:AM1003"/>
  <sheetViews>
    <sheetView showGridLines="0" workbookViewId="0">
      <pane ySplit="3" topLeftCell="A4" activePane="bottomLeft" state="frozen"/>
      <selection pane="bottomLeft" activeCell="J17" sqref="J17"/>
    </sheetView>
  </sheetViews>
  <sheetFormatPr baseColWidth="10" defaultColWidth="12.6640625" defaultRowHeight="15" customHeight="1" x14ac:dyDescent="0.25"/>
  <cols>
    <col min="1" max="2" width="5.109375" customWidth="1"/>
    <col min="3" max="3" width="9.109375" customWidth="1"/>
    <col min="4" max="4" width="35.109375" customWidth="1"/>
    <col min="5" max="5" width="17.33203125" customWidth="1"/>
    <col min="6" max="6" width="5.109375" customWidth="1"/>
    <col min="7" max="7" width="24.77734375" customWidth="1"/>
    <col min="8" max="8" width="6.109375" customWidth="1"/>
    <col min="9" max="9" width="8.77734375" customWidth="1"/>
    <col min="10" max="39" width="7.21875" customWidth="1"/>
  </cols>
  <sheetData>
    <row r="1" spans="1:39" ht="15.75" customHeight="1" x14ac:dyDescent="0.25">
      <c r="A1" s="2"/>
      <c r="B1" s="2"/>
      <c r="C1" s="2"/>
      <c r="D1" s="230" t="s">
        <v>92</v>
      </c>
      <c r="E1" s="222"/>
      <c r="F1" s="222"/>
      <c r="G1" s="222"/>
      <c r="H1" s="22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5.75" customHeight="1" x14ac:dyDescent="0.25">
      <c r="A2" s="2"/>
      <c r="B2" s="2"/>
      <c r="C2" s="2"/>
      <c r="D2" s="222"/>
      <c r="E2" s="222"/>
      <c r="F2" s="222"/>
      <c r="G2" s="222"/>
      <c r="H2" s="22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5.75" customHeight="1" x14ac:dyDescent="0.25">
      <c r="A3" s="2"/>
      <c r="B3" s="2"/>
      <c r="C3" s="2"/>
      <c r="D3" s="17" t="s">
        <v>24</v>
      </c>
      <c r="E3" s="17"/>
      <c r="F3" s="2"/>
      <c r="G3" s="17" t="s">
        <v>93</v>
      </c>
      <c r="H3" s="61" t="s">
        <v>94</v>
      </c>
      <c r="I3" s="16">
        <v>0</v>
      </c>
      <c r="J3" s="16">
        <v>1</v>
      </c>
      <c r="K3" s="16">
        <f t="shared" ref="K3:AM3" si="0">J3+1</f>
        <v>2</v>
      </c>
      <c r="L3" s="16">
        <f t="shared" si="0"/>
        <v>3</v>
      </c>
      <c r="M3" s="16">
        <f t="shared" si="0"/>
        <v>4</v>
      </c>
      <c r="N3" s="16">
        <f t="shared" si="0"/>
        <v>5</v>
      </c>
      <c r="O3" s="16">
        <f t="shared" si="0"/>
        <v>6</v>
      </c>
      <c r="P3" s="16">
        <f t="shared" si="0"/>
        <v>7</v>
      </c>
      <c r="Q3" s="16">
        <f t="shared" si="0"/>
        <v>8</v>
      </c>
      <c r="R3" s="16">
        <f t="shared" si="0"/>
        <v>9</v>
      </c>
      <c r="S3" s="16">
        <f t="shared" si="0"/>
        <v>10</v>
      </c>
      <c r="T3" s="16">
        <f t="shared" si="0"/>
        <v>11</v>
      </c>
      <c r="U3" s="16">
        <f t="shared" si="0"/>
        <v>12</v>
      </c>
      <c r="V3" s="16">
        <f t="shared" si="0"/>
        <v>13</v>
      </c>
      <c r="W3" s="16">
        <f t="shared" si="0"/>
        <v>14</v>
      </c>
      <c r="X3" s="16">
        <f t="shared" si="0"/>
        <v>15</v>
      </c>
      <c r="Y3" s="16">
        <f t="shared" si="0"/>
        <v>16</v>
      </c>
      <c r="Z3" s="16">
        <f t="shared" si="0"/>
        <v>17</v>
      </c>
      <c r="AA3" s="16">
        <f t="shared" si="0"/>
        <v>18</v>
      </c>
      <c r="AB3" s="16">
        <f t="shared" si="0"/>
        <v>19</v>
      </c>
      <c r="AC3" s="16">
        <f t="shared" si="0"/>
        <v>20</v>
      </c>
      <c r="AD3" s="16">
        <f t="shared" si="0"/>
        <v>21</v>
      </c>
      <c r="AE3" s="16">
        <f t="shared" si="0"/>
        <v>22</v>
      </c>
      <c r="AF3" s="16">
        <f t="shared" si="0"/>
        <v>23</v>
      </c>
      <c r="AG3" s="16">
        <f t="shared" si="0"/>
        <v>24</v>
      </c>
      <c r="AH3" s="16">
        <f t="shared" si="0"/>
        <v>25</v>
      </c>
      <c r="AI3" s="16">
        <f t="shared" si="0"/>
        <v>26</v>
      </c>
      <c r="AJ3" s="16">
        <f t="shared" si="0"/>
        <v>27</v>
      </c>
      <c r="AK3" s="16">
        <f t="shared" si="0"/>
        <v>28</v>
      </c>
      <c r="AL3" s="16">
        <f t="shared" si="0"/>
        <v>29</v>
      </c>
      <c r="AM3" s="16">
        <f t="shared" si="0"/>
        <v>30</v>
      </c>
    </row>
    <row r="4" spans="1:39" ht="15.75" customHeight="1" x14ac:dyDescent="0.25">
      <c r="A4" s="2"/>
      <c r="B4" s="2"/>
      <c r="C4" s="2"/>
      <c r="D4" s="56" t="s">
        <v>11</v>
      </c>
      <c r="E4" s="57" t="str">
        <f>Projet!F9</f>
        <v>Saint-Martin-des-Champs</v>
      </c>
      <c r="F4" s="2"/>
      <c r="G4" s="19" t="s">
        <v>95</v>
      </c>
      <c r="H4" s="19" t="s">
        <v>72</v>
      </c>
      <c r="I4" s="124">
        <f>Scénario_projet!G27</f>
        <v>0</v>
      </c>
      <c r="J4" s="124">
        <f>Scénario_projet!H27</f>
        <v>72</v>
      </c>
      <c r="K4" s="124">
        <f>Scénario_projet!I27</f>
        <v>0</v>
      </c>
      <c r="L4" s="124">
        <f>Scénario_projet!J27</f>
        <v>0</v>
      </c>
      <c r="M4" s="124">
        <f>Scénario_projet!K27</f>
        <v>0</v>
      </c>
      <c r="N4" s="124">
        <f>Scénario_projet!L27</f>
        <v>0</v>
      </c>
      <c r="O4" s="124">
        <f>Scénario_projet!M27</f>
        <v>33</v>
      </c>
      <c r="P4" s="124">
        <f>Scénario_projet!N27</f>
        <v>0</v>
      </c>
      <c r="Q4" s="124">
        <f>Scénario_projet!O27</f>
        <v>0</v>
      </c>
      <c r="R4" s="124">
        <f>Scénario_projet!P27</f>
        <v>0</v>
      </c>
      <c r="S4" s="124">
        <f>Scénario_projet!Q27</f>
        <v>0</v>
      </c>
      <c r="T4" s="124">
        <f>Scénario_projet!R27</f>
        <v>0</v>
      </c>
      <c r="U4" s="124">
        <f>Scénario_projet!S27</f>
        <v>0</v>
      </c>
      <c r="V4" s="124">
        <f>Scénario_projet!T27</f>
        <v>0</v>
      </c>
      <c r="W4" s="124">
        <f>Scénario_projet!U27</f>
        <v>0</v>
      </c>
      <c r="X4" s="124">
        <f>Scénario_projet!V27</f>
        <v>41</v>
      </c>
      <c r="Y4" s="124">
        <f>Scénario_projet!W27</f>
        <v>0</v>
      </c>
      <c r="Z4" s="124">
        <f>Scénario_projet!X27</f>
        <v>0</v>
      </c>
      <c r="AA4" s="124">
        <f>Scénario_projet!Y27</f>
        <v>0</v>
      </c>
      <c r="AB4" s="124">
        <f>Scénario_projet!Z27</f>
        <v>0</v>
      </c>
      <c r="AC4" s="124">
        <f>Scénario_projet!AA27</f>
        <v>0</v>
      </c>
      <c r="AD4" s="124">
        <f>Scénario_projet!AB27</f>
        <v>0</v>
      </c>
      <c r="AE4" s="124">
        <f>Scénario_projet!AC27</f>
        <v>0</v>
      </c>
      <c r="AF4" s="124">
        <f>Scénario_projet!AD27</f>
        <v>0</v>
      </c>
      <c r="AG4" s="124">
        <f>Scénario_projet!AE27</f>
        <v>0</v>
      </c>
      <c r="AH4" s="124">
        <f>Scénario_projet!AF27</f>
        <v>0</v>
      </c>
      <c r="AI4" s="124">
        <f>Scénario_projet!AG27</f>
        <v>0</v>
      </c>
      <c r="AJ4" s="124">
        <f>Scénario_projet!AH27</f>
        <v>0</v>
      </c>
      <c r="AK4" s="124">
        <f>Scénario_projet!AI27</f>
        <v>0</v>
      </c>
      <c r="AL4" s="124">
        <f>Scénario_projet!AJ27</f>
        <v>0</v>
      </c>
      <c r="AM4" s="124">
        <f>Scénario_projet!AK27</f>
        <v>0</v>
      </c>
    </row>
    <row r="5" spans="1:39" ht="15.75" customHeight="1" x14ac:dyDescent="0.25">
      <c r="A5" s="2"/>
      <c r="B5" s="2"/>
      <c r="C5" s="2"/>
      <c r="D5" s="56" t="s">
        <v>26</v>
      </c>
      <c r="E5" s="57" t="str">
        <f>Projet!F6</f>
        <v>Balivage</v>
      </c>
      <c r="F5" s="2"/>
      <c r="G5" s="19" t="s">
        <v>96</v>
      </c>
      <c r="H5" s="19" t="s">
        <v>85</v>
      </c>
      <c r="I5" s="125">
        <f>Scénario_projet!G36</f>
        <v>0</v>
      </c>
      <c r="J5" s="125">
        <f>Scénario_projet!H36</f>
        <v>0</v>
      </c>
      <c r="K5" s="125">
        <f>Scénario_projet!I36</f>
        <v>0</v>
      </c>
      <c r="L5" s="125">
        <f>Scénario_projet!J36</f>
        <v>0</v>
      </c>
      <c r="M5" s="125">
        <f>Scénario_projet!K36</f>
        <v>0</v>
      </c>
      <c r="N5" s="125">
        <f>Scénario_projet!L36</f>
        <v>0</v>
      </c>
      <c r="O5" s="125">
        <f>Scénario_projet!M36</f>
        <v>0</v>
      </c>
      <c r="P5" s="125">
        <f>Scénario_projet!N36</f>
        <v>0</v>
      </c>
      <c r="Q5" s="125">
        <f>Scénario_projet!O36</f>
        <v>0</v>
      </c>
      <c r="R5" s="125">
        <f>Scénario_projet!P36</f>
        <v>0</v>
      </c>
      <c r="S5" s="125">
        <f>Scénario_projet!Q36</f>
        <v>0</v>
      </c>
      <c r="T5" s="125">
        <f>Scénario_projet!R36</f>
        <v>0</v>
      </c>
      <c r="U5" s="125">
        <f>Scénario_projet!S36</f>
        <v>0</v>
      </c>
      <c r="V5" s="125">
        <f>Scénario_projet!T36</f>
        <v>0</v>
      </c>
      <c r="W5" s="125">
        <f>Scénario_projet!U36</f>
        <v>0</v>
      </c>
      <c r="X5" s="125">
        <f>Scénario_projet!V36</f>
        <v>0</v>
      </c>
      <c r="Y5" s="125">
        <f>Scénario_projet!W36</f>
        <v>0</v>
      </c>
      <c r="Z5" s="125">
        <f>Scénario_projet!X36</f>
        <v>0</v>
      </c>
      <c r="AA5" s="125">
        <f>Scénario_projet!Y36</f>
        <v>0</v>
      </c>
      <c r="AB5" s="125">
        <f>Scénario_projet!Z36</f>
        <v>0</v>
      </c>
      <c r="AC5" s="125">
        <f>Scénario_projet!AA36</f>
        <v>0</v>
      </c>
      <c r="AD5" s="125">
        <f>Scénario_projet!AB36</f>
        <v>0</v>
      </c>
      <c r="AE5" s="125">
        <f>Scénario_projet!AC36</f>
        <v>0</v>
      </c>
      <c r="AF5" s="125">
        <f>Scénario_projet!AD36</f>
        <v>0</v>
      </c>
      <c r="AG5" s="125">
        <f>Scénario_projet!AE36</f>
        <v>0</v>
      </c>
      <c r="AH5" s="125">
        <f>Scénario_projet!AF36</f>
        <v>0</v>
      </c>
      <c r="AI5" s="125">
        <f>Scénario_projet!AG36</f>
        <v>0</v>
      </c>
      <c r="AJ5" s="125">
        <f>Scénario_projet!AH36</f>
        <v>0</v>
      </c>
      <c r="AK5" s="125">
        <f>Scénario_projet!AI36</f>
        <v>0</v>
      </c>
      <c r="AL5" s="125">
        <f>Scénario_projet!AJ36</f>
        <v>0</v>
      </c>
      <c r="AM5" s="125">
        <f>Scénario_projet!AK36</f>
        <v>0</v>
      </c>
    </row>
    <row r="6" spans="1:39" ht="15.75" customHeight="1" x14ac:dyDescent="0.25">
      <c r="A6" s="2"/>
      <c r="B6" s="2"/>
      <c r="C6" s="2"/>
      <c r="D6" s="56" t="s">
        <v>97</v>
      </c>
      <c r="E6" s="126">
        <f>dataMethode!E9</f>
        <v>4.4999999999999998E-2</v>
      </c>
      <c r="F6" s="2"/>
      <c r="G6" s="19" t="s">
        <v>98</v>
      </c>
      <c r="H6" s="19" t="s">
        <v>83</v>
      </c>
      <c r="I6" s="125">
        <f t="shared" ref="I6:AM6" si="1">IF(I4&gt;0,I5/I4,0)</f>
        <v>0</v>
      </c>
      <c r="J6" s="125">
        <f t="shared" si="1"/>
        <v>0</v>
      </c>
      <c r="K6" s="125">
        <f t="shared" si="1"/>
        <v>0</v>
      </c>
      <c r="L6" s="125">
        <f t="shared" si="1"/>
        <v>0</v>
      </c>
      <c r="M6" s="125">
        <f t="shared" si="1"/>
        <v>0</v>
      </c>
      <c r="N6" s="125">
        <f t="shared" si="1"/>
        <v>0</v>
      </c>
      <c r="O6" s="125">
        <f t="shared" si="1"/>
        <v>0</v>
      </c>
      <c r="P6" s="125">
        <f t="shared" si="1"/>
        <v>0</v>
      </c>
      <c r="Q6" s="125">
        <f t="shared" si="1"/>
        <v>0</v>
      </c>
      <c r="R6" s="125">
        <f t="shared" si="1"/>
        <v>0</v>
      </c>
      <c r="S6" s="125">
        <f t="shared" si="1"/>
        <v>0</v>
      </c>
      <c r="T6" s="125">
        <f t="shared" si="1"/>
        <v>0</v>
      </c>
      <c r="U6" s="125">
        <f t="shared" si="1"/>
        <v>0</v>
      </c>
      <c r="V6" s="125">
        <f t="shared" si="1"/>
        <v>0</v>
      </c>
      <c r="W6" s="125">
        <f t="shared" si="1"/>
        <v>0</v>
      </c>
      <c r="X6" s="125">
        <f t="shared" si="1"/>
        <v>0</v>
      </c>
      <c r="Y6" s="125">
        <f t="shared" si="1"/>
        <v>0</v>
      </c>
      <c r="Z6" s="125">
        <f t="shared" si="1"/>
        <v>0</v>
      </c>
      <c r="AA6" s="125">
        <f t="shared" si="1"/>
        <v>0</v>
      </c>
      <c r="AB6" s="125">
        <f t="shared" si="1"/>
        <v>0</v>
      </c>
      <c r="AC6" s="125">
        <f t="shared" si="1"/>
        <v>0</v>
      </c>
      <c r="AD6" s="125">
        <f t="shared" si="1"/>
        <v>0</v>
      </c>
      <c r="AE6" s="125">
        <f t="shared" si="1"/>
        <v>0</v>
      </c>
      <c r="AF6" s="125">
        <f t="shared" si="1"/>
        <v>0</v>
      </c>
      <c r="AG6" s="125">
        <f t="shared" si="1"/>
        <v>0</v>
      </c>
      <c r="AH6" s="125">
        <f t="shared" si="1"/>
        <v>0</v>
      </c>
      <c r="AI6" s="125">
        <f t="shared" si="1"/>
        <v>0</v>
      </c>
      <c r="AJ6" s="125">
        <f t="shared" si="1"/>
        <v>0</v>
      </c>
      <c r="AK6" s="125">
        <f t="shared" si="1"/>
        <v>0</v>
      </c>
      <c r="AL6" s="125">
        <f t="shared" si="1"/>
        <v>0</v>
      </c>
      <c r="AM6" s="125">
        <f t="shared" si="1"/>
        <v>0</v>
      </c>
    </row>
    <row r="7" spans="1:39" ht="23.25" customHeight="1" x14ac:dyDescent="0.25">
      <c r="A7" s="2"/>
      <c r="B7" s="2"/>
      <c r="C7" s="2"/>
      <c r="D7" s="127" t="s">
        <v>49</v>
      </c>
      <c r="E7" s="57">
        <f>Projet!F23</f>
        <v>50</v>
      </c>
      <c r="F7" s="2"/>
      <c r="G7" s="19" t="s">
        <v>99</v>
      </c>
      <c r="H7" s="19" t="s">
        <v>36</v>
      </c>
      <c r="I7" s="128">
        <v>0</v>
      </c>
      <c r="J7" s="129">
        <v>0</v>
      </c>
      <c r="K7" s="129">
        <v>0</v>
      </c>
      <c r="L7" s="129">
        <v>0</v>
      </c>
      <c r="M7" s="129">
        <v>0</v>
      </c>
      <c r="N7" s="129">
        <v>0</v>
      </c>
      <c r="O7" s="129">
        <v>0</v>
      </c>
      <c r="P7" s="129">
        <v>0</v>
      </c>
      <c r="Q7" s="129">
        <v>0</v>
      </c>
      <c r="R7" s="129">
        <v>0</v>
      </c>
      <c r="S7" s="129">
        <v>0</v>
      </c>
      <c r="T7" s="129">
        <v>0</v>
      </c>
      <c r="U7" s="129">
        <v>0</v>
      </c>
      <c r="V7" s="129">
        <v>0</v>
      </c>
      <c r="W7" s="129">
        <v>0</v>
      </c>
      <c r="X7" s="129">
        <v>0</v>
      </c>
      <c r="Y7" s="129">
        <v>0</v>
      </c>
      <c r="Z7" s="129">
        <v>0</v>
      </c>
      <c r="AA7" s="129">
        <v>0</v>
      </c>
      <c r="AB7" s="129">
        <v>0</v>
      </c>
      <c r="AC7" s="129">
        <v>0</v>
      </c>
      <c r="AD7" s="129">
        <v>0</v>
      </c>
      <c r="AE7" s="129">
        <v>0</v>
      </c>
      <c r="AF7" s="129">
        <v>0</v>
      </c>
      <c r="AG7" s="129">
        <v>0</v>
      </c>
      <c r="AH7" s="129">
        <v>0</v>
      </c>
      <c r="AI7" s="129">
        <v>0</v>
      </c>
      <c r="AJ7" s="129">
        <v>0</v>
      </c>
      <c r="AK7" s="129">
        <v>0</v>
      </c>
      <c r="AL7" s="129">
        <v>0</v>
      </c>
      <c r="AM7" s="129">
        <v>0</v>
      </c>
    </row>
    <row r="8" spans="1:39" ht="15.75" customHeight="1" x14ac:dyDescent="0.25">
      <c r="A8" s="2"/>
      <c r="B8" s="2"/>
      <c r="C8" s="2"/>
      <c r="D8" s="2"/>
      <c r="E8" s="2"/>
      <c r="F8" s="2"/>
      <c r="G8" s="19" t="s">
        <v>100</v>
      </c>
      <c r="H8" s="19" t="s">
        <v>36</v>
      </c>
      <c r="I8" s="234">
        <f>Projet!F12</f>
        <v>1363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O8" s="125">
        <v>0</v>
      </c>
      <c r="P8" s="125">
        <v>0</v>
      </c>
      <c r="Q8" s="125">
        <v>0</v>
      </c>
      <c r="R8" s="125">
        <v>0</v>
      </c>
      <c r="S8" s="125">
        <v>0</v>
      </c>
      <c r="T8" s="125">
        <v>0</v>
      </c>
      <c r="U8" s="125">
        <v>0</v>
      </c>
      <c r="V8" s="125">
        <v>0</v>
      </c>
      <c r="W8" s="125">
        <v>0</v>
      </c>
      <c r="X8" s="125">
        <v>0</v>
      </c>
      <c r="Y8" s="125">
        <v>0</v>
      </c>
      <c r="Z8" s="125">
        <v>0</v>
      </c>
      <c r="AA8" s="125">
        <v>0</v>
      </c>
      <c r="AB8" s="125">
        <v>0</v>
      </c>
      <c r="AC8" s="125">
        <v>0</v>
      </c>
      <c r="AD8" s="125">
        <v>0</v>
      </c>
      <c r="AE8" s="125">
        <v>0</v>
      </c>
      <c r="AF8" s="125">
        <v>0</v>
      </c>
      <c r="AG8" s="125">
        <v>0</v>
      </c>
      <c r="AH8" s="125">
        <v>0</v>
      </c>
      <c r="AI8" s="125">
        <v>0</v>
      </c>
      <c r="AJ8" s="125">
        <v>0</v>
      </c>
      <c r="AK8" s="125">
        <v>0</v>
      </c>
      <c r="AL8" s="125">
        <v>0</v>
      </c>
      <c r="AM8" s="125">
        <v>0</v>
      </c>
    </row>
    <row r="9" spans="1:39" ht="15.75" customHeight="1" x14ac:dyDescent="0.25">
      <c r="A9" s="2"/>
      <c r="B9" s="2"/>
      <c r="C9" s="2"/>
      <c r="D9" s="19" t="s">
        <v>34</v>
      </c>
      <c r="E9" s="57">
        <f>Scénario_référence!E7</f>
        <v>10</v>
      </c>
      <c r="F9" s="2"/>
      <c r="G9" s="19" t="s">
        <v>101</v>
      </c>
      <c r="H9" s="19" t="s">
        <v>36</v>
      </c>
      <c r="I9" s="125">
        <f t="shared" ref="I9:AM9" si="2">(I5+I7-I8)/((1+$E$6))^I3</f>
        <v>-1363</v>
      </c>
      <c r="J9" s="125">
        <f t="shared" si="2"/>
        <v>0</v>
      </c>
      <c r="K9" s="125">
        <f t="shared" si="2"/>
        <v>0</v>
      </c>
      <c r="L9" s="125">
        <f t="shared" si="2"/>
        <v>0</v>
      </c>
      <c r="M9" s="125">
        <f t="shared" si="2"/>
        <v>0</v>
      </c>
      <c r="N9" s="125">
        <f t="shared" si="2"/>
        <v>0</v>
      </c>
      <c r="O9" s="125">
        <f t="shared" si="2"/>
        <v>0</v>
      </c>
      <c r="P9" s="125">
        <f t="shared" si="2"/>
        <v>0</v>
      </c>
      <c r="Q9" s="125">
        <f t="shared" si="2"/>
        <v>0</v>
      </c>
      <c r="R9" s="125">
        <f t="shared" si="2"/>
        <v>0</v>
      </c>
      <c r="S9" s="125">
        <f t="shared" si="2"/>
        <v>0</v>
      </c>
      <c r="T9" s="125">
        <f t="shared" si="2"/>
        <v>0</v>
      </c>
      <c r="U9" s="125">
        <f t="shared" si="2"/>
        <v>0</v>
      </c>
      <c r="V9" s="125">
        <f t="shared" si="2"/>
        <v>0</v>
      </c>
      <c r="W9" s="125">
        <f t="shared" si="2"/>
        <v>0</v>
      </c>
      <c r="X9" s="125">
        <f t="shared" si="2"/>
        <v>0</v>
      </c>
      <c r="Y9" s="125">
        <f t="shared" si="2"/>
        <v>0</v>
      </c>
      <c r="Z9" s="125">
        <f t="shared" si="2"/>
        <v>0</v>
      </c>
      <c r="AA9" s="125">
        <f t="shared" si="2"/>
        <v>0</v>
      </c>
      <c r="AB9" s="125">
        <f t="shared" si="2"/>
        <v>0</v>
      </c>
      <c r="AC9" s="125">
        <f t="shared" si="2"/>
        <v>0</v>
      </c>
      <c r="AD9" s="125">
        <f t="shared" si="2"/>
        <v>0</v>
      </c>
      <c r="AE9" s="125">
        <f t="shared" si="2"/>
        <v>0</v>
      </c>
      <c r="AF9" s="125">
        <f t="shared" si="2"/>
        <v>0</v>
      </c>
      <c r="AG9" s="125">
        <f t="shared" si="2"/>
        <v>0</v>
      </c>
      <c r="AH9" s="125">
        <f t="shared" si="2"/>
        <v>0</v>
      </c>
      <c r="AI9" s="125">
        <f t="shared" si="2"/>
        <v>0</v>
      </c>
      <c r="AJ9" s="125">
        <f t="shared" si="2"/>
        <v>0</v>
      </c>
      <c r="AK9" s="125">
        <f t="shared" si="2"/>
        <v>0</v>
      </c>
      <c r="AL9" s="125">
        <f t="shared" si="2"/>
        <v>0</v>
      </c>
      <c r="AM9" s="125">
        <f t="shared" si="2"/>
        <v>0</v>
      </c>
    </row>
    <row r="10" spans="1:39" ht="15.75" customHeight="1" x14ac:dyDescent="0.25">
      <c r="A10" s="2"/>
      <c r="B10" s="2"/>
      <c r="C10" s="2"/>
      <c r="D10" s="19" t="s">
        <v>102</v>
      </c>
      <c r="E10" s="66">
        <f>Projet!F22</f>
        <v>25</v>
      </c>
      <c r="F10" s="2"/>
      <c r="G10" s="19" t="s">
        <v>103</v>
      </c>
      <c r="H10" s="19" t="s">
        <v>36</v>
      </c>
      <c r="I10" s="125">
        <f t="shared" ref="I10:AM10" si="3">I5-I8</f>
        <v>-1363</v>
      </c>
      <c r="J10" s="125">
        <f t="shared" si="3"/>
        <v>0</v>
      </c>
      <c r="K10" s="125">
        <f t="shared" si="3"/>
        <v>0</v>
      </c>
      <c r="L10" s="125">
        <f t="shared" si="3"/>
        <v>0</v>
      </c>
      <c r="M10" s="125">
        <f t="shared" si="3"/>
        <v>0</v>
      </c>
      <c r="N10" s="125">
        <f t="shared" si="3"/>
        <v>0</v>
      </c>
      <c r="O10" s="125">
        <f t="shared" si="3"/>
        <v>0</v>
      </c>
      <c r="P10" s="125">
        <f t="shared" si="3"/>
        <v>0</v>
      </c>
      <c r="Q10" s="125">
        <f t="shared" si="3"/>
        <v>0</v>
      </c>
      <c r="R10" s="125">
        <f t="shared" si="3"/>
        <v>0</v>
      </c>
      <c r="S10" s="125">
        <f t="shared" si="3"/>
        <v>0</v>
      </c>
      <c r="T10" s="125">
        <f t="shared" si="3"/>
        <v>0</v>
      </c>
      <c r="U10" s="125">
        <f t="shared" si="3"/>
        <v>0</v>
      </c>
      <c r="V10" s="125">
        <f t="shared" si="3"/>
        <v>0</v>
      </c>
      <c r="W10" s="125">
        <f t="shared" si="3"/>
        <v>0</v>
      </c>
      <c r="X10" s="125">
        <f t="shared" si="3"/>
        <v>0</v>
      </c>
      <c r="Y10" s="125">
        <f t="shared" si="3"/>
        <v>0</v>
      </c>
      <c r="Z10" s="125">
        <f t="shared" si="3"/>
        <v>0</v>
      </c>
      <c r="AA10" s="125">
        <f t="shared" si="3"/>
        <v>0</v>
      </c>
      <c r="AB10" s="125">
        <f t="shared" si="3"/>
        <v>0</v>
      </c>
      <c r="AC10" s="125">
        <f t="shared" si="3"/>
        <v>0</v>
      </c>
      <c r="AD10" s="125">
        <f t="shared" si="3"/>
        <v>0</v>
      </c>
      <c r="AE10" s="125">
        <f t="shared" si="3"/>
        <v>0</v>
      </c>
      <c r="AF10" s="125">
        <f t="shared" si="3"/>
        <v>0</v>
      </c>
      <c r="AG10" s="125">
        <f t="shared" si="3"/>
        <v>0</v>
      </c>
      <c r="AH10" s="125">
        <f t="shared" si="3"/>
        <v>0</v>
      </c>
      <c r="AI10" s="125">
        <f t="shared" si="3"/>
        <v>0</v>
      </c>
      <c r="AJ10" s="125">
        <f t="shared" si="3"/>
        <v>0</v>
      </c>
      <c r="AK10" s="125">
        <f t="shared" si="3"/>
        <v>0</v>
      </c>
      <c r="AL10" s="125">
        <f t="shared" si="3"/>
        <v>0</v>
      </c>
      <c r="AM10" s="125">
        <f t="shared" si="3"/>
        <v>0</v>
      </c>
    </row>
    <row r="11" spans="1:39" ht="15.75" customHeight="1" x14ac:dyDescent="0.25">
      <c r="A11" s="2"/>
      <c r="B11" s="2"/>
      <c r="C11" s="2"/>
      <c r="D11" s="19" t="s">
        <v>104</v>
      </c>
      <c r="E11" s="130">
        <f t="array" ref="E11">INDEX(Scénario_référence!G14:AK14,1,$E$10-$E$9+1)</f>
        <v>172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5.75" customHeight="1" x14ac:dyDescent="0.25">
      <c r="A12" s="2"/>
      <c r="B12" s="2"/>
      <c r="C12" s="2"/>
      <c r="D12" s="19" t="s">
        <v>105</v>
      </c>
      <c r="E12" s="130">
        <f t="array" ref="E12">INDEX(Scénario_référence!G15:AK15,1,$E$10-$E$9+1)</f>
        <v>86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5.75" customHeight="1" x14ac:dyDescent="0.25">
      <c r="A13" s="2"/>
      <c r="B13" s="2"/>
      <c r="C13" s="2"/>
      <c r="D13" s="19" t="s">
        <v>106</v>
      </c>
      <c r="E13" s="130">
        <f t="array" ref="E13">INDEX(Scénario_référence!G16:AK16,1,$E$10-$E$9+1)</f>
        <v>86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.75" customHeight="1" x14ac:dyDescent="0.25">
      <c r="A14" s="2"/>
      <c r="B14" s="2"/>
      <c r="C14" s="2"/>
      <c r="D14" s="19" t="s">
        <v>107</v>
      </c>
      <c r="E14" s="131">
        <f>Projet!H17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5.75" customHeight="1" x14ac:dyDescent="0.25">
      <c r="A15" s="2"/>
      <c r="B15" s="2"/>
      <c r="C15" s="2"/>
      <c r="D15" s="19" t="s">
        <v>108</v>
      </c>
      <c r="E15" s="131">
        <f>Projet!I17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.75" customHeight="1" x14ac:dyDescent="0.25">
      <c r="A16" s="2"/>
      <c r="B16" s="2"/>
      <c r="C16" s="2"/>
      <c r="D16" s="56" t="s">
        <v>109</v>
      </c>
      <c r="E16" s="132">
        <f>E12*E14+E13*E15</f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5.75" customHeight="1" x14ac:dyDescent="0.25">
      <c r="A17" s="2"/>
      <c r="B17" s="2"/>
      <c r="C17" s="2"/>
      <c r="D17" s="133" t="s">
        <v>110</v>
      </c>
      <c r="E17" s="134">
        <f>E16/((1+E6)^(E10-E9))</f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.75" customHeight="1" x14ac:dyDescent="0.25">
      <c r="A19" s="2"/>
      <c r="B19" s="2"/>
      <c r="C19" s="2"/>
      <c r="D19" s="133" t="s">
        <v>111</v>
      </c>
      <c r="E19" s="134">
        <f>SUMIFS(I9:AM9,I3:AM3,"&lt;="&amp;$E$7)</f>
        <v>-1363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5.75" hidden="1" customHeight="1" x14ac:dyDescent="0.25">
      <c r="A20" s="2"/>
      <c r="B20" s="2"/>
      <c r="C20" s="2"/>
      <c r="D20" s="19" t="s">
        <v>112</v>
      </c>
      <c r="E20" s="131">
        <f t="array" ref="E20">NPV(E6,I10:AM10)</f>
        <v>-1304.3062200956938</v>
      </c>
      <c r="F20" s="2"/>
      <c r="G20" s="2"/>
      <c r="H20" s="2"/>
      <c r="I20" s="13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5.75" customHeight="1" x14ac:dyDescent="0.25">
      <c r="A21" s="2"/>
      <c r="B21" s="2"/>
      <c r="C21" s="2"/>
      <c r="D21" s="136" t="s">
        <v>113</v>
      </c>
      <c r="E21" s="137">
        <f>E19-E17</f>
        <v>-1363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5.75" customHeight="1" x14ac:dyDescent="0.25">
      <c r="A22" s="2"/>
      <c r="B22" s="2"/>
      <c r="C22" s="2"/>
      <c r="D22" s="136" t="s">
        <v>114</v>
      </c>
      <c r="E22" s="138">
        <f>E21*Projet!$F$10</f>
        <v>-2821.41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5.75" customHeight="1" x14ac:dyDescent="0.25">
      <c r="A24" s="2"/>
      <c r="B24" s="2"/>
      <c r="C24" s="2"/>
      <c r="D24" s="139" t="s">
        <v>115</v>
      </c>
      <c r="E24" s="140" t="str">
        <f>IF(E21&gt;0,"Pas additionnel","Projet additionnel")</f>
        <v>Projet additionnel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5.75" customHeight="1" x14ac:dyDescent="0.25">
      <c r="A28" s="141"/>
      <c r="B28" s="141"/>
      <c r="C28" s="14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5.75" customHeight="1" x14ac:dyDescent="0.25">
      <c r="A32" s="2"/>
      <c r="B32" s="2"/>
      <c r="C32" s="2"/>
      <c r="D32" s="2"/>
      <c r="E32" s="5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5.75" customHeight="1" x14ac:dyDescent="0.25">
      <c r="A33" s="2"/>
      <c r="B33" s="2"/>
      <c r="C33" s="2"/>
      <c r="D33" s="2"/>
      <c r="E33" s="5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  <row r="993" spans="1:3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</row>
    <row r="994" spans="1:3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</row>
    <row r="995" spans="1:3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</row>
    <row r="996" spans="1:3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</row>
    <row r="997" spans="1:3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</row>
    <row r="998" spans="1:3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</row>
    <row r="999" spans="1:3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</row>
    <row r="1000" spans="1:3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  <row r="1001" spans="1:39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</row>
    <row r="1002" spans="1:39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</row>
    <row r="1003" spans="1:39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</row>
  </sheetData>
  <mergeCells count="1">
    <mergeCell ref="D1:H2"/>
  </mergeCells>
  <conditionalFormatting sqref="E24">
    <cfRule type="containsText" dxfId="1" priority="1" operator="containsText" text="Pas additionnel">
      <formula>NOT(ISERROR(SEARCH(("Pas additionnel"),(E24))))</formula>
    </cfRule>
    <cfRule type="containsText" dxfId="0" priority="2" operator="containsText" text="Projet additionnel">
      <formula>NOT(ISERROR(SEARCH(("Projet additionnel"),(E24))))</formula>
    </cfRule>
  </conditionalFormatting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outlinePr summaryBelow="0" summaryRight="0"/>
  </sheetPr>
  <dimension ref="A1:Z1000"/>
  <sheetViews>
    <sheetView showGridLines="0" workbookViewId="0"/>
  </sheetViews>
  <sheetFormatPr baseColWidth="10" defaultColWidth="12.6640625" defaultRowHeight="15" customHeight="1" x14ac:dyDescent="0.25"/>
  <cols>
    <col min="1" max="3" width="5" customWidth="1"/>
    <col min="4" max="4" width="29" customWidth="1"/>
    <col min="5" max="5" width="16.77734375" customWidth="1"/>
    <col min="6" max="6" width="14.88671875" customWidth="1"/>
    <col min="7" max="7" width="12.109375" customWidth="1"/>
    <col min="8" max="8" width="10.33203125" customWidth="1"/>
    <col min="9" max="9" width="1.21875" customWidth="1"/>
    <col min="10" max="10" width="16.77734375" customWidth="1"/>
    <col min="11" max="11" width="14.88671875" customWidth="1"/>
    <col min="12" max="12" width="12.109375" customWidth="1"/>
    <col min="13" max="13" width="10.33203125" customWidth="1"/>
    <col min="14" max="14" width="22.88671875" customWidth="1"/>
    <col min="15" max="26" width="12.77734375" customWidth="1"/>
  </cols>
  <sheetData>
    <row r="1" spans="1:26" ht="15.75" customHeight="1" x14ac:dyDescent="0.25">
      <c r="A1" s="2"/>
      <c r="B1" s="2"/>
      <c r="C1" s="2"/>
      <c r="D1" s="230" t="s">
        <v>116</v>
      </c>
      <c r="E1" s="222"/>
      <c r="F1" s="222"/>
      <c r="G1" s="222"/>
      <c r="H1" s="222"/>
      <c r="I1" s="222"/>
      <c r="J1" s="222"/>
      <c r="K1" s="222"/>
      <c r="L1" s="22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/>
      <c r="B2" s="2"/>
      <c r="C2" s="2"/>
      <c r="D2" s="222"/>
      <c r="E2" s="222"/>
      <c r="F2" s="222"/>
      <c r="G2" s="222"/>
      <c r="H2" s="222"/>
      <c r="I2" s="222"/>
      <c r="J2" s="222"/>
      <c r="K2" s="222"/>
      <c r="L2" s="22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15"/>
      <c r="E3" s="54"/>
      <c r="F3" s="54"/>
      <c r="G3" s="142"/>
      <c r="H3" s="54"/>
      <c r="I3" s="2"/>
      <c r="J3" s="54"/>
      <c r="K3" s="54"/>
      <c r="L3" s="142"/>
      <c r="M3" s="14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25">
      <c r="A4" s="2"/>
      <c r="B4" s="2"/>
      <c r="C4" s="2"/>
      <c r="D4" s="143" t="s">
        <v>5</v>
      </c>
      <c r="E4" s="144" t="s">
        <v>117</v>
      </c>
      <c r="F4" s="144" t="s">
        <v>118</v>
      </c>
      <c r="G4" s="145" t="s">
        <v>119</v>
      </c>
      <c r="H4" s="145" t="s">
        <v>120</v>
      </c>
      <c r="I4" s="12"/>
      <c r="J4" s="144" t="s">
        <v>117</v>
      </c>
      <c r="K4" s="144" t="s">
        <v>118</v>
      </c>
      <c r="L4" s="145" t="s">
        <v>119</v>
      </c>
      <c r="M4" s="145" t="s">
        <v>120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25">
      <c r="A5" s="2"/>
      <c r="B5" s="2"/>
      <c r="C5" s="2"/>
      <c r="D5" s="12"/>
      <c r="E5" s="146" t="s">
        <v>121</v>
      </c>
      <c r="F5" s="146" t="s">
        <v>122</v>
      </c>
      <c r="G5" s="146" t="s">
        <v>123</v>
      </c>
      <c r="H5" s="146" t="s">
        <v>124</v>
      </c>
      <c r="I5" s="12"/>
      <c r="J5" s="146" t="s">
        <v>121</v>
      </c>
      <c r="K5" s="146" t="s">
        <v>122</v>
      </c>
      <c r="L5" s="146" t="s">
        <v>123</v>
      </c>
      <c r="M5" s="146" t="s">
        <v>124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25">
      <c r="A6" s="2"/>
      <c r="B6" s="2"/>
      <c r="C6" s="2"/>
      <c r="D6" s="147" t="s">
        <v>125</v>
      </c>
      <c r="E6" s="148">
        <f>F6/Projet!$F$7</f>
        <v>1.5410066556320978</v>
      </c>
      <c r="F6" s="149">
        <f>calculsREE!$H$94</f>
        <v>46.230199668962932</v>
      </c>
      <c r="G6" s="149">
        <f>E6*Projet!$F$10</f>
        <v>3.1898837771584421</v>
      </c>
      <c r="H6" s="149">
        <f>F6*Projet!$F$10</f>
        <v>95.696513314753261</v>
      </c>
      <c r="I6" s="12"/>
      <c r="J6" s="149">
        <f>E6*(1-Projet!$F$30)*(1-Projet!$F$31)*(1-Projet!$F$33)*(1-Projet!$F$32)</f>
        <v>1.386905990068888</v>
      </c>
      <c r="K6" s="149">
        <f>F6*(1-Projet!$F$30)*(1-Projet!$F$31)*(1-Projet!$F$33)*(1-Projet!$F$32)</f>
        <v>41.607179702066638</v>
      </c>
      <c r="L6" s="149">
        <f>G6*(1-Projet!$F$30)*(1-Projet!$F$31)*(1-Projet!$F$33)*(1-Projet!$F$32)</f>
        <v>2.8708953994425981</v>
      </c>
      <c r="M6" s="150">
        <f>H6*(1-Projet!$F$30)*(1-Projet!$F$31)*(1-Projet!$F$33)*(1-Projet!$F$32)</f>
        <v>86.126861983277934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25">
      <c r="A7" s="2"/>
      <c r="B7" s="2"/>
      <c r="C7" s="2"/>
      <c r="D7" s="147" t="s">
        <v>126</v>
      </c>
      <c r="E7" s="148">
        <f>F7/Projet!$F$7</f>
        <v>8.3216504150893364E-2</v>
      </c>
      <c r="F7" s="151">
        <f>(1/Projet!$F$7)*SUMIFS(calculsREE!$H$82:$AL$82,calculsREE!$H$3:$AL$3,"&lt;="&amp;Projet!$F$7)</f>
        <v>2.4964951245268008</v>
      </c>
      <c r="G7" s="151">
        <f>E7*Projet!$F$10</f>
        <v>0.17225816359234924</v>
      </c>
      <c r="H7" s="151">
        <f>F7*Projet!$F$10</f>
        <v>5.1677449077704773</v>
      </c>
      <c r="I7" s="12"/>
      <c r="J7" s="149">
        <f>E7*(1-Projet!$F$30)*(1-Projet!$F$31)*(1-Projet!$F$33)*(1-Projet!$F$32)</f>
        <v>7.4894853735804026E-2</v>
      </c>
      <c r="K7" s="149">
        <f>F7*(1-Projet!$F$30)*(1-Projet!$F$31)*(1-Projet!$F$33)*(1-Projet!$F$32)</f>
        <v>2.2468456120741207</v>
      </c>
      <c r="L7" s="149">
        <f>G7*(1-Projet!$F$30)*(1-Projet!$F$31)*(1-Projet!$F$33)*(1-Projet!$F$32)</f>
        <v>0.15503234723311432</v>
      </c>
      <c r="M7" s="150">
        <f>H7*(1-Projet!$F$30)*(1-Projet!$F$31)*(1-Projet!$F$33)*(1-Projet!$F$32)</f>
        <v>4.6509704169934301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25">
      <c r="A8" s="2"/>
      <c r="B8" s="2"/>
      <c r="C8" s="2"/>
      <c r="D8" s="147" t="s">
        <v>127</v>
      </c>
      <c r="E8" s="148">
        <f>IF(Projet!$E$37,F8/Projet!$F$7,0)</f>
        <v>0</v>
      </c>
      <c r="F8" s="151">
        <f>IF(Projet!$E$37,SUMIFS(calculsREE!$H$91:$AL$91,calculsREE!$H$3:$AL$3,"&lt;="&amp;Projet!$F$7),0)</f>
        <v>0</v>
      </c>
      <c r="G8" s="151">
        <f>E8*Projet!$F$10</f>
        <v>0</v>
      </c>
      <c r="H8" s="151">
        <f>F8*Projet!$F$10</f>
        <v>0</v>
      </c>
      <c r="I8" s="12"/>
      <c r="J8" s="149">
        <f>E8*(1-Projet!$F$30)*(1-Projet!$F$31)*(1-Projet!$F$33)*(1-Projet!$F$32)</f>
        <v>0</v>
      </c>
      <c r="K8" s="149">
        <f>F8*(1-Projet!$F$30)*(1-Projet!$F$31)*(1-Projet!$F$33)*(1-Projet!$F$32)</f>
        <v>0</v>
      </c>
      <c r="L8" s="149">
        <f>G8*(1-Projet!$F$30)*(1-Projet!$F$31)*(1-Projet!$F$33)*(1-Projet!$F$32)</f>
        <v>0</v>
      </c>
      <c r="M8" s="150">
        <f>H8*(1-Projet!$F$30)*(1-Projet!$F$31)*(1-Projet!$F$33)*(1-Projet!$F$32)</f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25">
      <c r="A9" s="2"/>
      <c r="B9" s="2"/>
      <c r="C9" s="2"/>
      <c r="D9" s="152" t="s">
        <v>128</v>
      </c>
      <c r="E9" s="153">
        <f t="shared" ref="E9:H9" si="0">E6+E7+E8</f>
        <v>1.6242231597829913</v>
      </c>
      <c r="F9" s="154">
        <f t="shared" si="0"/>
        <v>48.726694793489735</v>
      </c>
      <c r="G9" s="154">
        <f t="shared" si="0"/>
        <v>3.3621419407507913</v>
      </c>
      <c r="H9" s="154">
        <f t="shared" si="0"/>
        <v>100.86425822252374</v>
      </c>
      <c r="I9" s="12"/>
      <c r="J9" s="155">
        <f t="shared" ref="J9:M9" si="1">J6+J7+J8</f>
        <v>1.4618008438046921</v>
      </c>
      <c r="K9" s="154">
        <f t="shared" si="1"/>
        <v>43.854025314140756</v>
      </c>
      <c r="L9" s="154">
        <f t="shared" si="1"/>
        <v>3.0259277466757126</v>
      </c>
      <c r="M9" s="156">
        <f t="shared" si="1"/>
        <v>90.777832400271365</v>
      </c>
      <c r="N9" s="56"/>
      <c r="O9" s="30"/>
      <c r="P9" s="30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25">
      <c r="A10" s="2"/>
      <c r="B10" s="2"/>
      <c r="C10" s="2"/>
      <c r="D10" s="12"/>
      <c r="E10" s="231" t="s">
        <v>129</v>
      </c>
      <c r="F10" s="220"/>
      <c r="G10" s="220"/>
      <c r="H10" s="220"/>
      <c r="I10" s="12"/>
      <c r="J10" s="232" t="s">
        <v>130</v>
      </c>
      <c r="K10" s="220"/>
      <c r="L10" s="220"/>
      <c r="M10" s="220"/>
      <c r="N10" s="30"/>
      <c r="O10" s="30"/>
      <c r="P10" s="30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D1:L2"/>
    <mergeCell ref="E10:H10"/>
    <mergeCell ref="J10:M10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9999"/>
    <outlinePr summaryBelow="0" summaryRight="0"/>
  </sheetPr>
  <dimension ref="A1:AL951"/>
  <sheetViews>
    <sheetView showGridLines="0" workbookViewId="0">
      <pane xSplit="6" ySplit="3" topLeftCell="G84" activePane="bottomRight" state="frozen"/>
      <selection pane="topRight" activeCell="G1" sqref="G1"/>
      <selection pane="bottomLeft" activeCell="A4" sqref="A4"/>
      <selection pane="bottomRight" activeCell="AM15" sqref="AM15"/>
    </sheetView>
  </sheetViews>
  <sheetFormatPr baseColWidth="10" defaultColWidth="12.6640625" defaultRowHeight="15" customHeight="1" x14ac:dyDescent="0.25"/>
  <cols>
    <col min="1" max="3" width="4.33203125" customWidth="1"/>
    <col min="4" max="4" width="38.21875" customWidth="1"/>
    <col min="5" max="5" width="17" customWidth="1"/>
    <col min="6" max="6" width="7.88671875" customWidth="1"/>
    <col min="7" max="7" width="2.88671875" customWidth="1"/>
    <col min="8" max="38" width="8.88671875" customWidth="1"/>
  </cols>
  <sheetData>
    <row r="1" spans="1:38" ht="30" customHeight="1" x14ac:dyDescent="0.5">
      <c r="A1" s="157"/>
      <c r="B1" s="157"/>
      <c r="C1" s="157"/>
      <c r="D1" s="233" t="s">
        <v>131</v>
      </c>
      <c r="E1" s="222"/>
      <c r="F1" s="222"/>
      <c r="G1" s="222"/>
      <c r="H1" s="222"/>
      <c r="I1" s="222"/>
      <c r="J1" s="222"/>
      <c r="K1" s="222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 ht="30" customHeight="1" x14ac:dyDescent="0.5">
      <c r="A2" s="157"/>
      <c r="B2" s="157"/>
      <c r="C2" s="157"/>
      <c r="D2" s="222"/>
      <c r="E2" s="222"/>
      <c r="F2" s="222"/>
      <c r="G2" s="222"/>
      <c r="H2" s="222"/>
      <c r="I2" s="222"/>
      <c r="J2" s="222"/>
      <c r="K2" s="222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38" ht="15.75" customHeight="1" x14ac:dyDescent="0.25">
      <c r="A3" s="56"/>
      <c r="B3" s="56"/>
      <c r="C3" s="56"/>
      <c r="D3" s="60" t="s">
        <v>94</v>
      </c>
      <c r="E3" s="61"/>
      <c r="F3" s="61"/>
      <c r="G3" s="19"/>
      <c r="H3" s="61">
        <v>0</v>
      </c>
      <c r="I3" s="61">
        <f t="shared" ref="I3:AL3" si="0">H3+1</f>
        <v>1</v>
      </c>
      <c r="J3" s="61">
        <f t="shared" si="0"/>
        <v>2</v>
      </c>
      <c r="K3" s="61">
        <f t="shared" si="0"/>
        <v>3</v>
      </c>
      <c r="L3" s="61">
        <f t="shared" si="0"/>
        <v>4</v>
      </c>
      <c r="M3" s="61">
        <f t="shared" si="0"/>
        <v>5</v>
      </c>
      <c r="N3" s="61">
        <f t="shared" si="0"/>
        <v>6</v>
      </c>
      <c r="O3" s="61">
        <f t="shared" si="0"/>
        <v>7</v>
      </c>
      <c r="P3" s="61">
        <f t="shared" si="0"/>
        <v>8</v>
      </c>
      <c r="Q3" s="61">
        <f t="shared" si="0"/>
        <v>9</v>
      </c>
      <c r="R3" s="61">
        <f t="shared" si="0"/>
        <v>10</v>
      </c>
      <c r="S3" s="61">
        <f t="shared" si="0"/>
        <v>11</v>
      </c>
      <c r="T3" s="61">
        <f t="shared" si="0"/>
        <v>12</v>
      </c>
      <c r="U3" s="61">
        <f t="shared" si="0"/>
        <v>13</v>
      </c>
      <c r="V3" s="61">
        <f t="shared" si="0"/>
        <v>14</v>
      </c>
      <c r="W3" s="61">
        <f t="shared" si="0"/>
        <v>15</v>
      </c>
      <c r="X3" s="61">
        <f t="shared" si="0"/>
        <v>16</v>
      </c>
      <c r="Y3" s="61">
        <f t="shared" si="0"/>
        <v>17</v>
      </c>
      <c r="Z3" s="61">
        <f t="shared" si="0"/>
        <v>18</v>
      </c>
      <c r="AA3" s="61">
        <f t="shared" si="0"/>
        <v>19</v>
      </c>
      <c r="AB3" s="61">
        <f t="shared" si="0"/>
        <v>20</v>
      </c>
      <c r="AC3" s="61">
        <f t="shared" si="0"/>
        <v>21</v>
      </c>
      <c r="AD3" s="61">
        <f t="shared" si="0"/>
        <v>22</v>
      </c>
      <c r="AE3" s="61">
        <f t="shared" si="0"/>
        <v>23</v>
      </c>
      <c r="AF3" s="61">
        <f t="shared" si="0"/>
        <v>24</v>
      </c>
      <c r="AG3" s="61">
        <f t="shared" si="0"/>
        <v>25</v>
      </c>
      <c r="AH3" s="61">
        <f t="shared" si="0"/>
        <v>26</v>
      </c>
      <c r="AI3" s="61">
        <f t="shared" si="0"/>
        <v>27</v>
      </c>
      <c r="AJ3" s="61">
        <f t="shared" si="0"/>
        <v>28</v>
      </c>
      <c r="AK3" s="61">
        <f t="shared" si="0"/>
        <v>29</v>
      </c>
      <c r="AL3" s="61">
        <f t="shared" si="0"/>
        <v>30</v>
      </c>
    </row>
    <row r="4" spans="1:38" ht="15.75" customHeight="1" x14ac:dyDescent="0.25">
      <c r="A4" s="56"/>
      <c r="B4" s="56"/>
      <c r="C4" s="56"/>
      <c r="D4" s="60" t="s">
        <v>132</v>
      </c>
      <c r="E4" s="61"/>
      <c r="F4" s="61" t="s">
        <v>133</v>
      </c>
      <c r="G4" s="2"/>
      <c r="H4" s="61">
        <v>0</v>
      </c>
      <c r="I4" s="61">
        <f t="shared" ref="I4:AL4" si="1">H4+1</f>
        <v>1</v>
      </c>
      <c r="J4" s="61">
        <f t="shared" si="1"/>
        <v>2</v>
      </c>
      <c r="K4" s="61">
        <f t="shared" si="1"/>
        <v>3</v>
      </c>
      <c r="L4" s="61">
        <f t="shared" si="1"/>
        <v>4</v>
      </c>
      <c r="M4" s="61">
        <f t="shared" si="1"/>
        <v>5</v>
      </c>
      <c r="N4" s="61">
        <f t="shared" si="1"/>
        <v>6</v>
      </c>
      <c r="O4" s="61">
        <f t="shared" si="1"/>
        <v>7</v>
      </c>
      <c r="P4" s="61">
        <f t="shared" si="1"/>
        <v>8</v>
      </c>
      <c r="Q4" s="61">
        <f t="shared" si="1"/>
        <v>9</v>
      </c>
      <c r="R4" s="61">
        <f t="shared" si="1"/>
        <v>10</v>
      </c>
      <c r="S4" s="61">
        <f t="shared" si="1"/>
        <v>11</v>
      </c>
      <c r="T4" s="61">
        <f t="shared" si="1"/>
        <v>12</v>
      </c>
      <c r="U4" s="61">
        <f t="shared" si="1"/>
        <v>13</v>
      </c>
      <c r="V4" s="61">
        <f t="shared" si="1"/>
        <v>14</v>
      </c>
      <c r="W4" s="61">
        <f t="shared" si="1"/>
        <v>15</v>
      </c>
      <c r="X4" s="61">
        <f t="shared" si="1"/>
        <v>16</v>
      </c>
      <c r="Y4" s="61">
        <f t="shared" si="1"/>
        <v>17</v>
      </c>
      <c r="Z4" s="61">
        <f t="shared" si="1"/>
        <v>18</v>
      </c>
      <c r="AA4" s="61">
        <f t="shared" si="1"/>
        <v>19</v>
      </c>
      <c r="AB4" s="61">
        <f t="shared" si="1"/>
        <v>20</v>
      </c>
      <c r="AC4" s="61">
        <f t="shared" si="1"/>
        <v>21</v>
      </c>
      <c r="AD4" s="61">
        <f t="shared" si="1"/>
        <v>22</v>
      </c>
      <c r="AE4" s="61">
        <f t="shared" si="1"/>
        <v>23</v>
      </c>
      <c r="AF4" s="61">
        <f t="shared" si="1"/>
        <v>24</v>
      </c>
      <c r="AG4" s="61">
        <f t="shared" si="1"/>
        <v>25</v>
      </c>
      <c r="AH4" s="61">
        <f t="shared" si="1"/>
        <v>26</v>
      </c>
      <c r="AI4" s="61">
        <f t="shared" si="1"/>
        <v>27</v>
      </c>
      <c r="AJ4" s="61">
        <f t="shared" si="1"/>
        <v>28</v>
      </c>
      <c r="AK4" s="61">
        <f t="shared" si="1"/>
        <v>29</v>
      </c>
      <c r="AL4" s="61">
        <f t="shared" si="1"/>
        <v>30</v>
      </c>
    </row>
    <row r="5" spans="1:38" ht="15.75" customHeight="1" x14ac:dyDescent="0.25">
      <c r="A5" s="56"/>
      <c r="B5" s="56"/>
      <c r="C5" s="56"/>
      <c r="D5" s="62" t="s">
        <v>39</v>
      </c>
      <c r="E5" s="63" t="str">
        <f>Projet!E17</f>
        <v>Châtaignier</v>
      </c>
      <c r="F5" s="158"/>
      <c r="G5" s="2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</row>
    <row r="6" spans="1:38" ht="15.75" customHeight="1" x14ac:dyDescent="0.25">
      <c r="A6" s="19"/>
      <c r="B6" s="19"/>
      <c r="C6" s="19"/>
      <c r="D6" s="19" t="s">
        <v>134</v>
      </c>
      <c r="E6" s="57">
        <f>IFERROR(VLOOKUP(E5,dataMethode!$D$68:$E$99,2,FALSE),0)</f>
        <v>0.50570000000000004</v>
      </c>
      <c r="F6" s="57"/>
      <c r="G6" s="2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</row>
    <row r="7" spans="1:38" ht="15.75" customHeight="1" x14ac:dyDescent="0.25">
      <c r="A7" s="19"/>
      <c r="B7" s="19"/>
      <c r="C7" s="19"/>
      <c r="D7" s="19" t="s">
        <v>135</v>
      </c>
      <c r="E7" s="57">
        <f>IFERROR(VLOOKUP(VLOOKUP(E5,dataMethode!$D$68:$G$99,4,FALSE),dataMethode!$D$14:$E$14,2,FALSE),0)</f>
        <v>1.56</v>
      </c>
      <c r="F7" s="57"/>
      <c r="G7" s="2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</row>
    <row r="8" spans="1:38" ht="15.75" customHeight="1" x14ac:dyDescent="0.25">
      <c r="A8" s="19"/>
      <c r="B8" s="19"/>
      <c r="C8" s="19"/>
      <c r="D8" s="19" t="s">
        <v>136</v>
      </c>
      <c r="E8" s="57"/>
      <c r="F8" s="57" t="s">
        <v>72</v>
      </c>
      <c r="G8" s="2"/>
      <c r="H8" s="159">
        <f>Scénario_projet!G22</f>
        <v>115</v>
      </c>
      <c r="I8" s="159">
        <f>Scénario_projet!H22</f>
        <v>51.8</v>
      </c>
      <c r="J8" s="159">
        <f>Scénario_projet!I22</f>
        <v>59.8</v>
      </c>
      <c r="K8" s="159">
        <f>Scénario_projet!J22</f>
        <v>67.8</v>
      </c>
      <c r="L8" s="159">
        <f>Scénario_projet!K22</f>
        <v>75.2</v>
      </c>
      <c r="M8" s="159">
        <f>Scénario_projet!L22</f>
        <v>83</v>
      </c>
      <c r="N8" s="159">
        <f>Scénario_projet!M22</f>
        <v>92</v>
      </c>
      <c r="O8" s="159">
        <f>Scénario_projet!N22</f>
        <v>66.75</v>
      </c>
      <c r="P8" s="159">
        <f>Scénario_projet!O22</f>
        <v>74.5</v>
      </c>
      <c r="Q8" s="159">
        <f>Scénario_projet!P22</f>
        <v>83.25</v>
      </c>
      <c r="R8" s="159">
        <f>Scénario_projet!Q22</f>
        <v>91</v>
      </c>
      <c r="S8" s="159">
        <f>Scénario_projet!R22</f>
        <v>98.6</v>
      </c>
      <c r="T8" s="159">
        <f>Scénario_projet!S22</f>
        <v>106.8</v>
      </c>
      <c r="U8" s="159">
        <f>Scénario_projet!T22</f>
        <v>115.2</v>
      </c>
      <c r="V8" s="159">
        <f>Scénario_projet!U22</f>
        <v>122.6</v>
      </c>
      <c r="W8" s="159">
        <f>Scénario_projet!V22</f>
        <v>131</v>
      </c>
      <c r="X8" s="159">
        <f>Scénario_projet!W22</f>
        <v>89.6</v>
      </c>
      <c r="Y8" s="159">
        <f>Scénario_projet!X22</f>
        <v>99.2</v>
      </c>
      <c r="Z8" s="159">
        <f>Scénario_projet!Y22</f>
        <v>107.8</v>
      </c>
      <c r="AA8" s="159">
        <f>Scénario_projet!Z22</f>
        <v>117.4</v>
      </c>
      <c r="AB8" s="159">
        <f>Scénario_projet!AA22</f>
        <v>126</v>
      </c>
      <c r="AC8" s="159">
        <f>Scénario_projet!AB22</f>
        <v>133.6</v>
      </c>
      <c r="AD8" s="159">
        <f>Scénario_projet!AC22</f>
        <v>141</v>
      </c>
      <c r="AE8" s="159">
        <f>Scénario_projet!AD22</f>
        <v>148.39999999999998</v>
      </c>
      <c r="AF8" s="159">
        <f>Scénario_projet!AE22</f>
        <v>154.79999999999998</v>
      </c>
      <c r="AG8" s="159">
        <f>Scénario_projet!AF22</f>
        <v>162</v>
      </c>
      <c r="AH8" s="159">
        <f>Scénario_projet!AG22</f>
        <v>168.8</v>
      </c>
      <c r="AI8" s="159">
        <f>Scénario_projet!AH22</f>
        <v>175.6</v>
      </c>
      <c r="AJ8" s="159">
        <f>Scénario_projet!AI22</f>
        <v>183.4</v>
      </c>
      <c r="AK8" s="159">
        <f>Scénario_projet!AJ22</f>
        <v>190.2</v>
      </c>
      <c r="AL8" s="159">
        <f>Scénario_projet!AK22</f>
        <v>197</v>
      </c>
    </row>
    <row r="9" spans="1:38" ht="15.75" customHeight="1" x14ac:dyDescent="0.25">
      <c r="A9" s="19"/>
      <c r="B9" s="19"/>
      <c r="C9" s="19"/>
      <c r="D9" s="19" t="s">
        <v>137</v>
      </c>
      <c r="E9" s="57"/>
      <c r="F9" s="57" t="s">
        <v>138</v>
      </c>
      <c r="G9" s="160"/>
      <c r="H9" s="159">
        <f t="shared" ref="H9:AL9" si="2">H8*$E6*$E7</f>
        <v>90.722580000000008</v>
      </c>
      <c r="I9" s="159">
        <f t="shared" si="2"/>
        <v>40.864605600000004</v>
      </c>
      <c r="J9" s="159">
        <f t="shared" si="2"/>
        <v>47.175741600000002</v>
      </c>
      <c r="K9" s="159">
        <f t="shared" si="2"/>
        <v>53.4868776</v>
      </c>
      <c r="L9" s="159">
        <f t="shared" si="2"/>
        <v>59.324678400000003</v>
      </c>
      <c r="M9" s="159">
        <f t="shared" si="2"/>
        <v>65.478036000000003</v>
      </c>
      <c r="N9" s="159">
        <f t="shared" si="2"/>
        <v>72.578063999999998</v>
      </c>
      <c r="O9" s="159">
        <f t="shared" si="2"/>
        <v>52.658541000000007</v>
      </c>
      <c r="P9" s="159">
        <f t="shared" si="2"/>
        <v>58.772454000000003</v>
      </c>
      <c r="Q9" s="159">
        <f t="shared" si="2"/>
        <v>65.675258999999997</v>
      </c>
      <c r="R9" s="159">
        <f t="shared" si="2"/>
        <v>71.789172000000008</v>
      </c>
      <c r="S9" s="159">
        <f t="shared" si="2"/>
        <v>77.784751200000002</v>
      </c>
      <c r="T9" s="159">
        <f t="shared" si="2"/>
        <v>84.253665600000005</v>
      </c>
      <c r="U9" s="159">
        <f t="shared" si="2"/>
        <v>90.880358400000006</v>
      </c>
      <c r="V9" s="159">
        <f t="shared" si="2"/>
        <v>96.718159200000002</v>
      </c>
      <c r="W9" s="159">
        <f t="shared" si="2"/>
        <v>103.344852</v>
      </c>
      <c r="X9" s="159">
        <f t="shared" si="2"/>
        <v>70.684723200000008</v>
      </c>
      <c r="Y9" s="159">
        <f t="shared" si="2"/>
        <v>78.25808640000001</v>
      </c>
      <c r="Z9" s="159">
        <f t="shared" si="2"/>
        <v>85.042557600000009</v>
      </c>
      <c r="AA9" s="159">
        <f t="shared" si="2"/>
        <v>92.615920800000012</v>
      </c>
      <c r="AB9" s="159">
        <f t="shared" si="2"/>
        <v>99.400392000000011</v>
      </c>
      <c r="AC9" s="159">
        <f t="shared" si="2"/>
        <v>105.39597120000001</v>
      </c>
      <c r="AD9" s="159">
        <f t="shared" si="2"/>
        <v>111.23377200000002</v>
      </c>
      <c r="AE9" s="159">
        <f t="shared" si="2"/>
        <v>117.0715728</v>
      </c>
      <c r="AF9" s="159">
        <f t="shared" si="2"/>
        <v>122.12048160000001</v>
      </c>
      <c r="AG9" s="159">
        <f t="shared" si="2"/>
        <v>127.800504</v>
      </c>
      <c r="AH9" s="159">
        <f t="shared" si="2"/>
        <v>133.16496960000003</v>
      </c>
      <c r="AI9" s="159">
        <f t="shared" si="2"/>
        <v>138.52943520000002</v>
      </c>
      <c r="AJ9" s="159">
        <f t="shared" si="2"/>
        <v>144.68279280000002</v>
      </c>
      <c r="AK9" s="159">
        <f t="shared" si="2"/>
        <v>150.0472584</v>
      </c>
      <c r="AL9" s="159">
        <f t="shared" si="2"/>
        <v>155.41172400000002</v>
      </c>
    </row>
    <row r="10" spans="1:38" ht="15.75" customHeight="1" x14ac:dyDescent="0.25">
      <c r="A10" s="19"/>
      <c r="B10" s="19"/>
      <c r="C10" s="19"/>
      <c r="D10" s="19" t="s">
        <v>139</v>
      </c>
      <c r="E10" s="57"/>
      <c r="F10" s="57" t="s">
        <v>138</v>
      </c>
      <c r="G10" s="160"/>
      <c r="H10" s="159">
        <f t="shared" ref="H10:AL10" si="3">IFERROR(EXP(-1.0587+0.8836*LN(H9)+0.284),0)</f>
        <v>24.739412702135667</v>
      </c>
      <c r="I10" s="159">
        <f t="shared" si="3"/>
        <v>12.227524720634369</v>
      </c>
      <c r="J10" s="159">
        <f t="shared" si="3"/>
        <v>13.881932871899151</v>
      </c>
      <c r="K10" s="159">
        <f t="shared" si="3"/>
        <v>15.510697617161343</v>
      </c>
      <c r="L10" s="159">
        <f t="shared" si="3"/>
        <v>16.997414205620714</v>
      </c>
      <c r="M10" s="159">
        <f t="shared" si="3"/>
        <v>18.546167432815505</v>
      </c>
      <c r="N10" s="159">
        <f t="shared" si="3"/>
        <v>20.312327869624632</v>
      </c>
      <c r="O10" s="159">
        <f t="shared" si="3"/>
        <v>15.29825571493804</v>
      </c>
      <c r="P10" s="159">
        <f t="shared" si="3"/>
        <v>16.857534470702539</v>
      </c>
      <c r="Q10" s="159">
        <f t="shared" si="3"/>
        <v>18.595518408805489</v>
      </c>
      <c r="R10" s="159">
        <f t="shared" si="3"/>
        <v>20.117117291999172</v>
      </c>
      <c r="S10" s="159">
        <f t="shared" si="3"/>
        <v>21.594662248363463</v>
      </c>
      <c r="T10" s="159">
        <f t="shared" si="3"/>
        <v>23.174070972020523</v>
      </c>
      <c r="U10" s="159">
        <f t="shared" si="3"/>
        <v>24.777425804584158</v>
      </c>
      <c r="V10" s="159">
        <f t="shared" si="3"/>
        <v>26.178632307374702</v>
      </c>
      <c r="W10" s="159">
        <f t="shared" si="3"/>
        <v>27.757330127311882</v>
      </c>
      <c r="X10" s="159">
        <f t="shared" si="3"/>
        <v>19.843402021163495</v>
      </c>
      <c r="Y10" s="159">
        <f t="shared" si="3"/>
        <v>21.710733046181463</v>
      </c>
      <c r="Z10" s="159">
        <f t="shared" si="3"/>
        <v>23.365695402720426</v>
      </c>
      <c r="AA10" s="159">
        <f t="shared" si="3"/>
        <v>25.195066225232836</v>
      </c>
      <c r="AB10" s="159">
        <f t="shared" si="3"/>
        <v>26.819099249106934</v>
      </c>
      <c r="AC10" s="159">
        <f t="shared" si="3"/>
        <v>28.243555000046975</v>
      </c>
      <c r="AD10" s="159">
        <f t="shared" si="3"/>
        <v>29.621481912672984</v>
      </c>
      <c r="AE10" s="159">
        <f t="shared" si="3"/>
        <v>30.991012748023898</v>
      </c>
      <c r="AF10" s="159">
        <f t="shared" si="3"/>
        <v>32.169061488970264</v>
      </c>
      <c r="AG10" s="159">
        <f t="shared" si="3"/>
        <v>33.487616744437808</v>
      </c>
      <c r="AH10" s="159">
        <f t="shared" si="3"/>
        <v>34.726663902841253</v>
      </c>
      <c r="AI10" s="159">
        <f t="shared" si="3"/>
        <v>35.959912990157605</v>
      </c>
      <c r="AJ10" s="159">
        <f t="shared" si="3"/>
        <v>37.367704761155963</v>
      </c>
      <c r="AK10" s="159">
        <f t="shared" si="3"/>
        <v>38.589325064932289</v>
      </c>
      <c r="AL10" s="159">
        <f t="shared" si="3"/>
        <v>39.805871000052576</v>
      </c>
    </row>
    <row r="11" spans="1:38" ht="15.75" customHeight="1" x14ac:dyDescent="0.25">
      <c r="A11" s="56"/>
      <c r="B11" s="56"/>
      <c r="C11" s="56"/>
      <c r="D11" s="56" t="s">
        <v>140</v>
      </c>
      <c r="E11" s="57"/>
      <c r="F11" s="57" t="s">
        <v>141</v>
      </c>
      <c r="G11" s="161"/>
      <c r="H11" s="162">
        <f>(H9+H10)*dataMethode!$E$11</f>
        <v>54.844446533514443</v>
      </c>
      <c r="I11" s="162">
        <f>(I9+I10)*dataMethode!$E$11</f>
        <v>25.218761902301328</v>
      </c>
      <c r="J11" s="162">
        <f>(J9+J10)*dataMethode!$E$11</f>
        <v>29.002395374152098</v>
      </c>
      <c r="K11" s="162">
        <f>(K9+K10)*dataMethode!$E$11</f>
        <v>32.773848228151635</v>
      </c>
      <c r="L11" s="162">
        <f>(L9+L10)*dataMethode!$E$11</f>
        <v>36.252993987669839</v>
      </c>
      <c r="M11" s="162">
        <f>(M9+M10)*dataMethode!$E$11</f>
        <v>39.911496630587365</v>
      </c>
      <c r="N11" s="162">
        <f>(N9+N10)*dataMethode!$E$11</f>
        <v>44.122936138071701</v>
      </c>
      <c r="O11" s="162">
        <f>(O9+O10)*dataMethode!$E$11</f>
        <v>32.279478439595572</v>
      </c>
      <c r="P11" s="162">
        <f>(P9+P10)*dataMethode!$E$11</f>
        <v>35.92424452358371</v>
      </c>
      <c r="Q11" s="162">
        <f>(Q9+Q10)*dataMethode!$E$11</f>
        <v>40.028619269182606</v>
      </c>
      <c r="R11" s="162">
        <f>(R9+R10)*dataMethode!$E$11</f>
        <v>43.655487413699603</v>
      </c>
      <c r="S11" s="162">
        <f>(S9+S10)*dataMethode!$E$11</f>
        <v>47.205221387972642</v>
      </c>
      <c r="T11" s="162">
        <f>(T9+T10)*dataMethode!$E$11</f>
        <v>51.028174871709751</v>
      </c>
      <c r="U11" s="162">
        <f>(U9+U10)*dataMethode!$E$11</f>
        <v>54.937447497177473</v>
      </c>
      <c r="V11" s="162">
        <f>(V9+V10)*dataMethode!$E$11</f>
        <v>58.375975966002983</v>
      </c>
      <c r="W11" s="162">
        <f>(W9+W10)*dataMethode!$E$11</f>
        <v>62.273536510473143</v>
      </c>
      <c r="X11" s="162">
        <f>(X9+X10)*dataMethode!$E$11</f>
        <v>43.000859480052661</v>
      </c>
      <c r="Y11" s="162">
        <f>(Y9+Y10)*dataMethode!$E$11</f>
        <v>47.485189236936193</v>
      </c>
      <c r="Z11" s="162">
        <f>(Z9+Z10)*dataMethode!$E$11</f>
        <v>51.493920176292207</v>
      </c>
      <c r="AA11" s="162">
        <f>(AA9+AA10)*dataMethode!$E$11</f>
        <v>55.960218836985597</v>
      </c>
      <c r="AB11" s="162">
        <f>(AB9+AB10)*dataMethode!$E$11</f>
        <v>59.95425834332579</v>
      </c>
      <c r="AC11" s="162">
        <f>(AC9+AC10)*dataMethode!$E$11</f>
        <v>63.478774945022316</v>
      </c>
      <c r="AD11" s="162">
        <f>(AD9+AD10)*dataMethode!$E$11</f>
        <v>66.906245608519669</v>
      </c>
      <c r="AE11" s="162">
        <f>(AE9+AE10)*dataMethode!$E$11</f>
        <v>70.329728135311342</v>
      </c>
      <c r="AF11" s="162">
        <f>(AF9+AF10)*dataMethode!$E$11</f>
        <v>73.287532967260873</v>
      </c>
      <c r="AG11" s="162">
        <f>(AG9+AG10)*dataMethode!$E$11</f>
        <v>76.611857353607959</v>
      </c>
      <c r="AH11" s="162">
        <f>(AH9+AH10)*dataMethode!$E$11</f>
        <v>79.748525913849605</v>
      </c>
      <c r="AI11" s="162">
        <f>(AI9+AI10)*dataMethode!$E$11</f>
        <v>82.882440390324859</v>
      </c>
      <c r="AJ11" s="162">
        <f>(AJ9+AJ10)*dataMethode!$E$11</f>
        <v>86.473986341549079</v>
      </c>
      <c r="AK11" s="162">
        <f>(AK9+AK10)*dataMethode!$E$11</f>
        <v>89.602377145842837</v>
      </c>
      <c r="AL11" s="162">
        <f>(AL9+AL10)*dataMethode!$E$11</f>
        <v>92.728357625024984</v>
      </c>
    </row>
    <row r="12" spans="1:38" ht="15.75" customHeight="1" x14ac:dyDescent="0.25">
      <c r="A12" s="56"/>
      <c r="B12" s="56"/>
      <c r="C12" s="56"/>
      <c r="D12" s="56" t="s">
        <v>142</v>
      </c>
      <c r="E12" s="57"/>
      <c r="F12" s="20" t="s">
        <v>122</v>
      </c>
      <c r="G12" s="19"/>
      <c r="H12" s="162">
        <f>H11*dataMethode!$E$10</f>
        <v>201.09630395621963</v>
      </c>
      <c r="I12" s="162">
        <f>I11*dataMethode!$E$10</f>
        <v>92.468793641771526</v>
      </c>
      <c r="J12" s="162">
        <f>J11*dataMethode!$E$10</f>
        <v>106.34211637189102</v>
      </c>
      <c r="K12" s="162">
        <f>K11*dataMethode!$E$10</f>
        <v>120.17077683655599</v>
      </c>
      <c r="L12" s="162">
        <f>L11*dataMethode!$E$10</f>
        <v>132.92764462145607</v>
      </c>
      <c r="M12" s="162">
        <f>M11*dataMethode!$E$10</f>
        <v>146.34215431215367</v>
      </c>
      <c r="N12" s="162">
        <f>N11*dataMethode!$E$10</f>
        <v>161.78409917292956</v>
      </c>
      <c r="O12" s="162">
        <f>O11*dataMethode!$E$10</f>
        <v>118.35808761185042</v>
      </c>
      <c r="P12" s="162">
        <f>P11*dataMethode!$E$10</f>
        <v>131.72222991980692</v>
      </c>
      <c r="Q12" s="162">
        <f>Q11*dataMethode!$E$10</f>
        <v>146.77160398700289</v>
      </c>
      <c r="R12" s="162">
        <f>R11*dataMethode!$E$10</f>
        <v>160.07012051689853</v>
      </c>
      <c r="S12" s="162">
        <f>S11*dataMethode!$E$10</f>
        <v>173.08581175589967</v>
      </c>
      <c r="T12" s="162">
        <f>T11*dataMethode!$E$10</f>
        <v>187.10330786293574</v>
      </c>
      <c r="U12" s="162">
        <f>U11*dataMethode!$E$10</f>
        <v>201.43730748965072</v>
      </c>
      <c r="V12" s="162">
        <f>V11*dataMethode!$E$10</f>
        <v>214.04524520867758</v>
      </c>
      <c r="W12" s="162">
        <f>W11*dataMethode!$E$10</f>
        <v>228.3363005384015</v>
      </c>
      <c r="X12" s="162">
        <f>X11*dataMethode!$E$10</f>
        <v>157.66981809352643</v>
      </c>
      <c r="Y12" s="162">
        <f>Y11*dataMethode!$E$10</f>
        <v>174.11236053543271</v>
      </c>
      <c r="Z12" s="162">
        <f>Z11*dataMethode!$E$10</f>
        <v>188.81104064640476</v>
      </c>
      <c r="AA12" s="162">
        <f>AA11*dataMethode!$E$10</f>
        <v>205.18746906894717</v>
      </c>
      <c r="AB12" s="162">
        <f>AB11*dataMethode!$E$10</f>
        <v>219.83228059219456</v>
      </c>
      <c r="AC12" s="162">
        <f>AC11*dataMethode!$E$10</f>
        <v>232.75550813174848</v>
      </c>
      <c r="AD12" s="162">
        <f>AD11*dataMethode!$E$10</f>
        <v>245.32290056457211</v>
      </c>
      <c r="AE12" s="162">
        <f>AE11*dataMethode!$E$10</f>
        <v>257.87566982947493</v>
      </c>
      <c r="AF12" s="162">
        <f>AF11*dataMethode!$E$10</f>
        <v>268.72095421328987</v>
      </c>
      <c r="AG12" s="162">
        <f>AG11*dataMethode!$E$10</f>
        <v>280.91014362989586</v>
      </c>
      <c r="AH12" s="162">
        <f>AH11*dataMethode!$E$10</f>
        <v>292.41126168411523</v>
      </c>
      <c r="AI12" s="162">
        <f>AI11*dataMethode!$E$10</f>
        <v>303.90228143119111</v>
      </c>
      <c r="AJ12" s="162">
        <f>AJ11*dataMethode!$E$10</f>
        <v>317.07128325234663</v>
      </c>
      <c r="AK12" s="162">
        <f>AK11*dataMethode!$E$10</f>
        <v>328.54204953475704</v>
      </c>
      <c r="AL12" s="162">
        <f>AL11*dataMethode!$E$10</f>
        <v>340.00397795842491</v>
      </c>
    </row>
    <row r="13" spans="1:38" ht="15.75" customHeight="1" x14ac:dyDescent="0.25">
      <c r="A13" s="56"/>
      <c r="B13" s="56"/>
      <c r="C13" s="56"/>
      <c r="D13" s="56"/>
      <c r="E13" s="20"/>
      <c r="F13" s="20"/>
      <c r="G13" s="19"/>
      <c r="H13" s="2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</row>
    <row r="14" spans="1:38" ht="15.75" customHeight="1" x14ac:dyDescent="0.25">
      <c r="A14" s="56"/>
      <c r="B14" s="56"/>
      <c r="C14" s="56"/>
      <c r="D14" s="19" t="s">
        <v>143</v>
      </c>
      <c r="E14" s="57"/>
      <c r="F14" s="57" t="s">
        <v>141</v>
      </c>
      <c r="G14" s="2"/>
      <c r="H14" s="159">
        <f>dataMethode!$E$59</f>
        <v>70</v>
      </c>
      <c r="I14" s="159">
        <f>dataMethode!$E$59</f>
        <v>70</v>
      </c>
      <c r="J14" s="159">
        <f>dataMethode!$E$59</f>
        <v>70</v>
      </c>
      <c r="K14" s="159">
        <f>dataMethode!$E$59</f>
        <v>70</v>
      </c>
      <c r="L14" s="159">
        <f>dataMethode!$E$59</f>
        <v>70</v>
      </c>
      <c r="M14" s="159">
        <f>dataMethode!$E$59</f>
        <v>70</v>
      </c>
      <c r="N14" s="159">
        <f>dataMethode!$E$59</f>
        <v>70</v>
      </c>
      <c r="O14" s="159">
        <f>dataMethode!$E$59</f>
        <v>70</v>
      </c>
      <c r="P14" s="159">
        <f>dataMethode!$E$59</f>
        <v>70</v>
      </c>
      <c r="Q14" s="159">
        <f>dataMethode!$E$59</f>
        <v>70</v>
      </c>
      <c r="R14" s="159">
        <f>dataMethode!$E$59</f>
        <v>70</v>
      </c>
      <c r="S14" s="159">
        <f>dataMethode!$E$59</f>
        <v>70</v>
      </c>
      <c r="T14" s="159">
        <f>dataMethode!$E$59</f>
        <v>70</v>
      </c>
      <c r="U14" s="159">
        <f>dataMethode!$E$59</f>
        <v>70</v>
      </c>
      <c r="V14" s="159">
        <f>dataMethode!$E$59</f>
        <v>70</v>
      </c>
      <c r="W14" s="159">
        <f>dataMethode!$E$59</f>
        <v>70</v>
      </c>
      <c r="X14" s="159">
        <f>dataMethode!$E$59</f>
        <v>70</v>
      </c>
      <c r="Y14" s="159">
        <f>dataMethode!$E$59</f>
        <v>70</v>
      </c>
      <c r="Z14" s="159">
        <f>dataMethode!$E$59</f>
        <v>70</v>
      </c>
      <c r="AA14" s="159">
        <f>dataMethode!$E$59</f>
        <v>70</v>
      </c>
      <c r="AB14" s="159">
        <f>dataMethode!$E$59</f>
        <v>70</v>
      </c>
      <c r="AC14" s="159">
        <f>dataMethode!$E$59</f>
        <v>70</v>
      </c>
      <c r="AD14" s="159">
        <f>dataMethode!$E$59</f>
        <v>70</v>
      </c>
      <c r="AE14" s="159">
        <f>dataMethode!$E$59</f>
        <v>70</v>
      </c>
      <c r="AF14" s="159">
        <f>dataMethode!$E$59</f>
        <v>70</v>
      </c>
      <c r="AG14" s="159">
        <f>dataMethode!$E$59</f>
        <v>70</v>
      </c>
      <c r="AH14" s="159">
        <f>dataMethode!$E$59</f>
        <v>70</v>
      </c>
      <c r="AI14" s="159">
        <f>dataMethode!$E$59</f>
        <v>70</v>
      </c>
      <c r="AJ14" s="159">
        <f>dataMethode!$E$59</f>
        <v>70</v>
      </c>
      <c r="AK14" s="159">
        <f>dataMethode!$E$59</f>
        <v>70</v>
      </c>
      <c r="AL14" s="159">
        <f>dataMethode!$E$59</f>
        <v>70</v>
      </c>
    </row>
    <row r="15" spans="1:38" ht="15.75" customHeight="1" x14ac:dyDescent="0.25">
      <c r="A15" s="56"/>
      <c r="B15" s="56"/>
      <c r="C15" s="56"/>
      <c r="D15" s="19" t="s">
        <v>144</v>
      </c>
      <c r="E15" s="57"/>
      <c r="F15" s="57" t="s">
        <v>141</v>
      </c>
      <c r="G15" s="2"/>
      <c r="H15" s="159">
        <f>dataMethode!$E$55</f>
        <v>10</v>
      </c>
      <c r="I15" s="159">
        <f>dataMethode!$E$55</f>
        <v>10</v>
      </c>
      <c r="J15" s="159">
        <f>dataMethode!$E$55</f>
        <v>10</v>
      </c>
      <c r="K15" s="159">
        <f>dataMethode!$E$55</f>
        <v>10</v>
      </c>
      <c r="L15" s="159">
        <f>dataMethode!$E$55</f>
        <v>10</v>
      </c>
      <c r="M15" s="159">
        <f>dataMethode!$E$55</f>
        <v>10</v>
      </c>
      <c r="N15" s="159">
        <f>dataMethode!$E$55</f>
        <v>10</v>
      </c>
      <c r="O15" s="159">
        <f>dataMethode!$E$55</f>
        <v>10</v>
      </c>
      <c r="P15" s="159">
        <f>dataMethode!$E$55</f>
        <v>10</v>
      </c>
      <c r="Q15" s="159">
        <f>dataMethode!$E$55</f>
        <v>10</v>
      </c>
      <c r="R15" s="159">
        <f>dataMethode!$E$55</f>
        <v>10</v>
      </c>
      <c r="S15" s="159">
        <f>dataMethode!$E$55</f>
        <v>10</v>
      </c>
      <c r="T15" s="159">
        <f>dataMethode!$E$55</f>
        <v>10</v>
      </c>
      <c r="U15" s="159">
        <f>dataMethode!$E$55</f>
        <v>10</v>
      </c>
      <c r="V15" s="159">
        <f>dataMethode!$E$55</f>
        <v>10</v>
      </c>
      <c r="W15" s="159">
        <f>dataMethode!$E$55</f>
        <v>10</v>
      </c>
      <c r="X15" s="159">
        <f>dataMethode!$E$55</f>
        <v>10</v>
      </c>
      <c r="Y15" s="159">
        <f>dataMethode!$E$55</f>
        <v>10</v>
      </c>
      <c r="Z15" s="159">
        <f>dataMethode!$E$55</f>
        <v>10</v>
      </c>
      <c r="AA15" s="159">
        <f>dataMethode!$E$55</f>
        <v>10</v>
      </c>
      <c r="AB15" s="159">
        <f>dataMethode!$E$55</f>
        <v>10</v>
      </c>
      <c r="AC15" s="159">
        <f>dataMethode!$E$55</f>
        <v>10</v>
      </c>
      <c r="AD15" s="159">
        <f>dataMethode!$E$55</f>
        <v>10</v>
      </c>
      <c r="AE15" s="159">
        <f>dataMethode!$E$55</f>
        <v>10</v>
      </c>
      <c r="AF15" s="159">
        <f>dataMethode!$E$55</f>
        <v>10</v>
      </c>
      <c r="AG15" s="159">
        <f>dataMethode!$E$55</f>
        <v>10</v>
      </c>
      <c r="AH15" s="159">
        <f>dataMethode!$E$55</f>
        <v>10</v>
      </c>
      <c r="AI15" s="159">
        <f>dataMethode!$E$55</f>
        <v>10</v>
      </c>
      <c r="AJ15" s="159">
        <f>dataMethode!$E$55</f>
        <v>10</v>
      </c>
      <c r="AK15" s="159">
        <f>dataMethode!$E$55</f>
        <v>10</v>
      </c>
      <c r="AL15" s="159">
        <f>dataMethode!$E$55</f>
        <v>10</v>
      </c>
    </row>
    <row r="16" spans="1:38" ht="15.75" customHeight="1" x14ac:dyDescent="0.25">
      <c r="A16" s="56"/>
      <c r="B16" s="56"/>
      <c r="C16" s="56"/>
      <c r="D16" s="19" t="s">
        <v>145</v>
      </c>
      <c r="E16" s="57"/>
      <c r="F16" s="57" t="s">
        <v>141</v>
      </c>
      <c r="G16" s="163"/>
      <c r="H16" s="164">
        <v>0</v>
      </c>
      <c r="I16" s="159">
        <f t="shared" ref="I16:AL16" si="4">H16</f>
        <v>0</v>
      </c>
      <c r="J16" s="159">
        <f t="shared" si="4"/>
        <v>0</v>
      </c>
      <c r="K16" s="159">
        <f t="shared" si="4"/>
        <v>0</v>
      </c>
      <c r="L16" s="159">
        <f t="shared" si="4"/>
        <v>0</v>
      </c>
      <c r="M16" s="159">
        <f t="shared" si="4"/>
        <v>0</v>
      </c>
      <c r="N16" s="159">
        <f t="shared" si="4"/>
        <v>0</v>
      </c>
      <c r="O16" s="159">
        <f t="shared" si="4"/>
        <v>0</v>
      </c>
      <c r="P16" s="159">
        <f t="shared" si="4"/>
        <v>0</v>
      </c>
      <c r="Q16" s="159">
        <f t="shared" si="4"/>
        <v>0</v>
      </c>
      <c r="R16" s="159">
        <f t="shared" si="4"/>
        <v>0</v>
      </c>
      <c r="S16" s="159">
        <f t="shared" si="4"/>
        <v>0</v>
      </c>
      <c r="T16" s="159">
        <f t="shared" si="4"/>
        <v>0</v>
      </c>
      <c r="U16" s="159">
        <f t="shared" si="4"/>
        <v>0</v>
      </c>
      <c r="V16" s="159">
        <f t="shared" si="4"/>
        <v>0</v>
      </c>
      <c r="W16" s="159">
        <f t="shared" si="4"/>
        <v>0</v>
      </c>
      <c r="X16" s="159">
        <f t="shared" si="4"/>
        <v>0</v>
      </c>
      <c r="Y16" s="159">
        <f t="shared" si="4"/>
        <v>0</v>
      </c>
      <c r="Z16" s="159">
        <f t="shared" si="4"/>
        <v>0</v>
      </c>
      <c r="AA16" s="159">
        <f t="shared" si="4"/>
        <v>0</v>
      </c>
      <c r="AB16" s="159">
        <f t="shared" si="4"/>
        <v>0</v>
      </c>
      <c r="AC16" s="159">
        <f t="shared" si="4"/>
        <v>0</v>
      </c>
      <c r="AD16" s="159">
        <f t="shared" si="4"/>
        <v>0</v>
      </c>
      <c r="AE16" s="159">
        <f t="shared" si="4"/>
        <v>0</v>
      </c>
      <c r="AF16" s="159">
        <f t="shared" si="4"/>
        <v>0</v>
      </c>
      <c r="AG16" s="159">
        <f t="shared" si="4"/>
        <v>0</v>
      </c>
      <c r="AH16" s="159">
        <f t="shared" si="4"/>
        <v>0</v>
      </c>
      <c r="AI16" s="159">
        <f t="shared" si="4"/>
        <v>0</v>
      </c>
      <c r="AJ16" s="159">
        <f t="shared" si="4"/>
        <v>0</v>
      </c>
      <c r="AK16" s="159">
        <f t="shared" si="4"/>
        <v>0</v>
      </c>
      <c r="AL16" s="159">
        <f t="shared" si="4"/>
        <v>0</v>
      </c>
    </row>
    <row r="17" spans="1:38" ht="15.75" customHeight="1" x14ac:dyDescent="0.25">
      <c r="A17" s="56"/>
      <c r="B17" s="56"/>
      <c r="C17" s="56"/>
      <c r="D17" s="56" t="s">
        <v>146</v>
      </c>
      <c r="E17" s="20"/>
      <c r="F17" s="20" t="s">
        <v>122</v>
      </c>
      <c r="G17" s="56"/>
      <c r="H17" s="165">
        <f>SUM(H14:H16)*dataMethode!$E$10</f>
        <v>293.33333333333331</v>
      </c>
      <c r="I17" s="165">
        <f>SUM(I14:I16)*dataMethode!$E$10</f>
        <v>293.33333333333331</v>
      </c>
      <c r="J17" s="165">
        <f>SUM(J14:J16)*dataMethode!$E$10</f>
        <v>293.33333333333331</v>
      </c>
      <c r="K17" s="165">
        <f>SUM(K14:K16)*dataMethode!$E$10</f>
        <v>293.33333333333331</v>
      </c>
      <c r="L17" s="165">
        <f>SUM(L14:L16)*dataMethode!$E$10</f>
        <v>293.33333333333331</v>
      </c>
      <c r="M17" s="165">
        <f>SUM(M14:M16)*dataMethode!$E$10</f>
        <v>293.33333333333331</v>
      </c>
      <c r="N17" s="165">
        <f>SUM(N14:N16)*dataMethode!$E$10</f>
        <v>293.33333333333331</v>
      </c>
      <c r="O17" s="165">
        <f>SUM(O14:O16)*dataMethode!$E$10</f>
        <v>293.33333333333331</v>
      </c>
      <c r="P17" s="165">
        <f>SUM(P14:P16)*dataMethode!$E$10</f>
        <v>293.33333333333331</v>
      </c>
      <c r="Q17" s="165">
        <f>SUM(Q14:Q16)*dataMethode!$E$10</f>
        <v>293.33333333333331</v>
      </c>
      <c r="R17" s="165">
        <f>SUM(R14:R16)*dataMethode!$E$10</f>
        <v>293.33333333333331</v>
      </c>
      <c r="S17" s="165">
        <f>SUM(S14:S16)*dataMethode!$E$10</f>
        <v>293.33333333333331</v>
      </c>
      <c r="T17" s="165">
        <f>SUM(T14:T16)*dataMethode!$E$10</f>
        <v>293.33333333333331</v>
      </c>
      <c r="U17" s="165">
        <f>SUM(U14:U16)*dataMethode!$E$10</f>
        <v>293.33333333333331</v>
      </c>
      <c r="V17" s="165">
        <f>SUM(V14:V16)*dataMethode!$E$10</f>
        <v>293.33333333333331</v>
      </c>
      <c r="W17" s="165">
        <f>SUM(W14:W16)*dataMethode!$E$10</f>
        <v>293.33333333333331</v>
      </c>
      <c r="X17" s="165">
        <f>SUM(X14:X16)*dataMethode!$E$10</f>
        <v>293.33333333333331</v>
      </c>
      <c r="Y17" s="165">
        <f>SUM(Y14:Y16)*dataMethode!$E$10</f>
        <v>293.33333333333331</v>
      </c>
      <c r="Z17" s="165">
        <f>SUM(Z14:Z16)*dataMethode!$E$10</f>
        <v>293.33333333333331</v>
      </c>
      <c r="AA17" s="165">
        <f>SUM(AA14:AA16)*dataMethode!$E$10</f>
        <v>293.33333333333331</v>
      </c>
      <c r="AB17" s="165">
        <f>SUM(AB14:AB16)*dataMethode!$E$10</f>
        <v>293.33333333333331</v>
      </c>
      <c r="AC17" s="165">
        <f>SUM(AC14:AC16)*dataMethode!$E$10</f>
        <v>293.33333333333331</v>
      </c>
      <c r="AD17" s="165">
        <f>SUM(AD14:AD16)*dataMethode!$E$10</f>
        <v>293.33333333333331</v>
      </c>
      <c r="AE17" s="165">
        <f>SUM(AE14:AE16)*dataMethode!$E$10</f>
        <v>293.33333333333331</v>
      </c>
      <c r="AF17" s="165">
        <f>SUM(AF14:AF16)*dataMethode!$E$10</f>
        <v>293.33333333333331</v>
      </c>
      <c r="AG17" s="165">
        <f>SUM(AG14:AG16)*dataMethode!$E$10</f>
        <v>293.33333333333331</v>
      </c>
      <c r="AH17" s="165">
        <f>SUM(AH14:AH16)*dataMethode!$E$10</f>
        <v>293.33333333333331</v>
      </c>
      <c r="AI17" s="165">
        <f>SUM(AI14:AI16)*dataMethode!$E$10</f>
        <v>293.33333333333331</v>
      </c>
      <c r="AJ17" s="165">
        <f>SUM(AJ14:AJ16)*dataMethode!$E$10</f>
        <v>293.33333333333331</v>
      </c>
      <c r="AK17" s="165">
        <f>SUM(AK14:AK16)*dataMethode!$E$10</f>
        <v>293.33333333333331</v>
      </c>
      <c r="AL17" s="165">
        <f>SUM(AL14:AL16)*dataMethode!$E$10</f>
        <v>293.33333333333331</v>
      </c>
    </row>
    <row r="18" spans="1:38" ht="15.75" customHeight="1" x14ac:dyDescent="0.25">
      <c r="A18" s="56"/>
      <c r="B18" s="56"/>
      <c r="C18" s="56"/>
      <c r="D18" s="2"/>
      <c r="E18" s="57"/>
      <c r="F18" s="57"/>
      <c r="G18" s="2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</row>
    <row r="19" spans="1:38" ht="15.75" customHeight="1" x14ac:dyDescent="0.25">
      <c r="A19" s="56"/>
      <c r="B19" s="56"/>
      <c r="C19" s="56"/>
      <c r="D19" s="133" t="s">
        <v>147</v>
      </c>
      <c r="E19" s="166"/>
      <c r="F19" s="166" t="s">
        <v>141</v>
      </c>
      <c r="G19" s="133"/>
      <c r="H19" s="167">
        <f t="shared" ref="H19:AL19" si="5">H11+H14+H15+H16</f>
        <v>134.84444653351443</v>
      </c>
      <c r="I19" s="167">
        <f t="shared" si="5"/>
        <v>105.21876190230132</v>
      </c>
      <c r="J19" s="167">
        <f t="shared" si="5"/>
        <v>109.0023953741521</v>
      </c>
      <c r="K19" s="167">
        <f t="shared" si="5"/>
        <v>112.77384822815164</v>
      </c>
      <c r="L19" s="167">
        <f t="shared" si="5"/>
        <v>116.25299398766984</v>
      </c>
      <c r="M19" s="167">
        <f t="shared" si="5"/>
        <v>119.91149663058737</v>
      </c>
      <c r="N19" s="167">
        <f t="shared" si="5"/>
        <v>124.12293613807171</v>
      </c>
      <c r="O19" s="167">
        <f t="shared" si="5"/>
        <v>112.27947843959558</v>
      </c>
      <c r="P19" s="167">
        <f t="shared" si="5"/>
        <v>115.92424452358371</v>
      </c>
      <c r="Q19" s="167">
        <f t="shared" si="5"/>
        <v>120.0286192691826</v>
      </c>
      <c r="R19" s="167">
        <f t="shared" si="5"/>
        <v>123.6554874136996</v>
      </c>
      <c r="S19" s="167">
        <f t="shared" si="5"/>
        <v>127.20522138797264</v>
      </c>
      <c r="T19" s="167">
        <f t="shared" si="5"/>
        <v>131.02817487170975</v>
      </c>
      <c r="U19" s="167">
        <f t="shared" si="5"/>
        <v>134.93744749717746</v>
      </c>
      <c r="V19" s="167">
        <f t="shared" si="5"/>
        <v>138.37597596600298</v>
      </c>
      <c r="W19" s="167">
        <f t="shared" si="5"/>
        <v>142.27353651047315</v>
      </c>
      <c r="X19" s="167">
        <f t="shared" si="5"/>
        <v>123.00085948005267</v>
      </c>
      <c r="Y19" s="167">
        <f t="shared" si="5"/>
        <v>127.48518923693619</v>
      </c>
      <c r="Z19" s="167">
        <f t="shared" si="5"/>
        <v>131.49392017629219</v>
      </c>
      <c r="AA19" s="167">
        <f t="shared" si="5"/>
        <v>135.9602188369856</v>
      </c>
      <c r="AB19" s="167">
        <f t="shared" si="5"/>
        <v>139.95425834332579</v>
      </c>
      <c r="AC19" s="167">
        <f t="shared" si="5"/>
        <v>143.47877494502231</v>
      </c>
      <c r="AD19" s="167">
        <f t="shared" si="5"/>
        <v>146.90624560851967</v>
      </c>
      <c r="AE19" s="167">
        <f t="shared" si="5"/>
        <v>150.32972813531134</v>
      </c>
      <c r="AF19" s="167">
        <f t="shared" si="5"/>
        <v>153.28753296726086</v>
      </c>
      <c r="AG19" s="167">
        <f t="shared" si="5"/>
        <v>156.61185735360795</v>
      </c>
      <c r="AH19" s="167">
        <f t="shared" si="5"/>
        <v>159.74852591384962</v>
      </c>
      <c r="AI19" s="167">
        <f t="shared" si="5"/>
        <v>162.88244039032486</v>
      </c>
      <c r="AJ19" s="167">
        <f t="shared" si="5"/>
        <v>166.47398634154908</v>
      </c>
      <c r="AK19" s="167">
        <f t="shared" si="5"/>
        <v>169.60237714584284</v>
      </c>
      <c r="AL19" s="167">
        <f t="shared" si="5"/>
        <v>172.72835762502498</v>
      </c>
    </row>
    <row r="20" spans="1:38" ht="15.75" customHeight="1" x14ac:dyDescent="0.25">
      <c r="A20" s="56"/>
      <c r="B20" s="56"/>
      <c r="C20" s="56"/>
      <c r="D20" s="168" t="s">
        <v>148</v>
      </c>
      <c r="E20" s="169"/>
      <c r="F20" s="169" t="s">
        <v>122</v>
      </c>
      <c r="G20" s="170"/>
      <c r="H20" s="171">
        <f>H19*dataMethode!$E$10</f>
        <v>494.42963728955289</v>
      </c>
      <c r="I20" s="171">
        <f>I19*dataMethode!$E$10</f>
        <v>385.80212697510484</v>
      </c>
      <c r="J20" s="171">
        <f>J19*dataMethode!$E$10</f>
        <v>399.67544970522437</v>
      </c>
      <c r="K20" s="171">
        <f>K19*dataMethode!$E$10</f>
        <v>413.50411016988932</v>
      </c>
      <c r="L20" s="171">
        <f>L19*dataMethode!$E$10</f>
        <v>426.26097795478938</v>
      </c>
      <c r="M20" s="171">
        <f>M19*dataMethode!$E$10</f>
        <v>439.67548764548701</v>
      </c>
      <c r="N20" s="171">
        <f>N19*dataMethode!$E$10</f>
        <v>455.1174325062629</v>
      </c>
      <c r="O20" s="171">
        <f>O19*dataMethode!$E$10</f>
        <v>411.69142094518378</v>
      </c>
      <c r="P20" s="171">
        <f>P19*dataMethode!$E$10</f>
        <v>425.05556325314024</v>
      </c>
      <c r="Q20" s="171">
        <f>Q19*dataMethode!$E$10</f>
        <v>440.10493732033621</v>
      </c>
      <c r="R20" s="171">
        <f>R19*dataMethode!$E$10</f>
        <v>453.40345385023187</v>
      </c>
      <c r="S20" s="171">
        <f>S19*dataMethode!$E$10</f>
        <v>466.41914508923298</v>
      </c>
      <c r="T20" s="171">
        <f>T19*dataMethode!$E$10</f>
        <v>480.43664119626908</v>
      </c>
      <c r="U20" s="171">
        <f>U19*dataMethode!$E$10</f>
        <v>494.77064082298398</v>
      </c>
      <c r="V20" s="171">
        <f>V19*dataMethode!$E$10</f>
        <v>507.37857854201093</v>
      </c>
      <c r="W20" s="171">
        <f>W19*dataMethode!$E$10</f>
        <v>521.66963387173485</v>
      </c>
      <c r="X20" s="171">
        <f>X19*dataMethode!$E$10</f>
        <v>451.00315142685974</v>
      </c>
      <c r="Y20" s="171">
        <f>Y19*dataMethode!$E$10</f>
        <v>467.445693868766</v>
      </c>
      <c r="Z20" s="171">
        <f>Z19*dataMethode!$E$10</f>
        <v>482.14437397973802</v>
      </c>
      <c r="AA20" s="171">
        <f>AA19*dataMethode!$E$10</f>
        <v>498.52080240228054</v>
      </c>
      <c r="AB20" s="171">
        <f>AB19*dataMethode!$E$10</f>
        <v>513.16561392552785</v>
      </c>
      <c r="AC20" s="171">
        <f>AC19*dataMethode!$E$10</f>
        <v>526.08884146508183</v>
      </c>
      <c r="AD20" s="171">
        <f>AD19*dataMethode!$E$10</f>
        <v>538.65623389790539</v>
      </c>
      <c r="AE20" s="171">
        <f>AE19*dataMethode!$E$10</f>
        <v>551.20900316280824</v>
      </c>
      <c r="AF20" s="171">
        <f>AF19*dataMethode!$E$10</f>
        <v>562.05428754662307</v>
      </c>
      <c r="AG20" s="171">
        <f>AG19*dataMethode!$E$10</f>
        <v>574.24347696322911</v>
      </c>
      <c r="AH20" s="171">
        <f>AH19*dataMethode!$E$10</f>
        <v>585.74459501744855</v>
      </c>
      <c r="AI20" s="171">
        <f>AI19*dataMethode!$E$10</f>
        <v>597.23561476452448</v>
      </c>
      <c r="AJ20" s="171">
        <f>AJ19*dataMethode!$E$10</f>
        <v>610.40461658567995</v>
      </c>
      <c r="AK20" s="171">
        <f>AK19*dataMethode!$E$10</f>
        <v>621.87538286809036</v>
      </c>
      <c r="AL20" s="171">
        <f>AL19*dataMethode!$E$10</f>
        <v>633.33731129175828</v>
      </c>
    </row>
    <row r="21" spans="1:38" ht="15.75" customHeight="1" x14ac:dyDescent="0.25">
      <c r="A21" s="56"/>
      <c r="B21" s="56"/>
      <c r="C21" s="56"/>
      <c r="D21" s="2"/>
      <c r="E21" s="57"/>
      <c r="F21" s="57"/>
      <c r="G21" s="2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</row>
    <row r="22" spans="1:38" ht="15.75" customHeight="1" x14ac:dyDescent="0.25">
      <c r="A22" s="56"/>
      <c r="B22" s="56"/>
      <c r="C22" s="56"/>
      <c r="D22" s="60" t="s">
        <v>149</v>
      </c>
      <c r="E22" s="61"/>
      <c r="F22" s="61"/>
      <c r="G22" s="60"/>
      <c r="H22" s="61">
        <v>0</v>
      </c>
      <c r="I22" s="61">
        <f t="shared" ref="I22:AL22" si="6">H22+1</f>
        <v>1</v>
      </c>
      <c r="J22" s="61">
        <f t="shared" si="6"/>
        <v>2</v>
      </c>
      <c r="K22" s="61">
        <f t="shared" si="6"/>
        <v>3</v>
      </c>
      <c r="L22" s="61">
        <f t="shared" si="6"/>
        <v>4</v>
      </c>
      <c r="M22" s="61">
        <f t="shared" si="6"/>
        <v>5</v>
      </c>
      <c r="N22" s="61">
        <f t="shared" si="6"/>
        <v>6</v>
      </c>
      <c r="O22" s="61">
        <f t="shared" si="6"/>
        <v>7</v>
      </c>
      <c r="P22" s="61">
        <f t="shared" si="6"/>
        <v>8</v>
      </c>
      <c r="Q22" s="61">
        <f t="shared" si="6"/>
        <v>9</v>
      </c>
      <c r="R22" s="61">
        <f t="shared" si="6"/>
        <v>10</v>
      </c>
      <c r="S22" s="61">
        <f t="shared" si="6"/>
        <v>11</v>
      </c>
      <c r="T22" s="61">
        <f t="shared" si="6"/>
        <v>12</v>
      </c>
      <c r="U22" s="61">
        <f t="shared" si="6"/>
        <v>13</v>
      </c>
      <c r="V22" s="61">
        <f t="shared" si="6"/>
        <v>14</v>
      </c>
      <c r="W22" s="61">
        <f t="shared" si="6"/>
        <v>15</v>
      </c>
      <c r="X22" s="61">
        <f t="shared" si="6"/>
        <v>16</v>
      </c>
      <c r="Y22" s="61">
        <f t="shared" si="6"/>
        <v>17</v>
      </c>
      <c r="Z22" s="61">
        <f t="shared" si="6"/>
        <v>18</v>
      </c>
      <c r="AA22" s="61">
        <f t="shared" si="6"/>
        <v>19</v>
      </c>
      <c r="AB22" s="61">
        <f t="shared" si="6"/>
        <v>20</v>
      </c>
      <c r="AC22" s="61">
        <f t="shared" si="6"/>
        <v>21</v>
      </c>
      <c r="AD22" s="61">
        <f t="shared" si="6"/>
        <v>22</v>
      </c>
      <c r="AE22" s="61">
        <f t="shared" si="6"/>
        <v>23</v>
      </c>
      <c r="AF22" s="61">
        <f t="shared" si="6"/>
        <v>24</v>
      </c>
      <c r="AG22" s="61">
        <f t="shared" si="6"/>
        <v>25</v>
      </c>
      <c r="AH22" s="61">
        <f t="shared" si="6"/>
        <v>26</v>
      </c>
      <c r="AI22" s="61">
        <f t="shared" si="6"/>
        <v>27</v>
      </c>
      <c r="AJ22" s="61">
        <f t="shared" si="6"/>
        <v>28</v>
      </c>
      <c r="AK22" s="61">
        <f t="shared" si="6"/>
        <v>29</v>
      </c>
      <c r="AL22" s="61">
        <f t="shared" si="6"/>
        <v>30</v>
      </c>
    </row>
    <row r="23" spans="1:38" ht="15.75" customHeight="1" x14ac:dyDescent="0.25">
      <c r="A23" s="56"/>
      <c r="B23" s="56"/>
      <c r="C23" s="56"/>
      <c r="D23" s="172" t="s">
        <v>150</v>
      </c>
      <c r="E23" s="57"/>
      <c r="F23" s="57" t="s">
        <v>72</v>
      </c>
      <c r="G23" s="2"/>
      <c r="H23" s="124">
        <f>Scénario_référence!G11</f>
        <v>72</v>
      </c>
      <c r="I23" s="124">
        <f>Scénario_référence!H11</f>
        <v>78.2</v>
      </c>
      <c r="J23" s="124">
        <f>Scénario_référence!I11</f>
        <v>84.4</v>
      </c>
      <c r="K23" s="124">
        <f>Scénario_référence!J11</f>
        <v>90.600000000000009</v>
      </c>
      <c r="L23" s="124">
        <f>Scénario_référence!K11</f>
        <v>96.800000000000011</v>
      </c>
      <c r="M23" s="124">
        <f>Scénario_référence!L11</f>
        <v>103</v>
      </c>
      <c r="N23" s="124">
        <f>Scénario_référence!M11</f>
        <v>109.8</v>
      </c>
      <c r="O23" s="124">
        <f>Scénario_référence!N11</f>
        <v>116.6</v>
      </c>
      <c r="P23" s="124">
        <f>Scénario_référence!O11</f>
        <v>123.39999999999999</v>
      </c>
      <c r="Q23" s="124">
        <f>Scénario_référence!P11</f>
        <v>130.19999999999999</v>
      </c>
      <c r="R23" s="124">
        <f>Scénario_référence!Q11</f>
        <v>137</v>
      </c>
      <c r="S23" s="124">
        <f>Scénario_référence!R11</f>
        <v>144</v>
      </c>
      <c r="T23" s="124">
        <f>Scénario_référence!S11</f>
        <v>151</v>
      </c>
      <c r="U23" s="124">
        <f>Scénario_référence!T11</f>
        <v>158</v>
      </c>
      <c r="V23" s="124">
        <f>Scénario_référence!U11</f>
        <v>165</v>
      </c>
      <c r="W23" s="124">
        <f>Scénario_référence!V11</f>
        <v>172</v>
      </c>
      <c r="X23" s="124">
        <f>Scénario_référence!W11</f>
        <v>8.8000000000000007</v>
      </c>
      <c r="Y23" s="124">
        <f>Scénario_référence!X11</f>
        <v>17.600000000000001</v>
      </c>
      <c r="Z23" s="124">
        <f>Scénario_référence!Y11</f>
        <v>26.400000000000002</v>
      </c>
      <c r="AA23" s="124">
        <f>Scénario_référence!Z11</f>
        <v>35.200000000000003</v>
      </c>
      <c r="AB23" s="124">
        <f>Scénario_référence!AA11</f>
        <v>44</v>
      </c>
      <c r="AC23" s="124">
        <f>Scénario_référence!AB11</f>
        <v>49.6</v>
      </c>
      <c r="AD23" s="124">
        <f>Scénario_référence!AC11</f>
        <v>55.2</v>
      </c>
      <c r="AE23" s="124">
        <f>Scénario_référence!AD11</f>
        <v>60.800000000000004</v>
      </c>
      <c r="AF23" s="124">
        <f>Scénario_référence!AE11</f>
        <v>66.400000000000006</v>
      </c>
      <c r="AG23" s="124">
        <f>Scénario_référence!AF11</f>
        <v>72</v>
      </c>
      <c r="AH23" s="124">
        <f>Scénario_référence!AG11</f>
        <v>78.2</v>
      </c>
      <c r="AI23" s="124">
        <f>Scénario_référence!AH11</f>
        <v>84.4</v>
      </c>
      <c r="AJ23" s="124">
        <f>Scénario_référence!AI11</f>
        <v>90.600000000000009</v>
      </c>
      <c r="AK23" s="124">
        <f>Scénario_référence!AJ11</f>
        <v>96.800000000000011</v>
      </c>
      <c r="AL23" s="124">
        <f>Scénario_référence!AK11</f>
        <v>103</v>
      </c>
    </row>
    <row r="24" spans="1:38" ht="15.75" customHeight="1" x14ac:dyDescent="0.25">
      <c r="A24" s="56"/>
      <c r="B24" s="56"/>
      <c r="C24" s="56"/>
      <c r="D24" s="172" t="s">
        <v>151</v>
      </c>
      <c r="E24" s="57"/>
      <c r="F24" s="57" t="s">
        <v>138</v>
      </c>
      <c r="G24" s="2"/>
      <c r="H24" s="124">
        <f>H23*Projet!$F$25*Projet!$F$26</f>
        <v>56.800224000000007</v>
      </c>
      <c r="I24" s="124">
        <f>I23*Projet!$F$25*Projet!$F$26</f>
        <v>61.691354400000009</v>
      </c>
      <c r="J24" s="124">
        <f>J23*Projet!$F$25*Projet!$F$26</f>
        <v>66.582484800000017</v>
      </c>
      <c r="K24" s="124">
        <f>K23*Projet!$F$25*Projet!$F$26</f>
        <v>71.473615200000012</v>
      </c>
      <c r="L24" s="124">
        <f>L23*Projet!$F$25*Projet!$F$26</f>
        <v>76.36474560000002</v>
      </c>
      <c r="M24" s="124">
        <f>M23*Projet!$F$25*Projet!$F$26</f>
        <v>81.255876000000015</v>
      </c>
      <c r="N24" s="124">
        <f>N23*Projet!$F$25*Projet!$F$26</f>
        <v>86.620341600000003</v>
      </c>
      <c r="O24" s="124">
        <f>O23*Projet!$F$25*Projet!$F$26</f>
        <v>91.984807200000006</v>
      </c>
      <c r="P24" s="124">
        <f>P23*Projet!$F$25*Projet!$F$26</f>
        <v>97.349272799999994</v>
      </c>
      <c r="Q24" s="124">
        <f>Q23*Projet!$F$25*Projet!$F$26</f>
        <v>102.71373840000001</v>
      </c>
      <c r="R24" s="124">
        <f>R23*Projet!$F$25*Projet!$F$26</f>
        <v>108.07820400000001</v>
      </c>
      <c r="S24" s="124">
        <f>S23*Projet!$F$25*Projet!$F$26</f>
        <v>113.60044800000001</v>
      </c>
      <c r="T24" s="124">
        <f>T23*Projet!$F$25*Projet!$F$26</f>
        <v>119.12269200000001</v>
      </c>
      <c r="U24" s="124">
        <f>U23*Projet!$F$25*Projet!$F$26</f>
        <v>124.64493600000002</v>
      </c>
      <c r="V24" s="124">
        <f>V23*Projet!$F$25*Projet!$F$26</f>
        <v>130.16718</v>
      </c>
      <c r="W24" s="124">
        <f>W23*Projet!$F$25*Projet!$F$26</f>
        <v>135.689424</v>
      </c>
      <c r="X24" s="124">
        <f>X23*Projet!$F$25*Projet!$F$26</f>
        <v>6.9422496000000011</v>
      </c>
      <c r="Y24" s="124">
        <f>Y23*Projet!$F$25*Projet!$F$26</f>
        <v>13.884499200000002</v>
      </c>
      <c r="Z24" s="124">
        <f>Z23*Projet!$F$25*Projet!$F$26</f>
        <v>20.826748800000004</v>
      </c>
      <c r="AA24" s="124">
        <f>AA23*Projet!$F$25*Projet!$F$26</f>
        <v>27.768998400000005</v>
      </c>
      <c r="AB24" s="124">
        <f>AB23*Projet!$F$25*Projet!$F$26</f>
        <v>34.711248000000005</v>
      </c>
      <c r="AC24" s="124">
        <f>AC23*Projet!$F$25*Projet!$F$26</f>
        <v>39.129043200000005</v>
      </c>
      <c r="AD24" s="124">
        <f>AD23*Projet!$F$25*Projet!$F$26</f>
        <v>43.546838400000006</v>
      </c>
      <c r="AE24" s="124">
        <f>AE23*Projet!$F$25*Projet!$F$26</f>
        <v>47.964633600000013</v>
      </c>
      <c r="AF24" s="124">
        <f>AF23*Projet!$F$25*Projet!$F$26</f>
        <v>52.382428800000014</v>
      </c>
      <c r="AG24" s="124">
        <f>AG23*Projet!$F$25*Projet!$F$26</f>
        <v>56.800224000000007</v>
      </c>
      <c r="AH24" s="124">
        <f>AH23*Projet!$F$25*Projet!$F$26</f>
        <v>61.691354400000009</v>
      </c>
      <c r="AI24" s="124">
        <f>AI23*Projet!$F$25*Projet!$F$26</f>
        <v>66.582484800000017</v>
      </c>
      <c r="AJ24" s="124">
        <f>AJ23*Projet!$F$25*Projet!$F$26</f>
        <v>71.473615200000012</v>
      </c>
      <c r="AK24" s="124">
        <f>AK23*Projet!$F$25*Projet!$F$26</f>
        <v>76.36474560000002</v>
      </c>
      <c r="AL24" s="124">
        <f>AL23*Projet!$F$25*Projet!$F$26</f>
        <v>81.255876000000015</v>
      </c>
    </row>
    <row r="25" spans="1:38" ht="15.75" customHeight="1" x14ac:dyDescent="0.25">
      <c r="A25" s="56"/>
      <c r="B25" s="56"/>
      <c r="C25" s="56"/>
      <c r="D25" s="172" t="s">
        <v>152</v>
      </c>
      <c r="E25" s="57"/>
      <c r="F25" s="57" t="s">
        <v>138</v>
      </c>
      <c r="G25" s="2"/>
      <c r="H25" s="124">
        <f t="shared" ref="H25:AL25" si="7">IFERROR(EXP(-1.0587+0.8836*LN(H24)+0.284),0)</f>
        <v>16.356702988183862</v>
      </c>
      <c r="I25" s="124">
        <f t="shared" si="7"/>
        <v>17.595202151268406</v>
      </c>
      <c r="J25" s="124">
        <f t="shared" si="7"/>
        <v>18.82231163620504</v>
      </c>
      <c r="K25" s="124">
        <f t="shared" si="7"/>
        <v>20.03896327136739</v>
      </c>
      <c r="L25" s="124">
        <f t="shared" si="7"/>
        <v>21.245954131060582</v>
      </c>
      <c r="M25" s="124">
        <f t="shared" si="7"/>
        <v>22.443973412263333</v>
      </c>
      <c r="N25" s="124">
        <f t="shared" si="7"/>
        <v>23.748325975486658</v>
      </c>
      <c r="O25" s="124">
        <f t="shared" si="7"/>
        <v>25.043303280907999</v>
      </c>
      <c r="P25" s="124">
        <f t="shared" si="7"/>
        <v>26.329514370023311</v>
      </c>
      <c r="Q25" s="124">
        <f t="shared" si="7"/>
        <v>27.60749737044933</v>
      </c>
      <c r="R25" s="124">
        <f t="shared" si="7"/>
        <v>28.877731025075654</v>
      </c>
      <c r="S25" s="124">
        <f t="shared" si="7"/>
        <v>30.177681583843057</v>
      </c>
      <c r="T25" s="124">
        <f t="shared" si="7"/>
        <v>31.470294308692921</v>
      </c>
      <c r="U25" s="124">
        <f t="shared" si="7"/>
        <v>32.755948214030589</v>
      </c>
      <c r="V25" s="124">
        <f t="shared" si="7"/>
        <v>34.034986831907666</v>
      </c>
      <c r="W25" s="124">
        <f t="shared" si="7"/>
        <v>35.307722897445984</v>
      </c>
      <c r="X25" s="124">
        <f t="shared" si="7"/>
        <v>2.5532989281178584</v>
      </c>
      <c r="Y25" s="124">
        <f t="shared" si="7"/>
        <v>4.7107685513866526</v>
      </c>
      <c r="Z25" s="124">
        <f t="shared" si="7"/>
        <v>6.7404051785773511</v>
      </c>
      <c r="AA25" s="124">
        <f t="shared" si="7"/>
        <v>8.6912425726397942</v>
      </c>
      <c r="AB25" s="124">
        <f t="shared" si="7"/>
        <v>10.585504442375898</v>
      </c>
      <c r="AC25" s="124">
        <f t="shared" si="7"/>
        <v>11.767504773536515</v>
      </c>
      <c r="AD25" s="124">
        <f t="shared" si="7"/>
        <v>12.934038307450649</v>
      </c>
      <c r="AE25" s="124">
        <f t="shared" si="7"/>
        <v>14.08685279894895</v>
      </c>
      <c r="AF25" s="124">
        <f t="shared" si="7"/>
        <v>15.227355562397097</v>
      </c>
      <c r="AG25" s="124">
        <f t="shared" si="7"/>
        <v>16.356702988183862</v>
      </c>
      <c r="AH25" s="124">
        <f t="shared" si="7"/>
        <v>17.595202151268406</v>
      </c>
      <c r="AI25" s="124">
        <f t="shared" si="7"/>
        <v>18.82231163620504</v>
      </c>
      <c r="AJ25" s="124">
        <f t="shared" si="7"/>
        <v>20.03896327136739</v>
      </c>
      <c r="AK25" s="124">
        <f t="shared" si="7"/>
        <v>21.245954131060582</v>
      </c>
      <c r="AL25" s="124">
        <f t="shared" si="7"/>
        <v>22.443973412263333</v>
      </c>
    </row>
    <row r="26" spans="1:38" ht="15.75" customHeight="1" x14ac:dyDescent="0.25">
      <c r="A26" s="56"/>
      <c r="B26" s="56"/>
      <c r="C26" s="56"/>
      <c r="D26" s="19"/>
      <c r="E26" s="57"/>
      <c r="F26" s="57"/>
      <c r="G26" s="2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</row>
    <row r="27" spans="1:38" ht="15.75" customHeight="1" x14ac:dyDescent="0.25">
      <c r="A27" s="56"/>
      <c r="B27" s="56"/>
      <c r="C27" s="56"/>
      <c r="D27" s="56" t="s">
        <v>153</v>
      </c>
      <c r="E27" s="57"/>
      <c r="F27" s="57" t="s">
        <v>141</v>
      </c>
      <c r="G27" s="56"/>
      <c r="H27" s="173">
        <f>(H24+H25)*dataMethode!$E$11</f>
        <v>34.749540319387336</v>
      </c>
      <c r="I27" s="173">
        <f>(I24+I25)*dataMethode!$E$11</f>
        <v>37.661114361852498</v>
      </c>
      <c r="J27" s="173">
        <f>(J24+J25)*dataMethode!$E$11</f>
        <v>40.567278307197405</v>
      </c>
      <c r="K27" s="173">
        <f>(K24+K25)*dataMethode!$E$11</f>
        <v>43.468474773899516</v>
      </c>
      <c r="L27" s="173">
        <f>(L24+L25)*dataMethode!$E$11</f>
        <v>46.365082372253788</v>
      </c>
      <c r="M27" s="173">
        <f>(M24+M25)*dataMethode!$E$11</f>
        <v>49.25742847082509</v>
      </c>
      <c r="N27" s="173">
        <f>(N24+N25)*dataMethode!$E$11</f>
        <v>52.425117098356161</v>
      </c>
      <c r="O27" s="173">
        <f>(O24+O25)*dataMethode!$E$11</f>
        <v>55.588352478431297</v>
      </c>
      <c r="P27" s="173">
        <f>(P24+P25)*dataMethode!$E$11</f>
        <v>58.747423905761067</v>
      </c>
      <c r="Q27" s="173">
        <f>(Q24+Q25)*dataMethode!$E$11</f>
        <v>61.902586990963428</v>
      </c>
      <c r="R27" s="173">
        <f>(R24+R25)*dataMethode!$E$11</f>
        <v>65.05406913691094</v>
      </c>
      <c r="S27" s="173">
        <f>(S24+S25)*dataMethode!$E$11</f>
        <v>68.294611552325463</v>
      </c>
      <c r="T27" s="173">
        <f>(T24+T25)*dataMethode!$E$11</f>
        <v>71.531668496629138</v>
      </c>
      <c r="U27" s="173">
        <f>(U24+U25)*dataMethode!$E$11</f>
        <v>74.765420001664538</v>
      </c>
      <c r="V27" s="173">
        <f>(V24+V25)*dataMethode!$E$11</f>
        <v>77.996029245156137</v>
      </c>
      <c r="W27" s="173">
        <f>(W24+W25)*dataMethode!$E$11</f>
        <v>81.223644776286847</v>
      </c>
      <c r="X27" s="173">
        <f>(X24+X25)*dataMethode!$E$11</f>
        <v>4.5103855508559834</v>
      </c>
      <c r="Y27" s="173">
        <f>(Y24+Y25)*dataMethode!$E$11</f>
        <v>8.8327521819086598</v>
      </c>
      <c r="Z27" s="173">
        <f>(Z24+Z25)*dataMethode!$E$11</f>
        <v>13.094398139824243</v>
      </c>
      <c r="AA27" s="173">
        <f>(AA24+AA25)*dataMethode!$E$11</f>
        <v>17.3186144620039</v>
      </c>
      <c r="AB27" s="173">
        <f>(AB24+AB25)*dataMethode!$E$11</f>
        <v>21.515957410128554</v>
      </c>
      <c r="AC27" s="173">
        <f>(AC24+AC25)*dataMethode!$E$11</f>
        <v>24.175860287429845</v>
      </c>
      <c r="AD27" s="173">
        <f>(AD24+AD25)*dataMethode!$E$11</f>
        <v>26.82841643603906</v>
      </c>
      <c r="AE27" s="173">
        <f>(AE24+AE25)*dataMethode!$E$11</f>
        <v>29.474456039500758</v>
      </c>
      <c r="AF27" s="173">
        <f>(AF24+AF25)*dataMethode!$E$11</f>
        <v>32.114647572138622</v>
      </c>
      <c r="AG27" s="173">
        <f>(AG24+AG25)*dataMethode!$E$11</f>
        <v>34.749540319387336</v>
      </c>
      <c r="AH27" s="173">
        <f>(AH24+AH25)*dataMethode!$E$11</f>
        <v>37.661114361852498</v>
      </c>
      <c r="AI27" s="173">
        <f>(AI24+AI25)*dataMethode!$E$11</f>
        <v>40.567278307197405</v>
      </c>
      <c r="AJ27" s="173">
        <f>(AJ24+AJ25)*dataMethode!$E$11</f>
        <v>43.468474773899516</v>
      </c>
      <c r="AK27" s="173">
        <f>(AK24+AK25)*dataMethode!$E$11</f>
        <v>46.365082372253788</v>
      </c>
      <c r="AL27" s="173">
        <f>(AL24+AL25)*dataMethode!$E$11</f>
        <v>49.25742847082509</v>
      </c>
    </row>
    <row r="28" spans="1:38" ht="15.75" customHeight="1" x14ac:dyDescent="0.25">
      <c r="A28" s="56"/>
      <c r="B28" s="56"/>
      <c r="C28" s="56"/>
      <c r="D28" s="56" t="s">
        <v>154</v>
      </c>
      <c r="E28" s="57"/>
      <c r="F28" s="57" t="s">
        <v>122</v>
      </c>
      <c r="G28" s="56"/>
      <c r="H28" s="173">
        <f>H27*dataMethode!$E$10</f>
        <v>127.41498117108689</v>
      </c>
      <c r="I28" s="173">
        <f>I27*dataMethode!$E$10</f>
        <v>138.09075266012582</v>
      </c>
      <c r="J28" s="173">
        <f>J27*dataMethode!$E$10</f>
        <v>148.74668712639047</v>
      </c>
      <c r="K28" s="173">
        <f>K27*dataMethode!$E$10</f>
        <v>159.38440750429822</v>
      </c>
      <c r="L28" s="173">
        <f>L27*dataMethode!$E$10</f>
        <v>170.00530203159721</v>
      </c>
      <c r="M28" s="173">
        <f>M27*dataMethode!$E$10</f>
        <v>180.61057105969198</v>
      </c>
      <c r="N28" s="173">
        <f>N27*dataMethode!$E$10</f>
        <v>192.22542936063925</v>
      </c>
      <c r="O28" s="173">
        <f>O27*dataMethode!$E$10</f>
        <v>203.82395908758141</v>
      </c>
      <c r="P28" s="173">
        <f>P27*dataMethode!$E$10</f>
        <v>215.40722098779057</v>
      </c>
      <c r="Q28" s="173">
        <f>Q27*dataMethode!$E$10</f>
        <v>226.97615230019923</v>
      </c>
      <c r="R28" s="173">
        <f>R27*dataMethode!$E$10</f>
        <v>238.53158683534011</v>
      </c>
      <c r="S28" s="173">
        <f>S27*dataMethode!$E$10</f>
        <v>250.41357569186002</v>
      </c>
      <c r="T28" s="173">
        <f>T27*dataMethode!$E$10</f>
        <v>262.28278448764019</v>
      </c>
      <c r="U28" s="173">
        <f>U27*dataMethode!$E$10</f>
        <v>274.13987333943663</v>
      </c>
      <c r="V28" s="173">
        <f>V27*dataMethode!$E$10</f>
        <v>285.9854405655725</v>
      </c>
      <c r="W28" s="173">
        <f>W27*dataMethode!$E$10</f>
        <v>297.82003084638507</v>
      </c>
      <c r="X28" s="173">
        <f>X27*dataMethode!$E$10</f>
        <v>16.538080353138604</v>
      </c>
      <c r="Y28" s="173">
        <f>Y27*dataMethode!$E$10</f>
        <v>32.386758000331753</v>
      </c>
      <c r="Z28" s="173">
        <f>Z27*dataMethode!$E$10</f>
        <v>48.012793179355555</v>
      </c>
      <c r="AA28" s="173">
        <f>AA27*dataMethode!$E$10</f>
        <v>63.501586360680967</v>
      </c>
      <c r="AB28" s="173">
        <f>AB27*dataMethode!$E$10</f>
        <v>78.891843837138026</v>
      </c>
      <c r="AC28" s="173">
        <f>AC27*dataMethode!$E$10</f>
        <v>88.644821053909425</v>
      </c>
      <c r="AD28" s="173">
        <f>AD27*dataMethode!$E$10</f>
        <v>98.370860265476551</v>
      </c>
      <c r="AE28" s="173">
        <f>AE27*dataMethode!$E$10</f>
        <v>108.07300547816945</v>
      </c>
      <c r="AF28" s="173">
        <f>AF27*dataMethode!$E$10</f>
        <v>117.75370776450828</v>
      </c>
      <c r="AG28" s="173">
        <f>AG27*dataMethode!$E$10</f>
        <v>127.41498117108689</v>
      </c>
      <c r="AH28" s="173">
        <f>AH27*dataMethode!$E$10</f>
        <v>138.09075266012582</v>
      </c>
      <c r="AI28" s="173">
        <f>AI27*dataMethode!$E$10</f>
        <v>148.74668712639047</v>
      </c>
      <c r="AJ28" s="173">
        <f>AJ27*dataMethode!$E$10</f>
        <v>159.38440750429822</v>
      </c>
      <c r="AK28" s="173">
        <f>AK27*dataMethode!$E$10</f>
        <v>170.00530203159721</v>
      </c>
      <c r="AL28" s="173">
        <f>AL27*dataMethode!$E$10</f>
        <v>180.61057105969198</v>
      </c>
    </row>
    <row r="29" spans="1:38" ht="15.75" customHeight="1" x14ac:dyDescent="0.25">
      <c r="A29" s="56"/>
      <c r="B29" s="56"/>
      <c r="C29" s="56"/>
      <c r="D29" s="56"/>
      <c r="E29" s="57"/>
      <c r="F29" s="57"/>
      <c r="G29" s="5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8" ht="15.75" customHeight="1" x14ac:dyDescent="0.25">
      <c r="A30" s="56"/>
      <c r="B30" s="56"/>
      <c r="C30" s="56"/>
      <c r="D30" s="56" t="s">
        <v>143</v>
      </c>
      <c r="E30" s="57"/>
      <c r="F30" s="57" t="s">
        <v>141</v>
      </c>
      <c r="G30" s="56"/>
      <c r="H30" s="174">
        <f>dataMethode!$E$59</f>
        <v>70</v>
      </c>
      <c r="I30" s="174">
        <f>dataMethode!$E$59</f>
        <v>70</v>
      </c>
      <c r="J30" s="174">
        <f>dataMethode!$E$59</f>
        <v>70</v>
      </c>
      <c r="K30" s="174">
        <f>dataMethode!$E$59</f>
        <v>70</v>
      </c>
      <c r="L30" s="174">
        <f>dataMethode!$E$59</f>
        <v>70</v>
      </c>
      <c r="M30" s="174">
        <f>dataMethode!$E$59</f>
        <v>70</v>
      </c>
      <c r="N30" s="174">
        <f>dataMethode!$E$59</f>
        <v>70</v>
      </c>
      <c r="O30" s="174">
        <f>dataMethode!$E$59</f>
        <v>70</v>
      </c>
      <c r="P30" s="174">
        <f>dataMethode!$E$59</f>
        <v>70</v>
      </c>
      <c r="Q30" s="174">
        <f>dataMethode!$E$59</f>
        <v>70</v>
      </c>
      <c r="R30" s="174">
        <f>dataMethode!$E$59</f>
        <v>70</v>
      </c>
      <c r="S30" s="174">
        <f>dataMethode!$E$59</f>
        <v>70</v>
      </c>
      <c r="T30" s="174">
        <f>dataMethode!$E$59</f>
        <v>70</v>
      </c>
      <c r="U30" s="174">
        <f>dataMethode!$E$59</f>
        <v>70</v>
      </c>
      <c r="V30" s="174">
        <f>dataMethode!$E$59</f>
        <v>70</v>
      </c>
      <c r="W30" s="174">
        <f>dataMethode!$E$59</f>
        <v>70</v>
      </c>
      <c r="X30" s="174">
        <f>dataMethode!$E$59</f>
        <v>70</v>
      </c>
      <c r="Y30" s="174">
        <f>dataMethode!$E$59</f>
        <v>70</v>
      </c>
      <c r="Z30" s="174">
        <f>dataMethode!$E$59</f>
        <v>70</v>
      </c>
      <c r="AA30" s="174">
        <f>dataMethode!$E$59</f>
        <v>70</v>
      </c>
      <c r="AB30" s="174">
        <f>dataMethode!$E$59</f>
        <v>70</v>
      </c>
      <c r="AC30" s="174">
        <f>dataMethode!$E$59</f>
        <v>70</v>
      </c>
      <c r="AD30" s="174">
        <f>dataMethode!$E$59</f>
        <v>70</v>
      </c>
      <c r="AE30" s="174">
        <f>dataMethode!$E$59</f>
        <v>70</v>
      </c>
      <c r="AF30" s="174">
        <f>dataMethode!$E$59</f>
        <v>70</v>
      </c>
      <c r="AG30" s="174">
        <f>dataMethode!$E$59</f>
        <v>70</v>
      </c>
      <c r="AH30" s="174">
        <f>dataMethode!$E$59</f>
        <v>70</v>
      </c>
      <c r="AI30" s="174">
        <f>dataMethode!$E$59</f>
        <v>70</v>
      </c>
      <c r="AJ30" s="174">
        <f>dataMethode!$E$59</f>
        <v>70</v>
      </c>
      <c r="AK30" s="174">
        <f>dataMethode!$E$59</f>
        <v>70</v>
      </c>
      <c r="AL30" s="174">
        <f>dataMethode!$E$59</f>
        <v>70</v>
      </c>
    </row>
    <row r="31" spans="1:38" ht="15.75" customHeight="1" x14ac:dyDescent="0.25">
      <c r="A31" s="56"/>
      <c r="B31" s="56"/>
      <c r="C31" s="56"/>
      <c r="D31" s="56" t="s">
        <v>144</v>
      </c>
      <c r="E31" s="57"/>
      <c r="F31" s="57" t="s">
        <v>141</v>
      </c>
      <c r="G31" s="56"/>
      <c r="H31" s="174">
        <f>dataMethode!$E$55</f>
        <v>10</v>
      </c>
      <c r="I31" s="174">
        <f>dataMethode!$E$55</f>
        <v>10</v>
      </c>
      <c r="J31" s="174">
        <f>dataMethode!$E$55</f>
        <v>10</v>
      </c>
      <c r="K31" s="174">
        <f>dataMethode!$E$55</f>
        <v>10</v>
      </c>
      <c r="L31" s="174">
        <f>dataMethode!$E$55</f>
        <v>10</v>
      </c>
      <c r="M31" s="174">
        <f>dataMethode!$E$55</f>
        <v>10</v>
      </c>
      <c r="N31" s="174">
        <f>dataMethode!$E$55</f>
        <v>10</v>
      </c>
      <c r="O31" s="174">
        <f>dataMethode!$E$55</f>
        <v>10</v>
      </c>
      <c r="P31" s="174">
        <f>dataMethode!$E$55</f>
        <v>10</v>
      </c>
      <c r="Q31" s="174">
        <f>dataMethode!$E$55</f>
        <v>10</v>
      </c>
      <c r="R31" s="174">
        <f>dataMethode!$E$55</f>
        <v>10</v>
      </c>
      <c r="S31" s="174">
        <f>dataMethode!$E$55</f>
        <v>10</v>
      </c>
      <c r="T31" s="174">
        <f>dataMethode!$E$55</f>
        <v>10</v>
      </c>
      <c r="U31" s="174">
        <f>dataMethode!$E$55</f>
        <v>10</v>
      </c>
      <c r="V31" s="174">
        <f>dataMethode!$E$55</f>
        <v>10</v>
      </c>
      <c r="W31" s="174">
        <f>dataMethode!$E$55</f>
        <v>10</v>
      </c>
      <c r="X31" s="174">
        <f>dataMethode!$E$55</f>
        <v>10</v>
      </c>
      <c r="Y31" s="174">
        <f>dataMethode!$E$55</f>
        <v>10</v>
      </c>
      <c r="Z31" s="174">
        <f>dataMethode!$E$55</f>
        <v>10</v>
      </c>
      <c r="AA31" s="174">
        <f>dataMethode!$E$55</f>
        <v>10</v>
      </c>
      <c r="AB31" s="174">
        <f>dataMethode!$E$55</f>
        <v>10</v>
      </c>
      <c r="AC31" s="174">
        <f>dataMethode!$E$55</f>
        <v>10</v>
      </c>
      <c r="AD31" s="174">
        <f>dataMethode!$E$55</f>
        <v>10</v>
      </c>
      <c r="AE31" s="174">
        <f>dataMethode!$E$55</f>
        <v>10</v>
      </c>
      <c r="AF31" s="174">
        <f>dataMethode!$E$55</f>
        <v>10</v>
      </c>
      <c r="AG31" s="174">
        <f>dataMethode!$E$55</f>
        <v>10</v>
      </c>
      <c r="AH31" s="174">
        <f>dataMethode!$E$55</f>
        <v>10</v>
      </c>
      <c r="AI31" s="174">
        <f>dataMethode!$E$55</f>
        <v>10</v>
      </c>
      <c r="AJ31" s="174">
        <f>dataMethode!$E$55</f>
        <v>10</v>
      </c>
      <c r="AK31" s="174">
        <f>dataMethode!$E$55</f>
        <v>10</v>
      </c>
      <c r="AL31" s="174">
        <f>dataMethode!$E$55</f>
        <v>10</v>
      </c>
    </row>
    <row r="32" spans="1:38" ht="15.75" customHeight="1" x14ac:dyDescent="0.25">
      <c r="A32" s="56"/>
      <c r="B32" s="56"/>
      <c r="C32" s="56"/>
      <c r="D32" s="56" t="s">
        <v>155</v>
      </c>
      <c r="E32" s="57"/>
      <c r="F32" s="57" t="s">
        <v>122</v>
      </c>
      <c r="G32" s="56"/>
      <c r="H32" s="165">
        <f>SUM(H30:H31)*dataMethode!$E$10</f>
        <v>293.33333333333331</v>
      </c>
      <c r="I32" s="165">
        <f>SUM(I30:I31)*dataMethode!$E$10</f>
        <v>293.33333333333331</v>
      </c>
      <c r="J32" s="165">
        <f>SUM(J30:J31)*dataMethode!$E$10</f>
        <v>293.33333333333331</v>
      </c>
      <c r="K32" s="165">
        <f>SUM(K30:K31)*dataMethode!$E$10</f>
        <v>293.33333333333331</v>
      </c>
      <c r="L32" s="165">
        <f>SUM(L30:L31)*dataMethode!$E$10</f>
        <v>293.33333333333331</v>
      </c>
      <c r="M32" s="165">
        <f>SUM(M30:M31)*dataMethode!$E$10</f>
        <v>293.33333333333331</v>
      </c>
      <c r="N32" s="165">
        <f>SUM(N30:N31)*dataMethode!$E$10</f>
        <v>293.33333333333331</v>
      </c>
      <c r="O32" s="165">
        <f>SUM(O30:O31)*dataMethode!$E$10</f>
        <v>293.33333333333331</v>
      </c>
      <c r="P32" s="165">
        <f>SUM(P30:P31)*dataMethode!$E$10</f>
        <v>293.33333333333331</v>
      </c>
      <c r="Q32" s="165">
        <f>SUM(Q30:Q31)*dataMethode!$E$10</f>
        <v>293.33333333333331</v>
      </c>
      <c r="R32" s="165">
        <f>SUM(R30:R31)*dataMethode!$E$10</f>
        <v>293.33333333333331</v>
      </c>
      <c r="S32" s="165">
        <f>SUM(S30:S31)*dataMethode!$E$10</f>
        <v>293.33333333333331</v>
      </c>
      <c r="T32" s="165">
        <f>SUM(T30:T31)*dataMethode!$E$10</f>
        <v>293.33333333333331</v>
      </c>
      <c r="U32" s="165">
        <f>SUM(U30:U31)*dataMethode!$E$10</f>
        <v>293.33333333333331</v>
      </c>
      <c r="V32" s="165">
        <f>SUM(V30:V31)*dataMethode!$E$10</f>
        <v>293.33333333333331</v>
      </c>
      <c r="W32" s="165">
        <f>SUM(W30:W31)*dataMethode!$E$10</f>
        <v>293.33333333333331</v>
      </c>
      <c r="X32" s="165">
        <f>SUM(X30:X31)*dataMethode!$E$10</f>
        <v>293.33333333333331</v>
      </c>
      <c r="Y32" s="165">
        <f>SUM(Y30:Y31)*dataMethode!$E$10</f>
        <v>293.33333333333331</v>
      </c>
      <c r="Z32" s="165">
        <f>SUM(Z30:Z31)*dataMethode!$E$10</f>
        <v>293.33333333333331</v>
      </c>
      <c r="AA32" s="165">
        <f>SUM(AA30:AA31)*dataMethode!$E$10</f>
        <v>293.33333333333331</v>
      </c>
      <c r="AB32" s="165">
        <f>SUM(AB30:AB31)*dataMethode!$E$10</f>
        <v>293.33333333333331</v>
      </c>
      <c r="AC32" s="165">
        <f>SUM(AC30:AC31)*dataMethode!$E$10</f>
        <v>293.33333333333331</v>
      </c>
      <c r="AD32" s="165">
        <f>SUM(AD30:AD31)*dataMethode!$E$10</f>
        <v>293.33333333333331</v>
      </c>
      <c r="AE32" s="165">
        <f>SUM(AE30:AE31)*dataMethode!$E$10</f>
        <v>293.33333333333331</v>
      </c>
      <c r="AF32" s="165">
        <f>SUM(AF30:AF31)*dataMethode!$E$10</f>
        <v>293.33333333333331</v>
      </c>
      <c r="AG32" s="165">
        <f>SUM(AG30:AG31)*dataMethode!$E$10</f>
        <v>293.33333333333331</v>
      </c>
      <c r="AH32" s="165">
        <f>SUM(AH30:AH31)*dataMethode!$E$10</f>
        <v>293.33333333333331</v>
      </c>
      <c r="AI32" s="165">
        <f>SUM(AI30:AI31)*dataMethode!$E$10</f>
        <v>293.33333333333331</v>
      </c>
      <c r="AJ32" s="165">
        <f>SUM(AJ30:AJ31)*dataMethode!$E$10</f>
        <v>293.33333333333331</v>
      </c>
      <c r="AK32" s="165">
        <f>SUM(AK30:AK31)*dataMethode!$E$10</f>
        <v>293.33333333333331</v>
      </c>
      <c r="AL32" s="165">
        <f>SUM(AL30:AL31)*dataMethode!$E$10</f>
        <v>293.33333333333331</v>
      </c>
    </row>
    <row r="33" spans="1:38" ht="15.75" customHeight="1" x14ac:dyDescent="0.25">
      <c r="A33" s="56"/>
      <c r="B33" s="56"/>
      <c r="C33" s="56"/>
      <c r="D33" s="2"/>
      <c r="E33" s="57"/>
      <c r="F33" s="57"/>
      <c r="G33" s="2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</row>
    <row r="34" spans="1:38" ht="15.75" customHeight="1" x14ac:dyDescent="0.25">
      <c r="A34" s="56"/>
      <c r="B34" s="56"/>
      <c r="C34" s="56"/>
      <c r="D34" s="133" t="s">
        <v>147</v>
      </c>
      <c r="E34" s="166"/>
      <c r="F34" s="166" t="s">
        <v>141</v>
      </c>
      <c r="G34" s="175"/>
      <c r="H34" s="167">
        <f t="shared" ref="H34:AL34" si="8">H27+H30+H31</f>
        <v>114.74954031938734</v>
      </c>
      <c r="I34" s="167">
        <f t="shared" si="8"/>
        <v>117.6611143618525</v>
      </c>
      <c r="J34" s="167">
        <f t="shared" si="8"/>
        <v>120.5672783071974</v>
      </c>
      <c r="K34" s="167">
        <f t="shared" si="8"/>
        <v>123.46847477389952</v>
      </c>
      <c r="L34" s="167">
        <f t="shared" si="8"/>
        <v>126.3650823722538</v>
      </c>
      <c r="M34" s="167">
        <f t="shared" si="8"/>
        <v>129.25742847082509</v>
      </c>
      <c r="N34" s="167">
        <f t="shared" si="8"/>
        <v>132.42511709835617</v>
      </c>
      <c r="O34" s="167">
        <f t="shared" si="8"/>
        <v>135.58835247843129</v>
      </c>
      <c r="P34" s="167">
        <f t="shared" si="8"/>
        <v>138.74742390576108</v>
      </c>
      <c r="Q34" s="167">
        <f t="shared" si="8"/>
        <v>141.90258699096341</v>
      </c>
      <c r="R34" s="167">
        <f t="shared" si="8"/>
        <v>145.05406913691093</v>
      </c>
      <c r="S34" s="167">
        <f t="shared" si="8"/>
        <v>148.29461155232548</v>
      </c>
      <c r="T34" s="167">
        <f t="shared" si="8"/>
        <v>151.53166849662915</v>
      </c>
      <c r="U34" s="167">
        <f t="shared" si="8"/>
        <v>154.76542000166455</v>
      </c>
      <c r="V34" s="167">
        <f t="shared" si="8"/>
        <v>157.99602924515614</v>
      </c>
      <c r="W34" s="167">
        <f t="shared" si="8"/>
        <v>161.22364477628685</v>
      </c>
      <c r="X34" s="167">
        <f t="shared" si="8"/>
        <v>84.510385550855986</v>
      </c>
      <c r="Y34" s="167">
        <f t="shared" si="8"/>
        <v>88.83275218190866</v>
      </c>
      <c r="Z34" s="167">
        <f t="shared" si="8"/>
        <v>93.09439813982425</v>
      </c>
      <c r="AA34" s="167">
        <f t="shared" si="8"/>
        <v>97.318614462003893</v>
      </c>
      <c r="AB34" s="167">
        <f t="shared" si="8"/>
        <v>101.51595741012855</v>
      </c>
      <c r="AC34" s="167">
        <f t="shared" si="8"/>
        <v>104.17586028742984</v>
      </c>
      <c r="AD34" s="167">
        <f t="shared" si="8"/>
        <v>106.82841643603906</v>
      </c>
      <c r="AE34" s="167">
        <f t="shared" si="8"/>
        <v>109.47445603950075</v>
      </c>
      <c r="AF34" s="167">
        <f t="shared" si="8"/>
        <v>112.11464757213862</v>
      </c>
      <c r="AG34" s="167">
        <f t="shared" si="8"/>
        <v>114.74954031938734</v>
      </c>
      <c r="AH34" s="167">
        <f t="shared" si="8"/>
        <v>117.6611143618525</v>
      </c>
      <c r="AI34" s="167">
        <f t="shared" si="8"/>
        <v>120.5672783071974</v>
      </c>
      <c r="AJ34" s="167">
        <f t="shared" si="8"/>
        <v>123.46847477389952</v>
      </c>
      <c r="AK34" s="167">
        <f t="shared" si="8"/>
        <v>126.3650823722538</v>
      </c>
      <c r="AL34" s="167">
        <f t="shared" si="8"/>
        <v>129.25742847082509</v>
      </c>
    </row>
    <row r="35" spans="1:38" ht="15.75" customHeight="1" x14ac:dyDescent="0.25">
      <c r="A35" s="56"/>
      <c r="B35" s="56"/>
      <c r="C35" s="56"/>
      <c r="D35" s="168" t="s">
        <v>156</v>
      </c>
      <c r="E35" s="169"/>
      <c r="F35" s="169" t="s">
        <v>122</v>
      </c>
      <c r="G35" s="170"/>
      <c r="H35" s="171">
        <f>H34*dataMethode!$E$10</f>
        <v>420.74831450442019</v>
      </c>
      <c r="I35" s="171">
        <f>I34*dataMethode!$E$10</f>
        <v>431.42408599345913</v>
      </c>
      <c r="J35" s="171">
        <f>J34*dataMethode!$E$10</f>
        <v>442.08002045972376</v>
      </c>
      <c r="K35" s="171">
        <f>K34*dataMethode!$E$10</f>
        <v>452.71774083763154</v>
      </c>
      <c r="L35" s="171">
        <f>L34*dataMethode!$E$10</f>
        <v>463.33863536493055</v>
      </c>
      <c r="M35" s="171">
        <f>M34*dataMethode!$E$10</f>
        <v>473.94390439302532</v>
      </c>
      <c r="N35" s="171">
        <f>N34*dataMethode!$E$10</f>
        <v>485.5587626939726</v>
      </c>
      <c r="O35" s="171">
        <f>O34*dataMethode!$E$10</f>
        <v>497.1572924209147</v>
      </c>
      <c r="P35" s="171">
        <f>P34*dataMethode!$E$10</f>
        <v>508.74055432112397</v>
      </c>
      <c r="Q35" s="171">
        <f>Q34*dataMethode!$E$10</f>
        <v>520.30948563353252</v>
      </c>
      <c r="R35" s="171">
        <f>R34*dataMethode!$E$10</f>
        <v>531.86492016867339</v>
      </c>
      <c r="S35" s="171">
        <f>S34*dataMethode!$E$10</f>
        <v>543.74690902519342</v>
      </c>
      <c r="T35" s="171">
        <f>T34*dataMethode!$E$10</f>
        <v>555.6161178209735</v>
      </c>
      <c r="U35" s="171">
        <f>U34*dataMethode!$E$10</f>
        <v>567.47320667276995</v>
      </c>
      <c r="V35" s="171">
        <f>V34*dataMethode!$E$10</f>
        <v>579.31877389890576</v>
      </c>
      <c r="W35" s="171">
        <f>W34*dataMethode!$E$10</f>
        <v>591.15336417971844</v>
      </c>
      <c r="X35" s="171">
        <f>X34*dataMethode!$E$10</f>
        <v>309.87141368647195</v>
      </c>
      <c r="Y35" s="171">
        <f>Y34*dataMethode!$E$10</f>
        <v>325.7200913336651</v>
      </c>
      <c r="Z35" s="171">
        <f>Z34*dataMethode!$E$10</f>
        <v>341.3461265126889</v>
      </c>
      <c r="AA35" s="171">
        <f>AA34*dataMethode!$E$10</f>
        <v>356.83491969401427</v>
      </c>
      <c r="AB35" s="171">
        <f>AB34*dataMethode!$E$10</f>
        <v>372.22517717047134</v>
      </c>
      <c r="AC35" s="171">
        <f>AC34*dataMethode!$E$10</f>
        <v>381.97815438724274</v>
      </c>
      <c r="AD35" s="171">
        <f>AD34*dataMethode!$E$10</f>
        <v>391.70419359880987</v>
      </c>
      <c r="AE35" s="171">
        <f>AE34*dataMethode!$E$10</f>
        <v>401.40633881150274</v>
      </c>
      <c r="AF35" s="171">
        <f>AF34*dataMethode!$E$10</f>
        <v>411.08704109784162</v>
      </c>
      <c r="AG35" s="171">
        <f>AG34*dataMethode!$E$10</f>
        <v>420.74831450442019</v>
      </c>
      <c r="AH35" s="171">
        <f>AH34*dataMethode!$E$10</f>
        <v>431.42408599345913</v>
      </c>
      <c r="AI35" s="171">
        <f>AI34*dataMethode!$E$10</f>
        <v>442.08002045972376</v>
      </c>
      <c r="AJ35" s="171">
        <f>AJ34*dataMethode!$E$10</f>
        <v>452.71774083763154</v>
      </c>
      <c r="AK35" s="171">
        <f>AK34*dataMethode!$E$10</f>
        <v>463.33863536493055</v>
      </c>
      <c r="AL35" s="171">
        <f>AL34*dataMethode!$E$10</f>
        <v>473.94390439302532</v>
      </c>
    </row>
    <row r="36" spans="1:38" ht="15.75" customHeight="1" x14ac:dyDescent="0.25">
      <c r="A36" s="56"/>
      <c r="B36" s="56"/>
      <c r="C36" s="56"/>
      <c r="D36" s="2"/>
      <c r="E36" s="57"/>
      <c r="F36" s="57"/>
      <c r="G36" s="2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</row>
    <row r="37" spans="1:38" ht="15.75" customHeight="1" x14ac:dyDescent="0.25">
      <c r="A37" s="56"/>
      <c r="B37" s="56"/>
      <c r="C37" s="56"/>
      <c r="D37" s="60" t="s">
        <v>157</v>
      </c>
      <c r="E37" s="61"/>
      <c r="F37" s="61"/>
      <c r="G37" s="2"/>
      <c r="H37" s="61">
        <v>0</v>
      </c>
      <c r="I37" s="61">
        <f t="shared" ref="I37:AL37" si="9">H37+1</f>
        <v>1</v>
      </c>
      <c r="J37" s="61">
        <f t="shared" si="9"/>
        <v>2</v>
      </c>
      <c r="K37" s="61">
        <f t="shared" si="9"/>
        <v>3</v>
      </c>
      <c r="L37" s="61">
        <f t="shared" si="9"/>
        <v>4</v>
      </c>
      <c r="M37" s="61">
        <f t="shared" si="9"/>
        <v>5</v>
      </c>
      <c r="N37" s="61">
        <f t="shared" si="9"/>
        <v>6</v>
      </c>
      <c r="O37" s="61">
        <f t="shared" si="9"/>
        <v>7</v>
      </c>
      <c r="P37" s="61">
        <f t="shared" si="9"/>
        <v>8</v>
      </c>
      <c r="Q37" s="61">
        <f t="shared" si="9"/>
        <v>9</v>
      </c>
      <c r="R37" s="61">
        <f t="shared" si="9"/>
        <v>10</v>
      </c>
      <c r="S37" s="61">
        <f t="shared" si="9"/>
        <v>11</v>
      </c>
      <c r="T37" s="61">
        <f t="shared" si="9"/>
        <v>12</v>
      </c>
      <c r="U37" s="61">
        <f t="shared" si="9"/>
        <v>13</v>
      </c>
      <c r="V37" s="61">
        <f t="shared" si="9"/>
        <v>14</v>
      </c>
      <c r="W37" s="61">
        <f t="shared" si="9"/>
        <v>15</v>
      </c>
      <c r="X37" s="61">
        <f t="shared" si="9"/>
        <v>16</v>
      </c>
      <c r="Y37" s="61">
        <f t="shared" si="9"/>
        <v>17</v>
      </c>
      <c r="Z37" s="61">
        <f t="shared" si="9"/>
        <v>18</v>
      </c>
      <c r="AA37" s="61">
        <f t="shared" si="9"/>
        <v>19</v>
      </c>
      <c r="AB37" s="61">
        <f t="shared" si="9"/>
        <v>20</v>
      </c>
      <c r="AC37" s="61">
        <f t="shared" si="9"/>
        <v>21</v>
      </c>
      <c r="AD37" s="61">
        <f t="shared" si="9"/>
        <v>22</v>
      </c>
      <c r="AE37" s="61">
        <f t="shared" si="9"/>
        <v>23</v>
      </c>
      <c r="AF37" s="61">
        <f t="shared" si="9"/>
        <v>24</v>
      </c>
      <c r="AG37" s="61">
        <f t="shared" si="9"/>
        <v>25</v>
      </c>
      <c r="AH37" s="61">
        <f t="shared" si="9"/>
        <v>26</v>
      </c>
      <c r="AI37" s="61">
        <f t="shared" si="9"/>
        <v>27</v>
      </c>
      <c r="AJ37" s="61">
        <f t="shared" si="9"/>
        <v>28</v>
      </c>
      <c r="AK37" s="61">
        <f t="shared" si="9"/>
        <v>29</v>
      </c>
      <c r="AL37" s="61">
        <f t="shared" si="9"/>
        <v>30</v>
      </c>
    </row>
    <row r="38" spans="1:38" ht="15.75" customHeight="1" x14ac:dyDescent="0.25">
      <c r="A38" s="56"/>
      <c r="B38" s="56"/>
      <c r="C38" s="56"/>
      <c r="D38" s="56" t="s">
        <v>158</v>
      </c>
      <c r="E38" s="20"/>
      <c r="F38" s="20" t="s">
        <v>72</v>
      </c>
      <c r="G38" s="19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</row>
    <row r="39" spans="1:38" ht="15.75" customHeight="1" x14ac:dyDescent="0.25">
      <c r="A39" s="56"/>
      <c r="B39" s="56"/>
      <c r="C39" s="56"/>
      <c r="D39" s="19" t="s">
        <v>159</v>
      </c>
      <c r="E39" s="57"/>
      <c r="F39" s="57" t="s">
        <v>72</v>
      </c>
      <c r="G39" s="2"/>
      <c r="H39" s="159">
        <f>Scénario_projet!G28*dataMethode!$E$24</f>
        <v>0</v>
      </c>
      <c r="I39" s="159">
        <f>Scénario_projet!H28*dataMethode!$E$24</f>
        <v>0</v>
      </c>
      <c r="J39" s="159">
        <f>Scénario_projet!I28*dataMethode!$E$24</f>
        <v>0</v>
      </c>
      <c r="K39" s="159">
        <f>Scénario_projet!J28*dataMethode!$E$24</f>
        <v>0</v>
      </c>
      <c r="L39" s="159">
        <f>Scénario_projet!K28*dataMethode!$E$24</f>
        <v>0</v>
      </c>
      <c r="M39" s="159">
        <f>Scénario_projet!L28*dataMethode!$E$24</f>
        <v>0</v>
      </c>
      <c r="N39" s="159">
        <f>Scénario_projet!M28*dataMethode!$E$24</f>
        <v>0</v>
      </c>
      <c r="O39" s="159">
        <f>Scénario_projet!N28*dataMethode!$E$24</f>
        <v>0</v>
      </c>
      <c r="P39" s="159">
        <f>Scénario_projet!O28*dataMethode!$E$24</f>
        <v>0</v>
      </c>
      <c r="Q39" s="159">
        <f>Scénario_projet!P28*dataMethode!$E$24</f>
        <v>0</v>
      </c>
      <c r="R39" s="159">
        <f>Scénario_projet!Q28*dataMethode!$E$24</f>
        <v>0</v>
      </c>
      <c r="S39" s="159">
        <f>Scénario_projet!R28*dataMethode!$E$24</f>
        <v>0</v>
      </c>
      <c r="T39" s="159">
        <f>Scénario_projet!S28*dataMethode!$E$24</f>
        <v>0</v>
      </c>
      <c r="U39" s="159">
        <f>Scénario_projet!T28*dataMethode!$E$24</f>
        <v>0</v>
      </c>
      <c r="V39" s="159">
        <f>Scénario_projet!U28*dataMethode!$E$24</f>
        <v>0</v>
      </c>
      <c r="W39" s="159">
        <f>Scénario_projet!V28*dataMethode!$E$24</f>
        <v>13</v>
      </c>
      <c r="X39" s="159">
        <f>Scénario_projet!W28*dataMethode!$E$24</f>
        <v>0</v>
      </c>
      <c r="Y39" s="159">
        <f>Scénario_projet!X28*dataMethode!$E$24</f>
        <v>0</v>
      </c>
      <c r="Z39" s="159">
        <f>Scénario_projet!Y28*dataMethode!$E$24</f>
        <v>0</v>
      </c>
      <c r="AA39" s="159">
        <f>Scénario_projet!Z28*dataMethode!$E$24</f>
        <v>0</v>
      </c>
      <c r="AB39" s="159">
        <f>Scénario_projet!AA28*dataMethode!$E$24</f>
        <v>0</v>
      </c>
      <c r="AC39" s="159">
        <f>Scénario_projet!AB28*dataMethode!$E$24</f>
        <v>0</v>
      </c>
      <c r="AD39" s="159">
        <f>Scénario_projet!AC28*dataMethode!$E$24</f>
        <v>0</v>
      </c>
      <c r="AE39" s="159">
        <f>Scénario_projet!AD28*dataMethode!$E$24</f>
        <v>0</v>
      </c>
      <c r="AF39" s="159">
        <f>Scénario_projet!AE28*dataMethode!$E$24</f>
        <v>0</v>
      </c>
      <c r="AG39" s="159">
        <f>Scénario_projet!AF28*dataMethode!$E$24</f>
        <v>0</v>
      </c>
      <c r="AH39" s="159">
        <f>Scénario_projet!AG28*dataMethode!$E$24</f>
        <v>0</v>
      </c>
      <c r="AI39" s="159">
        <f>Scénario_projet!AH28*dataMethode!$E$24</f>
        <v>0</v>
      </c>
      <c r="AJ39" s="159">
        <f>Scénario_projet!AI28*dataMethode!$E$24</f>
        <v>0</v>
      </c>
      <c r="AK39" s="159">
        <f>Scénario_projet!AJ28*dataMethode!$E$24</f>
        <v>0</v>
      </c>
      <c r="AL39" s="159">
        <f>Scénario_projet!AK28*dataMethode!$E$24</f>
        <v>0</v>
      </c>
    </row>
    <row r="40" spans="1:38" ht="15.75" customHeight="1" x14ac:dyDescent="0.25">
      <c r="A40" s="56"/>
      <c r="B40" s="56"/>
      <c r="C40" s="56"/>
      <c r="D40" s="19" t="s">
        <v>160</v>
      </c>
      <c r="E40" s="57"/>
      <c r="F40" s="57" t="s">
        <v>72</v>
      </c>
      <c r="G40" s="2"/>
      <c r="H40" s="159">
        <f>IF(OR($E$5="Châtaignier", $E$5="Robinier faux acacia"),0,Scénario_projet!G29*dataMethode!$E$27)</f>
        <v>0</v>
      </c>
      <c r="I40" s="159">
        <f>IF(OR($E$5="Châtaignier", $E$5="Robinier faux acacia"),0,Scénario_projet!H29*dataMethode!$E$27)</f>
        <v>0</v>
      </c>
      <c r="J40" s="159">
        <f>IF(OR($E$5="Châtaignier", $E$5="Robinier faux acacia"),0,Scénario_projet!I29*dataMethode!$E$27)</f>
        <v>0</v>
      </c>
      <c r="K40" s="159">
        <f>IF(OR($E$5="Châtaignier", $E$5="Robinier faux acacia"),0,Scénario_projet!J29*dataMethode!$E$27)</f>
        <v>0</v>
      </c>
      <c r="L40" s="159">
        <f>IF(OR($E$5="Châtaignier", $E$5="Robinier faux acacia"),0,Scénario_projet!K29*dataMethode!$E$27)</f>
        <v>0</v>
      </c>
      <c r="M40" s="159">
        <f>IF(OR($E$5="Châtaignier", $E$5="Robinier faux acacia"),0,Scénario_projet!L29*dataMethode!$E$27)</f>
        <v>0</v>
      </c>
      <c r="N40" s="159">
        <f>IF(OR($E$5="Châtaignier", $E$5="Robinier faux acacia"),0,Scénario_projet!M29*dataMethode!$E$27)</f>
        <v>0</v>
      </c>
      <c r="O40" s="159">
        <f>IF(OR($E$5="Châtaignier", $E$5="Robinier faux acacia"),0,Scénario_projet!N29*dataMethode!$E$27)</f>
        <v>0</v>
      </c>
      <c r="P40" s="159">
        <f>IF(OR($E$5="Châtaignier", $E$5="Robinier faux acacia"),0,Scénario_projet!O29*dataMethode!$E$27)</f>
        <v>0</v>
      </c>
      <c r="Q40" s="159">
        <f>IF(OR($E$5="Châtaignier", $E$5="Robinier faux acacia"),0,Scénario_projet!P29*dataMethode!$E$27)</f>
        <v>0</v>
      </c>
      <c r="R40" s="159">
        <f>IF(OR($E$5="Châtaignier", $E$5="Robinier faux acacia"),0,Scénario_projet!Q29*dataMethode!$E$27)</f>
        <v>0</v>
      </c>
      <c r="S40" s="159">
        <f>IF(OR($E$5="Châtaignier", $E$5="Robinier faux acacia"),0,Scénario_projet!R29*dataMethode!$E$27)</f>
        <v>0</v>
      </c>
      <c r="T40" s="159">
        <f>IF(OR($E$5="Châtaignier", $E$5="Robinier faux acacia"),0,Scénario_projet!S29*dataMethode!$E$27)</f>
        <v>0</v>
      </c>
      <c r="U40" s="159">
        <f>IF(OR($E$5="Châtaignier", $E$5="Robinier faux acacia"),0,Scénario_projet!T29*dataMethode!$E$27)</f>
        <v>0</v>
      </c>
      <c r="V40" s="159">
        <f>IF(OR($E$5="Châtaignier", $E$5="Robinier faux acacia"),0,Scénario_projet!U29*dataMethode!$E$27)</f>
        <v>0</v>
      </c>
      <c r="W40" s="159">
        <f>IF(OR($E$5="Châtaignier", $E$5="Robinier faux acacia"),0,Scénario_projet!V29*dataMethode!$E$27)</f>
        <v>0</v>
      </c>
      <c r="X40" s="159">
        <f>IF(OR($E$5="Châtaignier", $E$5="Robinier faux acacia"),0,Scénario_projet!W29*dataMethode!$E$27)</f>
        <v>0</v>
      </c>
      <c r="Y40" s="159">
        <f>IF(OR($E$5="Châtaignier", $E$5="Robinier faux acacia"),0,Scénario_projet!X29*dataMethode!$E$27)</f>
        <v>0</v>
      </c>
      <c r="Z40" s="159">
        <f>IF(OR($E$5="Châtaignier", $E$5="Robinier faux acacia"),0,Scénario_projet!Y29*dataMethode!$E$27)</f>
        <v>0</v>
      </c>
      <c r="AA40" s="159">
        <f>IF(OR($E$5="Châtaignier", $E$5="Robinier faux acacia"),0,Scénario_projet!Z29*dataMethode!$E$27)</f>
        <v>0</v>
      </c>
      <c r="AB40" s="159">
        <f>IF(OR($E$5="Châtaignier", $E$5="Robinier faux acacia"),0,Scénario_projet!AA29*dataMethode!$E$27)</f>
        <v>0</v>
      </c>
      <c r="AC40" s="159">
        <f>IF(OR($E$5="Châtaignier", $E$5="Robinier faux acacia"),0,Scénario_projet!AB29*dataMethode!$E$27)</f>
        <v>0</v>
      </c>
      <c r="AD40" s="159">
        <f>IF(OR($E$5="Châtaignier", $E$5="Robinier faux acacia"),0,Scénario_projet!AC29*dataMethode!$E$27)</f>
        <v>0</v>
      </c>
      <c r="AE40" s="159">
        <f>IF(OR($E$5="Châtaignier", $E$5="Robinier faux acacia"),0,Scénario_projet!AD29*dataMethode!$E$27)</f>
        <v>0</v>
      </c>
      <c r="AF40" s="159">
        <f>IF(OR($E$5="Châtaignier", $E$5="Robinier faux acacia"),0,Scénario_projet!AE29*dataMethode!$E$27)</f>
        <v>0</v>
      </c>
      <c r="AG40" s="159">
        <f>IF(OR($E$5="Châtaignier", $E$5="Robinier faux acacia"),0,Scénario_projet!AF29*dataMethode!$E$27)</f>
        <v>0</v>
      </c>
      <c r="AH40" s="159">
        <f>IF(OR($E$5="Châtaignier", $E$5="Robinier faux acacia"),0,Scénario_projet!AG29*dataMethode!$E$27)</f>
        <v>0</v>
      </c>
      <c r="AI40" s="159">
        <f>IF(OR($E$5="Châtaignier", $E$5="Robinier faux acacia"),0,Scénario_projet!AH29*dataMethode!$E$27)</f>
        <v>0</v>
      </c>
      <c r="AJ40" s="159">
        <f>IF(OR($E$5="Châtaignier", $E$5="Robinier faux acacia"),0,Scénario_projet!AI29*dataMethode!$E$27)</f>
        <v>0</v>
      </c>
      <c r="AK40" s="159">
        <f>IF(OR($E$5="Châtaignier", $E$5="Robinier faux acacia"),0,Scénario_projet!AJ29*dataMethode!$E$27)</f>
        <v>0</v>
      </c>
      <c r="AL40" s="159">
        <f>IF(OR($E$5="Châtaignier", $E$5="Robinier faux acacia"),0,Scénario_projet!AK29*dataMethode!$E$27)</f>
        <v>0</v>
      </c>
    </row>
    <row r="41" spans="1:38" ht="15.75" customHeight="1" x14ac:dyDescent="0.25">
      <c r="A41" s="56"/>
      <c r="B41" s="56"/>
      <c r="C41" s="56"/>
      <c r="D41" s="19" t="s">
        <v>161</v>
      </c>
      <c r="E41" s="57"/>
      <c r="F41" s="57" t="s">
        <v>72</v>
      </c>
      <c r="G41" s="2"/>
      <c r="H41" s="159">
        <f>IF(OR($E$5="Châtaignier", $E$5="Robinier faux acacia"),0,Scénario_projet!G29*dataMethode!$E$28)</f>
        <v>0</v>
      </c>
      <c r="I41" s="159">
        <f>IF(OR($E$5="Châtaignier", $E$5="Robinier faux acacia"),0,Scénario_projet!H29*dataMethode!$E$28)</f>
        <v>0</v>
      </c>
      <c r="J41" s="159">
        <f>IF(OR($E$5="Châtaignier", $E$5="Robinier faux acacia"),0,Scénario_projet!I29*dataMethode!$E$28)</f>
        <v>0</v>
      </c>
      <c r="K41" s="159">
        <f>IF(OR($E$5="Châtaignier", $E$5="Robinier faux acacia"),0,Scénario_projet!J29*dataMethode!$E$28)</f>
        <v>0</v>
      </c>
      <c r="L41" s="159">
        <f>IF(OR($E$5="Châtaignier", $E$5="Robinier faux acacia"),0,Scénario_projet!K29*dataMethode!$E$28)</f>
        <v>0</v>
      </c>
      <c r="M41" s="159">
        <f>IF(OR($E$5="Châtaignier", $E$5="Robinier faux acacia"),0,Scénario_projet!L29*dataMethode!$E$28)</f>
        <v>0</v>
      </c>
      <c r="N41" s="159">
        <f>IF(OR($E$5="Châtaignier", $E$5="Robinier faux acacia"),0,Scénario_projet!M29*dataMethode!$E$28)</f>
        <v>0</v>
      </c>
      <c r="O41" s="159">
        <f>IF(OR($E$5="Châtaignier", $E$5="Robinier faux acacia"),0,Scénario_projet!N29*dataMethode!$E$28)</f>
        <v>0</v>
      </c>
      <c r="P41" s="159">
        <f>IF(OR($E$5="Châtaignier", $E$5="Robinier faux acacia"),0,Scénario_projet!O29*dataMethode!$E$28)</f>
        <v>0</v>
      </c>
      <c r="Q41" s="159">
        <f>IF(OR($E$5="Châtaignier", $E$5="Robinier faux acacia"),0,Scénario_projet!P29*dataMethode!$E$28)</f>
        <v>0</v>
      </c>
      <c r="R41" s="159">
        <f>IF(OR($E$5="Châtaignier", $E$5="Robinier faux acacia"),0,Scénario_projet!Q29*dataMethode!$E$28)</f>
        <v>0</v>
      </c>
      <c r="S41" s="159">
        <f>IF(OR($E$5="Châtaignier", $E$5="Robinier faux acacia"),0,Scénario_projet!R29*dataMethode!$E$28)</f>
        <v>0</v>
      </c>
      <c r="T41" s="159">
        <f>IF(OR($E$5="Châtaignier", $E$5="Robinier faux acacia"),0,Scénario_projet!S29*dataMethode!$E$28)</f>
        <v>0</v>
      </c>
      <c r="U41" s="159">
        <f>IF(OR($E$5="Châtaignier", $E$5="Robinier faux acacia"),0,Scénario_projet!T29*dataMethode!$E$28)</f>
        <v>0</v>
      </c>
      <c r="V41" s="159">
        <f>IF(OR($E$5="Châtaignier", $E$5="Robinier faux acacia"),0,Scénario_projet!U29*dataMethode!$E$28)</f>
        <v>0</v>
      </c>
      <c r="W41" s="159">
        <f>IF(OR($E$5="Châtaignier", $E$5="Robinier faux acacia"),0,Scénario_projet!V29*dataMethode!$E$28)</f>
        <v>0</v>
      </c>
      <c r="X41" s="159">
        <f>IF(OR($E$5="Châtaignier", $E$5="Robinier faux acacia"),0,Scénario_projet!W29*dataMethode!$E$28)</f>
        <v>0</v>
      </c>
      <c r="Y41" s="159">
        <f>IF(OR($E$5="Châtaignier", $E$5="Robinier faux acacia"),0,Scénario_projet!X29*dataMethode!$E$28)</f>
        <v>0</v>
      </c>
      <c r="Z41" s="159">
        <f>IF(OR($E$5="Châtaignier", $E$5="Robinier faux acacia"),0,Scénario_projet!Y29*dataMethode!$E$28)</f>
        <v>0</v>
      </c>
      <c r="AA41" s="159">
        <f>IF(OR($E$5="Châtaignier", $E$5="Robinier faux acacia"),0,Scénario_projet!Z29*dataMethode!$E$28)</f>
        <v>0</v>
      </c>
      <c r="AB41" s="159">
        <f>IF(OR($E$5="Châtaignier", $E$5="Robinier faux acacia"),0,Scénario_projet!AA29*dataMethode!$E$28)</f>
        <v>0</v>
      </c>
      <c r="AC41" s="159">
        <f>IF(OR($E$5="Châtaignier", $E$5="Robinier faux acacia"),0,Scénario_projet!AB29*dataMethode!$E$28)</f>
        <v>0</v>
      </c>
      <c r="AD41" s="159">
        <f>IF(OR($E$5="Châtaignier", $E$5="Robinier faux acacia"),0,Scénario_projet!AC29*dataMethode!$E$28)</f>
        <v>0</v>
      </c>
      <c r="AE41" s="159">
        <f>IF(OR($E$5="Châtaignier", $E$5="Robinier faux acacia"),0,Scénario_projet!AD29*dataMethode!$E$28)</f>
        <v>0</v>
      </c>
      <c r="AF41" s="159">
        <f>IF(OR($E$5="Châtaignier", $E$5="Robinier faux acacia"),0,Scénario_projet!AE29*dataMethode!$E$28)</f>
        <v>0</v>
      </c>
      <c r="AG41" s="159">
        <f>IF(OR($E$5="Châtaignier", $E$5="Robinier faux acacia"),0,Scénario_projet!AF29*dataMethode!$E$28)</f>
        <v>0</v>
      </c>
      <c r="AH41" s="159">
        <f>IF(OR($E$5="Châtaignier", $E$5="Robinier faux acacia"),0,Scénario_projet!AG29*dataMethode!$E$28)</f>
        <v>0</v>
      </c>
      <c r="AI41" s="159">
        <f>IF(OR($E$5="Châtaignier", $E$5="Robinier faux acacia"),0,Scénario_projet!AH29*dataMethode!$E$28)</f>
        <v>0</v>
      </c>
      <c r="AJ41" s="159">
        <f>IF(OR($E$5="Châtaignier", $E$5="Robinier faux acacia"),0,Scénario_projet!AI29*dataMethode!$E$28)</f>
        <v>0</v>
      </c>
      <c r="AK41" s="159">
        <f>IF(OR($E$5="Châtaignier", $E$5="Robinier faux acacia"),0,Scénario_projet!AJ29*dataMethode!$E$28)</f>
        <v>0</v>
      </c>
      <c r="AL41" s="159">
        <f>IF(OR($E$5="Châtaignier", $E$5="Robinier faux acacia"),0,Scénario_projet!AK29*dataMethode!$E$28)</f>
        <v>0</v>
      </c>
    </row>
    <row r="42" spans="1:38" ht="15.75" customHeight="1" x14ac:dyDescent="0.25">
      <c r="A42" s="176"/>
      <c r="B42" s="176"/>
      <c r="C42" s="176"/>
      <c r="D42" s="2" t="s">
        <v>162</v>
      </c>
      <c r="E42" s="24"/>
      <c r="F42" s="24" t="s">
        <v>72</v>
      </c>
      <c r="G42" s="2"/>
      <c r="H42" s="177">
        <f>IF(OR($E$5="Châtaignier", $E$5="Robinier faux acacia"),Scénario_projet!G29,0)</f>
        <v>0</v>
      </c>
      <c r="I42" s="177">
        <f>IF(OR($E$5="Châtaignier", $E$5="Robinier faux acacia"),Scénario_projet!H29,0)</f>
        <v>36</v>
      </c>
      <c r="J42" s="177">
        <f>IF(OR($E$5="Châtaignier", $E$5="Robinier faux acacia"),Scénario_projet!I29,0)</f>
        <v>0</v>
      </c>
      <c r="K42" s="177">
        <f>IF(OR($E$5="Châtaignier", $E$5="Robinier faux acacia"),Scénario_projet!J29,0)</f>
        <v>0</v>
      </c>
      <c r="L42" s="177">
        <f>IF(OR($E$5="Châtaignier", $E$5="Robinier faux acacia"),Scénario_projet!K29,0)</f>
        <v>0</v>
      </c>
      <c r="M42" s="177">
        <f>IF(OR($E$5="Châtaignier", $E$5="Robinier faux acacia"),Scénario_projet!L29,0)</f>
        <v>0</v>
      </c>
      <c r="N42" s="177">
        <f>IF(OR($E$5="Châtaignier", $E$5="Robinier faux acacia"),Scénario_projet!M29,0)</f>
        <v>16.5</v>
      </c>
      <c r="O42" s="177">
        <f>IF(OR($E$5="Châtaignier", $E$5="Robinier faux acacia"),Scénario_projet!N29,0)</f>
        <v>0</v>
      </c>
      <c r="P42" s="177">
        <f>IF(OR($E$5="Châtaignier", $E$5="Robinier faux acacia"),Scénario_projet!O29,0)</f>
        <v>0</v>
      </c>
      <c r="Q42" s="177">
        <f>IF(OR($E$5="Châtaignier", $E$5="Robinier faux acacia"),Scénario_projet!P29,0)</f>
        <v>0</v>
      </c>
      <c r="R42" s="177">
        <f>IF(OR($E$5="Châtaignier", $E$5="Robinier faux acacia"),Scénario_projet!Q29,0)</f>
        <v>0</v>
      </c>
      <c r="S42" s="177">
        <f>IF(OR($E$5="Châtaignier", $E$5="Robinier faux acacia"),Scénario_projet!R29,0)</f>
        <v>0</v>
      </c>
      <c r="T42" s="177">
        <f>IF(OR($E$5="Châtaignier", $E$5="Robinier faux acacia"),Scénario_projet!S29,0)</f>
        <v>0</v>
      </c>
      <c r="U42" s="177">
        <f>IF(OR($E$5="Châtaignier", $E$5="Robinier faux acacia"),Scénario_projet!T29,0)</f>
        <v>0</v>
      </c>
      <c r="V42" s="177">
        <f>IF(OR($E$5="Châtaignier", $E$5="Robinier faux acacia"),Scénario_projet!U29,0)</f>
        <v>0</v>
      </c>
      <c r="W42" s="177">
        <f>IF(OR($E$5="Châtaignier", $E$5="Robinier faux acacia"),Scénario_projet!V29,0)</f>
        <v>7.5</v>
      </c>
      <c r="X42" s="177">
        <f>IF(OR($E$5="Châtaignier", $E$5="Robinier faux acacia"),Scénario_projet!W29,0)</f>
        <v>0</v>
      </c>
      <c r="Y42" s="177">
        <f>IF(OR($E$5="Châtaignier", $E$5="Robinier faux acacia"),Scénario_projet!X29,0)</f>
        <v>0</v>
      </c>
      <c r="Z42" s="177">
        <f>IF(OR($E$5="Châtaignier", $E$5="Robinier faux acacia"),Scénario_projet!Y29,0)</f>
        <v>0</v>
      </c>
      <c r="AA42" s="177">
        <f>IF(OR($E$5="Châtaignier", $E$5="Robinier faux acacia"),Scénario_projet!Z29,0)</f>
        <v>0</v>
      </c>
      <c r="AB42" s="177">
        <f>IF(OR($E$5="Châtaignier", $E$5="Robinier faux acacia"),Scénario_projet!AA29,0)</f>
        <v>0</v>
      </c>
      <c r="AC42" s="177">
        <f>IF(OR($E$5="Châtaignier", $E$5="Robinier faux acacia"),Scénario_projet!AB29,0)</f>
        <v>0</v>
      </c>
      <c r="AD42" s="177">
        <f>IF(OR($E$5="Châtaignier", $E$5="Robinier faux acacia"),Scénario_projet!AC29,0)</f>
        <v>0</v>
      </c>
      <c r="AE42" s="177">
        <f>IF(OR($E$5="Châtaignier", $E$5="Robinier faux acacia"),Scénario_projet!AD29,0)</f>
        <v>0</v>
      </c>
      <c r="AF42" s="177">
        <f>IF(OR($E$5="Châtaignier", $E$5="Robinier faux acacia"),Scénario_projet!AE29,0)</f>
        <v>0</v>
      </c>
      <c r="AG42" s="177">
        <f>IF(OR($E$5="Châtaignier", $E$5="Robinier faux acacia"),Scénario_projet!AF29,0)</f>
        <v>0</v>
      </c>
      <c r="AH42" s="177">
        <f>IF(OR($E$5="Châtaignier", $E$5="Robinier faux acacia"),Scénario_projet!AG29,0)</f>
        <v>0</v>
      </c>
      <c r="AI42" s="177">
        <f>IF(OR($E$5="Châtaignier", $E$5="Robinier faux acacia"),Scénario_projet!AH29,0)</f>
        <v>0</v>
      </c>
      <c r="AJ42" s="177">
        <f>IF(OR($E$5="Châtaignier", $E$5="Robinier faux acacia"),Scénario_projet!AI29,0)</f>
        <v>0</v>
      </c>
      <c r="AK42" s="177">
        <f>IF(OR($E$5="Châtaignier", $E$5="Robinier faux acacia"),Scénario_projet!AJ29,0)</f>
        <v>0</v>
      </c>
      <c r="AL42" s="177">
        <f>IF(OR($E$5="Châtaignier", $E$5="Robinier faux acacia"),Scénario_projet!AK29,0)</f>
        <v>0</v>
      </c>
    </row>
    <row r="43" spans="1:38" ht="15.75" customHeight="1" x14ac:dyDescent="0.25">
      <c r="A43" s="56"/>
      <c r="B43" s="56"/>
      <c r="C43" s="56"/>
      <c r="D43" s="19" t="s">
        <v>163</v>
      </c>
      <c r="E43" s="57"/>
      <c r="F43" s="57" t="s">
        <v>72</v>
      </c>
      <c r="G43" s="2"/>
      <c r="H43" s="159">
        <f>Scénario_projet!G30+Scénario_projet!G28*(1-dataMethode!$E$24)</f>
        <v>0</v>
      </c>
      <c r="I43" s="159">
        <f>Scénario_projet!H30+Scénario_projet!H28*(1-dataMethode!$E$24)</f>
        <v>36</v>
      </c>
      <c r="J43" s="159">
        <f>Scénario_projet!I30+Scénario_projet!I28*(1-dataMethode!$E$24)</f>
        <v>0</v>
      </c>
      <c r="K43" s="159">
        <f>Scénario_projet!J30+Scénario_projet!J28*(1-dataMethode!$E$24)</f>
        <v>0</v>
      </c>
      <c r="L43" s="159">
        <f>Scénario_projet!K30+Scénario_projet!K28*(1-dataMethode!$E$24)</f>
        <v>0</v>
      </c>
      <c r="M43" s="159">
        <f>Scénario_projet!L30+Scénario_projet!L28*(1-dataMethode!$E$24)</f>
        <v>0</v>
      </c>
      <c r="N43" s="159">
        <f>Scénario_projet!M30+Scénario_projet!M28*(1-dataMethode!$E$24)</f>
        <v>16.5</v>
      </c>
      <c r="O43" s="159">
        <f>Scénario_projet!N30+Scénario_projet!N28*(1-dataMethode!$E$24)</f>
        <v>0</v>
      </c>
      <c r="P43" s="159">
        <f>Scénario_projet!O30+Scénario_projet!O28*(1-dataMethode!$E$24)</f>
        <v>0</v>
      </c>
      <c r="Q43" s="159">
        <f>Scénario_projet!P30+Scénario_projet!P28*(1-dataMethode!$E$24)</f>
        <v>0</v>
      </c>
      <c r="R43" s="159">
        <f>Scénario_projet!Q30+Scénario_projet!Q28*(1-dataMethode!$E$24)</f>
        <v>0</v>
      </c>
      <c r="S43" s="159">
        <f>Scénario_projet!R30+Scénario_projet!R28*(1-dataMethode!$E$24)</f>
        <v>0</v>
      </c>
      <c r="T43" s="159">
        <f>Scénario_projet!S30+Scénario_projet!S28*(1-dataMethode!$E$24)</f>
        <v>0</v>
      </c>
      <c r="U43" s="159">
        <f>Scénario_projet!T30+Scénario_projet!T28*(1-dataMethode!$E$24)</f>
        <v>0</v>
      </c>
      <c r="V43" s="159">
        <f>Scénario_projet!U30+Scénario_projet!U28*(1-dataMethode!$E$24)</f>
        <v>0</v>
      </c>
      <c r="W43" s="159">
        <f>Scénario_projet!V30+Scénario_projet!V28*(1-dataMethode!$E$24)</f>
        <v>20.5</v>
      </c>
      <c r="X43" s="159">
        <f>Scénario_projet!W30+Scénario_projet!W28*(1-dataMethode!$E$24)</f>
        <v>0</v>
      </c>
      <c r="Y43" s="159">
        <f>Scénario_projet!X30+Scénario_projet!X28*(1-dataMethode!$E$24)</f>
        <v>0</v>
      </c>
      <c r="Z43" s="159">
        <f>Scénario_projet!Y30+Scénario_projet!Y28*(1-dataMethode!$E$24)</f>
        <v>0</v>
      </c>
      <c r="AA43" s="159">
        <f>Scénario_projet!Z30+Scénario_projet!Z28*(1-dataMethode!$E$24)</f>
        <v>0</v>
      </c>
      <c r="AB43" s="159">
        <f>Scénario_projet!AA30+Scénario_projet!AA28*(1-dataMethode!$E$24)</f>
        <v>0</v>
      </c>
      <c r="AC43" s="159">
        <f>Scénario_projet!AB30+Scénario_projet!AB28*(1-dataMethode!$E$24)</f>
        <v>0</v>
      </c>
      <c r="AD43" s="159">
        <f>Scénario_projet!AC30+Scénario_projet!AC28*(1-dataMethode!$E$24)</f>
        <v>0</v>
      </c>
      <c r="AE43" s="159">
        <f>Scénario_projet!AD30+Scénario_projet!AD28*(1-dataMethode!$E$24)</f>
        <v>0</v>
      </c>
      <c r="AF43" s="159">
        <f>Scénario_projet!AE30+Scénario_projet!AE28*(1-dataMethode!$E$24)</f>
        <v>0</v>
      </c>
      <c r="AG43" s="159">
        <f>Scénario_projet!AF30+Scénario_projet!AF28*(1-dataMethode!$E$24)</f>
        <v>0</v>
      </c>
      <c r="AH43" s="159">
        <f>Scénario_projet!AG30+Scénario_projet!AG28*(1-dataMethode!$E$24)</f>
        <v>0</v>
      </c>
      <c r="AI43" s="159">
        <f>Scénario_projet!AH30+Scénario_projet!AH28*(1-dataMethode!$E$24)</f>
        <v>0</v>
      </c>
      <c r="AJ43" s="159">
        <f>Scénario_projet!AI30+Scénario_projet!AI28*(1-dataMethode!$E$24)</f>
        <v>0</v>
      </c>
      <c r="AK43" s="159">
        <f>Scénario_projet!AJ30+Scénario_projet!AJ28*(1-dataMethode!$E$24)</f>
        <v>0</v>
      </c>
      <c r="AL43" s="159">
        <f>Scénario_projet!AK30+Scénario_projet!AK28*(1-dataMethode!$E$24)</f>
        <v>0</v>
      </c>
    </row>
    <row r="44" spans="1:38" ht="15.75" customHeight="1" x14ac:dyDescent="0.25">
      <c r="A44" s="56"/>
      <c r="B44" s="56"/>
      <c r="C44" s="56"/>
      <c r="D44" s="56"/>
      <c r="E44" s="57"/>
      <c r="F44" s="57"/>
      <c r="G44" s="19"/>
      <c r="H44" s="57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</row>
    <row r="45" spans="1:38" ht="15.75" customHeight="1" x14ac:dyDescent="0.25">
      <c r="A45" s="56"/>
      <c r="B45" s="56"/>
      <c r="C45" s="56"/>
      <c r="D45" s="56" t="s">
        <v>164</v>
      </c>
      <c r="E45" s="57"/>
      <c r="G45" s="19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</row>
    <row r="46" spans="1:38" ht="15.75" customHeight="1" x14ac:dyDescent="0.25">
      <c r="A46" s="56"/>
      <c r="B46" s="56"/>
      <c r="C46" s="56"/>
      <c r="D46" s="19" t="s">
        <v>159</v>
      </c>
      <c r="E46" s="57"/>
      <c r="F46" s="57" t="s">
        <v>122</v>
      </c>
      <c r="G46" s="2"/>
      <c r="H46" s="159">
        <f>H39*dataMethode!$E$11*dataMethode!$E$10</f>
        <v>0</v>
      </c>
      <c r="I46" s="159">
        <f>I39*dataMethode!$E$11*dataMethode!$E$10</f>
        <v>0</v>
      </c>
      <c r="J46" s="159">
        <f>J39*dataMethode!$E$11*dataMethode!$E$10</f>
        <v>0</v>
      </c>
      <c r="K46" s="159">
        <f>K39*dataMethode!$E$11*dataMethode!$E$10</f>
        <v>0</v>
      </c>
      <c r="L46" s="159">
        <f>L39*dataMethode!$E$11*dataMethode!$E$10</f>
        <v>0</v>
      </c>
      <c r="M46" s="159">
        <f>M39*dataMethode!$E$11*dataMethode!$E$10</f>
        <v>0</v>
      </c>
      <c r="N46" s="159">
        <f>N39*dataMethode!$E$11*dataMethode!$E$10</f>
        <v>0</v>
      </c>
      <c r="O46" s="159">
        <f>O39*dataMethode!$E$11*dataMethode!$E$10</f>
        <v>0</v>
      </c>
      <c r="P46" s="159">
        <f>P39*dataMethode!$E$11*dataMethode!$E$10</f>
        <v>0</v>
      </c>
      <c r="Q46" s="159">
        <f>Q39*dataMethode!$E$11*dataMethode!$E$10</f>
        <v>0</v>
      </c>
      <c r="R46" s="159">
        <f>R39*dataMethode!$E$11*dataMethode!$E$10</f>
        <v>0</v>
      </c>
      <c r="S46" s="159">
        <f>S39*dataMethode!$E$11*dataMethode!$E$10</f>
        <v>0</v>
      </c>
      <c r="T46" s="159">
        <f>T39*dataMethode!$E$11*dataMethode!$E$10</f>
        <v>0</v>
      </c>
      <c r="U46" s="159">
        <f>U39*dataMethode!$E$11*dataMethode!$E$10</f>
        <v>0</v>
      </c>
      <c r="V46" s="159">
        <f>V39*dataMethode!$E$11*dataMethode!$E$10</f>
        <v>0</v>
      </c>
      <c r="W46" s="159">
        <f>W39*dataMethode!$E$11*dataMethode!$E$10</f>
        <v>22.641666666666666</v>
      </c>
      <c r="X46" s="159">
        <f>X39*dataMethode!$E$11*dataMethode!$E$10</f>
        <v>0</v>
      </c>
      <c r="Y46" s="159">
        <f>Y39*dataMethode!$E$11*dataMethode!$E$10</f>
        <v>0</v>
      </c>
      <c r="Z46" s="159">
        <f>Z39*dataMethode!$E$11*dataMethode!$E$10</f>
        <v>0</v>
      </c>
      <c r="AA46" s="159">
        <f>AA39*dataMethode!$E$11*dataMethode!$E$10</f>
        <v>0</v>
      </c>
      <c r="AB46" s="159">
        <f>AB39*dataMethode!$E$11*dataMethode!$E$10</f>
        <v>0</v>
      </c>
      <c r="AC46" s="159">
        <f>AC39*dataMethode!$E$11*dataMethode!$E$10</f>
        <v>0</v>
      </c>
      <c r="AD46" s="159">
        <f>AD39*dataMethode!$E$11*dataMethode!$E$10</f>
        <v>0</v>
      </c>
      <c r="AE46" s="159">
        <f>AE39*dataMethode!$E$11*dataMethode!$E$10</f>
        <v>0</v>
      </c>
      <c r="AF46" s="159">
        <f>AF39*dataMethode!$E$11*dataMethode!$E$10</f>
        <v>0</v>
      </c>
      <c r="AG46" s="159">
        <f>AG39*dataMethode!$E$11*dataMethode!$E$10</f>
        <v>0</v>
      </c>
      <c r="AH46" s="159">
        <f>AH39*dataMethode!$E$11*dataMethode!$E$10</f>
        <v>0</v>
      </c>
      <c r="AI46" s="159">
        <f>AI39*dataMethode!$E$11*dataMethode!$E$10</f>
        <v>0</v>
      </c>
      <c r="AJ46" s="159">
        <f>AJ39*dataMethode!$E$11*dataMethode!$E$10</f>
        <v>0</v>
      </c>
      <c r="AK46" s="159">
        <f>AK39*dataMethode!$E$11*dataMethode!$E$10</f>
        <v>0</v>
      </c>
      <c r="AL46" s="159">
        <f>AL39*dataMethode!$E$11*dataMethode!$E$10</f>
        <v>0</v>
      </c>
    </row>
    <row r="47" spans="1:38" ht="15.75" customHeight="1" x14ac:dyDescent="0.25">
      <c r="A47" s="56"/>
      <c r="B47" s="56"/>
      <c r="C47" s="56"/>
      <c r="D47" s="19" t="s">
        <v>160</v>
      </c>
      <c r="E47" s="57"/>
      <c r="F47" s="57" t="s">
        <v>122</v>
      </c>
      <c r="G47" s="2"/>
      <c r="H47" s="159">
        <f>H40*dataMethode!$E$11*dataMethode!$E$10</f>
        <v>0</v>
      </c>
      <c r="I47" s="159">
        <f>I40*dataMethode!$E$11*dataMethode!$E$10</f>
        <v>0</v>
      </c>
      <c r="J47" s="159">
        <f>J40*dataMethode!$E$11*dataMethode!$E$10</f>
        <v>0</v>
      </c>
      <c r="K47" s="159">
        <f>K40*dataMethode!$E$11*dataMethode!$E$10</f>
        <v>0</v>
      </c>
      <c r="L47" s="159">
        <f>L40*dataMethode!$E$11*dataMethode!$E$10</f>
        <v>0</v>
      </c>
      <c r="M47" s="159">
        <f>M40*dataMethode!$E$11*dataMethode!$E$10</f>
        <v>0</v>
      </c>
      <c r="N47" s="159">
        <f>N40*dataMethode!$E$11*dataMethode!$E$10</f>
        <v>0</v>
      </c>
      <c r="O47" s="159">
        <f>O40*dataMethode!$E$11*dataMethode!$E$10</f>
        <v>0</v>
      </c>
      <c r="P47" s="159">
        <f>P40*dataMethode!$E$11*dataMethode!$E$10</f>
        <v>0</v>
      </c>
      <c r="Q47" s="159">
        <f>Q40*dataMethode!$E$11*dataMethode!$E$10</f>
        <v>0</v>
      </c>
      <c r="R47" s="159">
        <f>R40*dataMethode!$E$11*dataMethode!$E$10</f>
        <v>0</v>
      </c>
      <c r="S47" s="159">
        <f>S40*dataMethode!$E$11*dataMethode!$E$10</f>
        <v>0</v>
      </c>
      <c r="T47" s="159">
        <f>T40*dataMethode!$E$11*dataMethode!$E$10</f>
        <v>0</v>
      </c>
      <c r="U47" s="159">
        <f>U40*dataMethode!$E$11*dataMethode!$E$10</f>
        <v>0</v>
      </c>
      <c r="V47" s="159">
        <f>V40*dataMethode!$E$11*dataMethode!$E$10</f>
        <v>0</v>
      </c>
      <c r="W47" s="159">
        <f>W40*dataMethode!$E$11*dataMethode!$E$10</f>
        <v>0</v>
      </c>
      <c r="X47" s="159">
        <f>X40*dataMethode!$E$11*dataMethode!$E$10</f>
        <v>0</v>
      </c>
      <c r="Y47" s="159">
        <f>Y40*dataMethode!$E$11*dataMethode!$E$10</f>
        <v>0</v>
      </c>
      <c r="Z47" s="159">
        <f>Z40*dataMethode!$E$11*dataMethode!$E$10</f>
        <v>0</v>
      </c>
      <c r="AA47" s="159">
        <f>AA40*dataMethode!$E$11*dataMethode!$E$10</f>
        <v>0</v>
      </c>
      <c r="AB47" s="159">
        <f>AB40*dataMethode!$E$11*dataMethode!$E$10</f>
        <v>0</v>
      </c>
      <c r="AC47" s="159">
        <f>AC40*dataMethode!$E$11*dataMethode!$E$10</f>
        <v>0</v>
      </c>
      <c r="AD47" s="159">
        <f>AD40*dataMethode!$E$11*dataMethode!$E$10</f>
        <v>0</v>
      </c>
      <c r="AE47" s="159">
        <f>AE40*dataMethode!$E$11*dataMethode!$E$10</f>
        <v>0</v>
      </c>
      <c r="AF47" s="159">
        <f>AF40*dataMethode!$E$11*dataMethode!$E$10</f>
        <v>0</v>
      </c>
      <c r="AG47" s="159">
        <f>AG40*dataMethode!$E$11*dataMethode!$E$10</f>
        <v>0</v>
      </c>
      <c r="AH47" s="159">
        <f>AH40*dataMethode!$E$11*dataMethode!$E$10</f>
        <v>0</v>
      </c>
      <c r="AI47" s="159">
        <f>AI40*dataMethode!$E$11*dataMethode!$E$10</f>
        <v>0</v>
      </c>
      <c r="AJ47" s="159">
        <f>AJ40*dataMethode!$E$11*dataMethode!$E$10</f>
        <v>0</v>
      </c>
      <c r="AK47" s="159">
        <f>AK40*dataMethode!$E$11*dataMethode!$E$10</f>
        <v>0</v>
      </c>
      <c r="AL47" s="159">
        <f>AL40*dataMethode!$E$11*dataMethode!$E$10</f>
        <v>0</v>
      </c>
    </row>
    <row r="48" spans="1:38" ht="15.75" customHeight="1" x14ac:dyDescent="0.25">
      <c r="A48" s="56"/>
      <c r="B48" s="56"/>
      <c r="C48" s="56"/>
      <c r="D48" s="19" t="s">
        <v>161</v>
      </c>
      <c r="E48" s="57"/>
      <c r="F48" s="57" t="s">
        <v>122</v>
      </c>
      <c r="G48" s="2"/>
      <c r="H48" s="159">
        <f>H41*dataMethode!$E$11*dataMethode!$E$10</f>
        <v>0</v>
      </c>
      <c r="I48" s="159">
        <f>I41*dataMethode!$E$11*dataMethode!$E$10</f>
        <v>0</v>
      </c>
      <c r="J48" s="159">
        <f>J41*dataMethode!$E$11*dataMethode!$E$10</f>
        <v>0</v>
      </c>
      <c r="K48" s="159">
        <f>K41*dataMethode!$E$11*dataMethode!$E$10</f>
        <v>0</v>
      </c>
      <c r="L48" s="159">
        <f>L41*dataMethode!$E$11*dataMethode!$E$10</f>
        <v>0</v>
      </c>
      <c r="M48" s="159">
        <f>M41*dataMethode!$E$11*dataMethode!$E$10</f>
        <v>0</v>
      </c>
      <c r="N48" s="159">
        <f>N41*dataMethode!$E$11*dataMethode!$E$10</f>
        <v>0</v>
      </c>
      <c r="O48" s="159">
        <f>O41*dataMethode!$E$11*dataMethode!$E$10</f>
        <v>0</v>
      </c>
      <c r="P48" s="159">
        <f>P41*dataMethode!$E$11*dataMethode!$E$10</f>
        <v>0</v>
      </c>
      <c r="Q48" s="159">
        <f>Q41*dataMethode!$E$11*dataMethode!$E$10</f>
        <v>0</v>
      </c>
      <c r="R48" s="159">
        <f>R41*dataMethode!$E$11*dataMethode!$E$10</f>
        <v>0</v>
      </c>
      <c r="S48" s="159">
        <f>S41*dataMethode!$E$11*dataMethode!$E$10</f>
        <v>0</v>
      </c>
      <c r="T48" s="159">
        <f>T41*dataMethode!$E$11*dataMethode!$E$10</f>
        <v>0</v>
      </c>
      <c r="U48" s="159">
        <f>U41*dataMethode!$E$11*dataMethode!$E$10</f>
        <v>0</v>
      </c>
      <c r="V48" s="159">
        <f>V41*dataMethode!$E$11*dataMethode!$E$10</f>
        <v>0</v>
      </c>
      <c r="W48" s="159">
        <f>W41*dataMethode!$E$11*dataMethode!$E$10</f>
        <v>0</v>
      </c>
      <c r="X48" s="159">
        <f>X41*dataMethode!$E$11*dataMethode!$E$10</f>
        <v>0</v>
      </c>
      <c r="Y48" s="159">
        <f>Y41*dataMethode!$E$11*dataMethode!$E$10</f>
        <v>0</v>
      </c>
      <c r="Z48" s="159">
        <f>Z41*dataMethode!$E$11*dataMethode!$E$10</f>
        <v>0</v>
      </c>
      <c r="AA48" s="159">
        <f>AA41*dataMethode!$E$11*dataMethode!$E$10</f>
        <v>0</v>
      </c>
      <c r="AB48" s="159">
        <f>AB41*dataMethode!$E$11*dataMethode!$E$10</f>
        <v>0</v>
      </c>
      <c r="AC48" s="159">
        <f>AC41*dataMethode!$E$11*dataMethode!$E$10</f>
        <v>0</v>
      </c>
      <c r="AD48" s="159">
        <f>AD41*dataMethode!$E$11*dataMethode!$E$10</f>
        <v>0</v>
      </c>
      <c r="AE48" s="159">
        <f>AE41*dataMethode!$E$11*dataMethode!$E$10</f>
        <v>0</v>
      </c>
      <c r="AF48" s="159">
        <f>AF41*dataMethode!$E$11*dataMethode!$E$10</f>
        <v>0</v>
      </c>
      <c r="AG48" s="159">
        <f>AG41*dataMethode!$E$11*dataMethode!$E$10</f>
        <v>0</v>
      </c>
      <c r="AH48" s="159">
        <f>AH41*dataMethode!$E$11*dataMethode!$E$10</f>
        <v>0</v>
      </c>
      <c r="AI48" s="159">
        <f>AI41*dataMethode!$E$11*dataMethode!$E$10</f>
        <v>0</v>
      </c>
      <c r="AJ48" s="159">
        <f>AJ41*dataMethode!$E$11*dataMethode!$E$10</f>
        <v>0</v>
      </c>
      <c r="AK48" s="159">
        <f>AK41*dataMethode!$E$11*dataMethode!$E$10</f>
        <v>0</v>
      </c>
      <c r="AL48" s="159">
        <f>AL41*dataMethode!$E$11*dataMethode!$E$10</f>
        <v>0</v>
      </c>
    </row>
    <row r="49" spans="1:38" ht="15.75" customHeight="1" x14ac:dyDescent="0.25">
      <c r="A49" s="56"/>
      <c r="B49" s="56"/>
      <c r="C49" s="56"/>
      <c r="D49" s="19" t="s">
        <v>162</v>
      </c>
      <c r="E49" s="57"/>
      <c r="F49" s="57" t="s">
        <v>122</v>
      </c>
      <c r="G49" s="2"/>
      <c r="H49" s="159">
        <f>H42*dataMethode!$E$11*dataMethode!$E$10</f>
        <v>0</v>
      </c>
      <c r="I49" s="159">
        <f>I42*dataMethode!$E$11*dataMethode!$E$10</f>
        <v>62.699999999999989</v>
      </c>
      <c r="J49" s="159">
        <f>J42*dataMethode!$E$11*dataMethode!$E$10</f>
        <v>0</v>
      </c>
      <c r="K49" s="159">
        <f>K42*dataMethode!$E$11*dataMethode!$E$10</f>
        <v>0</v>
      </c>
      <c r="L49" s="159">
        <f>L42*dataMethode!$E$11*dataMethode!$E$10</f>
        <v>0</v>
      </c>
      <c r="M49" s="159">
        <f>M42*dataMethode!$E$11*dataMethode!$E$10</f>
        <v>0</v>
      </c>
      <c r="N49" s="159">
        <f>N42*dataMethode!$E$11*dataMethode!$E$10</f>
        <v>28.737499999999997</v>
      </c>
      <c r="O49" s="159">
        <f>O42*dataMethode!$E$11*dataMethode!$E$10</f>
        <v>0</v>
      </c>
      <c r="P49" s="159">
        <f>P42*dataMethode!$E$11*dataMethode!$E$10</f>
        <v>0</v>
      </c>
      <c r="Q49" s="159">
        <f>Q42*dataMethode!$E$11*dataMethode!$E$10</f>
        <v>0</v>
      </c>
      <c r="R49" s="159">
        <f>R42*dataMethode!$E$11*dataMethode!$E$10</f>
        <v>0</v>
      </c>
      <c r="S49" s="159">
        <f>S42*dataMethode!$E$11*dataMethode!$E$10</f>
        <v>0</v>
      </c>
      <c r="T49" s="159">
        <f>T42*dataMethode!$E$11*dataMethode!$E$10</f>
        <v>0</v>
      </c>
      <c r="U49" s="159">
        <f>U42*dataMethode!$E$11*dataMethode!$E$10</f>
        <v>0</v>
      </c>
      <c r="V49" s="159">
        <f>V42*dataMethode!$E$11*dataMethode!$E$10</f>
        <v>0</v>
      </c>
      <c r="W49" s="159">
        <f>W42*dataMethode!$E$11*dataMethode!$E$10</f>
        <v>13.0625</v>
      </c>
      <c r="X49" s="159">
        <f>X42*dataMethode!$E$11*dataMethode!$E$10</f>
        <v>0</v>
      </c>
      <c r="Y49" s="159">
        <f>Y42*dataMethode!$E$11*dataMethode!$E$10</f>
        <v>0</v>
      </c>
      <c r="Z49" s="159">
        <f>Z42*dataMethode!$E$11*dataMethode!$E$10</f>
        <v>0</v>
      </c>
      <c r="AA49" s="159">
        <f>AA42*dataMethode!$E$11*dataMethode!$E$10</f>
        <v>0</v>
      </c>
      <c r="AB49" s="159">
        <f>AB42*dataMethode!$E$11*dataMethode!$E$10</f>
        <v>0</v>
      </c>
      <c r="AC49" s="159">
        <f>AC42*dataMethode!$E$11*dataMethode!$E$10</f>
        <v>0</v>
      </c>
      <c r="AD49" s="159">
        <f>AD42*dataMethode!$E$11*dataMethode!$E$10</f>
        <v>0</v>
      </c>
      <c r="AE49" s="159">
        <f>AE42*dataMethode!$E$11*dataMethode!$E$10</f>
        <v>0</v>
      </c>
      <c r="AF49" s="159">
        <f>AF42*dataMethode!$E$11*dataMethode!$E$10</f>
        <v>0</v>
      </c>
      <c r="AG49" s="159">
        <f>AG42*dataMethode!$E$11*dataMethode!$E$10</f>
        <v>0</v>
      </c>
      <c r="AH49" s="159">
        <f>AH42*dataMethode!$E$11*dataMethode!$E$10</f>
        <v>0</v>
      </c>
      <c r="AI49" s="159">
        <f>AI42*dataMethode!$E$11*dataMethode!$E$10</f>
        <v>0</v>
      </c>
      <c r="AJ49" s="159">
        <f>AJ42*dataMethode!$E$11*dataMethode!$E$10</f>
        <v>0</v>
      </c>
      <c r="AK49" s="159">
        <f>AK42*dataMethode!$E$11*dataMethode!$E$10</f>
        <v>0</v>
      </c>
      <c r="AL49" s="159">
        <f>AL42*dataMethode!$E$11*dataMethode!$E$10</f>
        <v>0</v>
      </c>
    </row>
    <row r="50" spans="1:38" ht="15.75" customHeight="1" x14ac:dyDescent="0.25">
      <c r="A50" s="56"/>
      <c r="B50" s="56"/>
      <c r="C50" s="56"/>
      <c r="D50" s="19" t="s">
        <v>163</v>
      </c>
      <c r="E50" s="57"/>
      <c r="F50" s="57" t="s">
        <v>122</v>
      </c>
      <c r="G50" s="2"/>
      <c r="H50" s="159">
        <f>H43*dataMethode!$E$11*dataMethode!$E$10</f>
        <v>0</v>
      </c>
      <c r="I50" s="159">
        <f>I43*dataMethode!$E$11*dataMethode!$E$10</f>
        <v>62.699999999999989</v>
      </c>
      <c r="J50" s="159">
        <f>J43*dataMethode!$E$11*dataMethode!$E$10</f>
        <v>0</v>
      </c>
      <c r="K50" s="159">
        <f>K43*dataMethode!$E$11*dataMethode!$E$10</f>
        <v>0</v>
      </c>
      <c r="L50" s="159">
        <f>L43*dataMethode!$E$11*dataMethode!$E$10</f>
        <v>0</v>
      </c>
      <c r="M50" s="159">
        <f>M43*dataMethode!$E$11*dataMethode!$E$10</f>
        <v>0</v>
      </c>
      <c r="N50" s="159">
        <f>N43*dataMethode!$E$11*dataMethode!$E$10</f>
        <v>28.737499999999997</v>
      </c>
      <c r="O50" s="159">
        <f>O43*dataMethode!$E$11*dataMethode!$E$10</f>
        <v>0</v>
      </c>
      <c r="P50" s="159">
        <f>P43*dataMethode!$E$11*dataMethode!$E$10</f>
        <v>0</v>
      </c>
      <c r="Q50" s="159">
        <f>Q43*dataMethode!$E$11*dataMethode!$E$10</f>
        <v>0</v>
      </c>
      <c r="R50" s="159">
        <f>R43*dataMethode!$E$11*dataMethode!$E$10</f>
        <v>0</v>
      </c>
      <c r="S50" s="159">
        <f>S43*dataMethode!$E$11*dataMethode!$E$10</f>
        <v>0</v>
      </c>
      <c r="T50" s="159">
        <f>T43*dataMethode!$E$11*dataMethode!$E$10</f>
        <v>0</v>
      </c>
      <c r="U50" s="159">
        <f>U43*dataMethode!$E$11*dataMethode!$E$10</f>
        <v>0</v>
      </c>
      <c r="V50" s="159">
        <f>V43*dataMethode!$E$11*dataMethode!$E$10</f>
        <v>0</v>
      </c>
      <c r="W50" s="159">
        <f>W43*dataMethode!$E$11*dataMethode!$E$10</f>
        <v>35.704166666666659</v>
      </c>
      <c r="X50" s="159">
        <f>X43*dataMethode!$E$11*dataMethode!$E$10</f>
        <v>0</v>
      </c>
      <c r="Y50" s="159">
        <f>Y43*dataMethode!$E$11*dataMethode!$E$10</f>
        <v>0</v>
      </c>
      <c r="Z50" s="159">
        <f>Z43*dataMethode!$E$11*dataMethode!$E$10</f>
        <v>0</v>
      </c>
      <c r="AA50" s="159">
        <f>AA43*dataMethode!$E$11*dataMethode!$E$10</f>
        <v>0</v>
      </c>
      <c r="AB50" s="159">
        <f>AB43*dataMethode!$E$11*dataMethode!$E$10</f>
        <v>0</v>
      </c>
      <c r="AC50" s="159">
        <f>AC43*dataMethode!$E$11*dataMethode!$E$10</f>
        <v>0</v>
      </c>
      <c r="AD50" s="159">
        <f>AD43*dataMethode!$E$11*dataMethode!$E$10</f>
        <v>0</v>
      </c>
      <c r="AE50" s="159">
        <f>AE43*dataMethode!$E$11*dataMethode!$E$10</f>
        <v>0</v>
      </c>
      <c r="AF50" s="159">
        <f>AF43*dataMethode!$E$11*dataMethode!$E$10</f>
        <v>0</v>
      </c>
      <c r="AG50" s="159">
        <f>AG43*dataMethode!$E$11*dataMethode!$E$10</f>
        <v>0</v>
      </c>
      <c r="AH50" s="159">
        <f>AH43*dataMethode!$E$11*dataMethode!$E$10</f>
        <v>0</v>
      </c>
      <c r="AI50" s="159">
        <f>AI43*dataMethode!$E$11*dataMethode!$E$10</f>
        <v>0</v>
      </c>
      <c r="AJ50" s="159">
        <f>AJ43*dataMethode!$E$11*dataMethode!$E$10</f>
        <v>0</v>
      </c>
      <c r="AK50" s="159">
        <f>AK43*dataMethode!$E$11*dataMethode!$E$10</f>
        <v>0</v>
      </c>
      <c r="AL50" s="159">
        <f>AL43*dataMethode!$E$11*dataMethode!$E$10</f>
        <v>0</v>
      </c>
    </row>
    <row r="51" spans="1:38" ht="15.75" customHeight="1" x14ac:dyDescent="0.25">
      <c r="A51" s="56"/>
      <c r="B51" s="56"/>
      <c r="C51" s="56"/>
      <c r="D51" s="56"/>
      <c r="E51" s="20"/>
      <c r="F51" s="20"/>
      <c r="G51" s="2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</row>
    <row r="52" spans="1:38" ht="15.75" customHeight="1" x14ac:dyDescent="0.25">
      <c r="A52" s="56"/>
      <c r="B52" s="56"/>
      <c r="C52" s="56"/>
      <c r="D52" s="56" t="s">
        <v>165</v>
      </c>
      <c r="E52" s="20"/>
      <c r="F52" s="20"/>
      <c r="G52" s="2"/>
      <c r="H52" s="17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</row>
    <row r="53" spans="1:38" ht="15.75" customHeight="1" x14ac:dyDescent="0.25">
      <c r="A53" s="56"/>
      <c r="B53" s="56"/>
      <c r="C53" s="56"/>
      <c r="D53" s="19" t="s">
        <v>166</v>
      </c>
      <c r="E53" s="57"/>
      <c r="F53" s="57" t="s">
        <v>122</v>
      </c>
      <c r="G53" s="2"/>
      <c r="H53" s="179">
        <v>0</v>
      </c>
      <c r="I53" s="159">
        <f>EXP(-dataMethode!$F$17)*H53+((1-EXP(-dataMethode!$F$17))/dataMethode!$F$17)*H46</f>
        <v>0</v>
      </c>
      <c r="J53" s="159">
        <f>EXP(-dataMethode!$F$17)*I53+((1-EXP(-dataMethode!$F$17))/dataMethode!$F$17)*I46</f>
        <v>0</v>
      </c>
      <c r="K53" s="159">
        <f>EXP(-dataMethode!$F$17)*J53+((1-EXP(-dataMethode!$F$17))/dataMethode!$F$17)*J46</f>
        <v>0</v>
      </c>
      <c r="L53" s="159">
        <f>EXP(-dataMethode!$F$17)*K53+((1-EXP(-dataMethode!$F$17))/dataMethode!$F$17)*K46</f>
        <v>0</v>
      </c>
      <c r="M53" s="159">
        <f>EXP(-dataMethode!$F$17)*L53+((1-EXP(-dataMethode!$F$17))/dataMethode!$F$17)*L46</f>
        <v>0</v>
      </c>
      <c r="N53" s="159">
        <f>EXP(-dataMethode!$F$17)*M53+((1-EXP(-dataMethode!$F$17))/dataMethode!$F$17)*M46</f>
        <v>0</v>
      </c>
      <c r="O53" s="159">
        <f>EXP(-dataMethode!$F$17)*N53+((1-EXP(-dataMethode!$F$17))/dataMethode!$F$17)*N46</f>
        <v>0</v>
      </c>
      <c r="P53" s="159">
        <f>EXP(-dataMethode!$F$17)*O53+((1-EXP(-dataMethode!$F$17))/dataMethode!$F$17)*O46</f>
        <v>0</v>
      </c>
      <c r="Q53" s="159">
        <f>EXP(-dataMethode!$F$17)*P53+((1-EXP(-dataMethode!$F$17))/dataMethode!$F$17)*P46</f>
        <v>0</v>
      </c>
      <c r="R53" s="159">
        <f>EXP(-dataMethode!$F$17)*Q53+((1-EXP(-dataMethode!$F$17))/dataMethode!$F$17)*Q46</f>
        <v>0</v>
      </c>
      <c r="S53" s="159">
        <f>EXP(-dataMethode!$F$17)*R53+((1-EXP(-dataMethode!$F$17))/dataMethode!$F$17)*R46</f>
        <v>0</v>
      </c>
      <c r="T53" s="159">
        <f>EXP(-dataMethode!$F$17)*S53+((1-EXP(-dataMethode!$F$17))/dataMethode!$F$17)*S46</f>
        <v>0</v>
      </c>
      <c r="U53" s="159">
        <f>EXP(-dataMethode!$F$17)*T53+((1-EXP(-dataMethode!$F$17))/dataMethode!$F$17)*T46</f>
        <v>0</v>
      </c>
      <c r="V53" s="159">
        <f>EXP(-dataMethode!$F$17)*U53+((1-EXP(-dataMethode!$F$17))/dataMethode!$F$17)*U46</f>
        <v>0</v>
      </c>
      <c r="W53" s="159">
        <f>EXP(-dataMethode!$F$17)*V53+((1-EXP(-dataMethode!$F$17))/dataMethode!$F$17)*V46</f>
        <v>0</v>
      </c>
      <c r="X53" s="159">
        <f>EXP(-dataMethode!$F$17)*W53+((1-EXP(-dataMethode!$F$17))/dataMethode!$F$17)*W46</f>
        <v>22.41893929692823</v>
      </c>
      <c r="Y53" s="159">
        <f>EXP(-dataMethode!$F$17)*X53+((1-EXP(-dataMethode!$F$17))/dataMethode!$F$17)*X46</f>
        <v>21.979317571518223</v>
      </c>
      <c r="Z53" s="159">
        <f>EXP(-dataMethode!$F$17)*Y53+((1-EXP(-dataMethode!$F$17))/dataMethode!$F$17)*Y46</f>
        <v>21.548316560000732</v>
      </c>
      <c r="AA53" s="159">
        <f>EXP(-dataMethode!$F$17)*Z53+((1-EXP(-dataMethode!$F$17))/dataMethode!$F$17)*Z46</f>
        <v>21.12576721543444</v>
      </c>
      <c r="AB53" s="159">
        <f>EXP(-dataMethode!$F$17)*AA53+((1-EXP(-dataMethode!$F$17))/dataMethode!$F$17)*AA46</f>
        <v>20.711503805785441</v>
      </c>
      <c r="AC53" s="159">
        <f>EXP(-dataMethode!$F$17)*AB53+((1-EXP(-dataMethode!$F$17))/dataMethode!$F$17)*AB46</f>
        <v>20.305363848923928</v>
      </c>
      <c r="AD53" s="159">
        <f>EXP(-dataMethode!$F$17)*AC53+((1-EXP(-dataMethode!$F$17))/dataMethode!$F$17)*AC46</f>
        <v>19.907188048895556</v>
      </c>
      <c r="AE53" s="159">
        <f>EXP(-dataMethode!$F$17)*AD53+((1-EXP(-dataMethode!$F$17))/dataMethode!$F$17)*AD46</f>
        <v>19.516820233442484</v>
      </c>
      <c r="AF53" s="159">
        <f>EXP(-dataMethode!$F$17)*AE53+((1-EXP(-dataMethode!$F$17))/dataMethode!$F$17)*AE46</f>
        <v>19.13410729274959</v>
      </c>
      <c r="AG53" s="159">
        <f>EXP(-dataMethode!$F$17)*AF53+((1-EXP(-dataMethode!$F$17))/dataMethode!$F$17)*AF46</f>
        <v>18.758899119391838</v>
      </c>
      <c r="AH53" s="159">
        <f>EXP(-dataMethode!$F$17)*AG53+((1-EXP(-dataMethode!$F$17))/dataMethode!$F$17)*AG46</f>
        <v>18.391048549459242</v>
      </c>
      <c r="AI53" s="159">
        <f>EXP(-dataMethode!$F$17)*AH53+((1-EXP(-dataMethode!$F$17))/dataMethode!$F$17)*AH46</f>
        <v>18.030411304836331</v>
      </c>
      <c r="AJ53" s="159">
        <f>EXP(-dataMethode!$F$17)*AI53+((1-EXP(-dataMethode!$F$17))/dataMethode!$F$17)*AI46</f>
        <v>17.676845936613478</v>
      </c>
      <c r="AK53" s="159">
        <f>EXP(-dataMethode!$F$17)*AJ53+((1-EXP(-dataMethode!$F$17))/dataMethode!$F$17)*AJ46</f>
        <v>17.330213769607894</v>
      </c>
      <c r="AL53" s="159">
        <f>EXP(-dataMethode!$F$17)*AK53+((1-EXP(-dataMethode!$F$17))/dataMethode!$F$17)*AK46</f>
        <v>16.990378847972543</v>
      </c>
    </row>
    <row r="54" spans="1:38" ht="15.75" customHeight="1" x14ac:dyDescent="0.25">
      <c r="A54" s="56"/>
      <c r="B54" s="56"/>
      <c r="C54" s="56"/>
      <c r="D54" s="19" t="s">
        <v>167</v>
      </c>
      <c r="E54" s="57"/>
      <c r="F54" s="57" t="s">
        <v>122</v>
      </c>
      <c r="G54" s="2"/>
      <c r="H54" s="179">
        <v>0</v>
      </c>
      <c r="I54" s="159">
        <f>EXP(-dataMethode!$F$19)*H54+((1-EXP(-dataMethode!$F$19))/dataMethode!$F$19)*H47</f>
        <v>0</v>
      </c>
      <c r="J54" s="159">
        <f>EXP(-dataMethode!$F$19)*I54+((1-EXP(-dataMethode!$F$19))/dataMethode!$F$19)*I47</f>
        <v>0</v>
      </c>
      <c r="K54" s="159">
        <f>EXP(-dataMethode!$F$19)*J54+((1-EXP(-dataMethode!$F$19))/dataMethode!$F$19)*J47</f>
        <v>0</v>
      </c>
      <c r="L54" s="159">
        <f>EXP(-dataMethode!$F$19)*K54+((1-EXP(-dataMethode!$F$19))/dataMethode!$F$19)*K47</f>
        <v>0</v>
      </c>
      <c r="M54" s="159">
        <f>EXP(-dataMethode!$F$19)*L54+((1-EXP(-dataMethode!$F$19))/dataMethode!$F$19)*L47</f>
        <v>0</v>
      </c>
      <c r="N54" s="159">
        <f>EXP(-dataMethode!$F$19)*M54+((1-EXP(-dataMethode!$F$19))/dataMethode!$F$19)*M47</f>
        <v>0</v>
      </c>
      <c r="O54" s="159">
        <f>EXP(-dataMethode!$F$19)*N54+((1-EXP(-dataMethode!$F$19))/dataMethode!$F$19)*N47</f>
        <v>0</v>
      </c>
      <c r="P54" s="159">
        <f>EXP(-dataMethode!$F$19)*O54+((1-EXP(-dataMethode!$F$19))/dataMethode!$F$19)*O47</f>
        <v>0</v>
      </c>
      <c r="Q54" s="159">
        <f>EXP(-dataMethode!$F$19)*P54+((1-EXP(-dataMethode!$F$19))/dataMethode!$F$19)*P47</f>
        <v>0</v>
      </c>
      <c r="R54" s="159">
        <f>EXP(-dataMethode!$F$19)*Q54+((1-EXP(-dataMethode!$F$19))/dataMethode!$F$19)*Q47</f>
        <v>0</v>
      </c>
      <c r="S54" s="159">
        <f>EXP(-dataMethode!$F$19)*R54+((1-EXP(-dataMethode!$F$19))/dataMethode!$F$19)*R47</f>
        <v>0</v>
      </c>
      <c r="T54" s="159">
        <f>EXP(-dataMethode!$F$19)*S54+((1-EXP(-dataMethode!$F$19))/dataMethode!$F$19)*S47</f>
        <v>0</v>
      </c>
      <c r="U54" s="159">
        <f>EXP(-dataMethode!$F$19)*T54+((1-EXP(-dataMethode!$F$19))/dataMethode!$F$19)*T47</f>
        <v>0</v>
      </c>
      <c r="V54" s="159">
        <f>EXP(-dataMethode!$F$19)*U54+((1-EXP(-dataMethode!$F$19))/dataMethode!$F$19)*U47</f>
        <v>0</v>
      </c>
      <c r="W54" s="159">
        <f>EXP(-dataMethode!$F$19)*V54+((1-EXP(-dataMethode!$F$19))/dataMethode!$F$19)*V47</f>
        <v>0</v>
      </c>
      <c r="X54" s="159">
        <f>EXP(-dataMethode!$F$19)*W54+((1-EXP(-dataMethode!$F$19))/dataMethode!$F$19)*W47</f>
        <v>0</v>
      </c>
      <c r="Y54" s="159">
        <f>EXP(-dataMethode!$F$19)*X54+((1-EXP(-dataMethode!$F$19))/dataMethode!$F$19)*X47</f>
        <v>0</v>
      </c>
      <c r="Z54" s="159">
        <f>EXP(-dataMethode!$F$19)*Y54+((1-EXP(-dataMethode!$F$19))/dataMethode!$F$19)*Y47</f>
        <v>0</v>
      </c>
      <c r="AA54" s="159">
        <f>EXP(-dataMethode!$F$19)*Z54+((1-EXP(-dataMethode!$F$19))/dataMethode!$F$19)*Z47</f>
        <v>0</v>
      </c>
      <c r="AB54" s="159">
        <f>EXP(-dataMethode!$F$19)*AA54+((1-EXP(-dataMethode!$F$19))/dataMethode!$F$19)*AA47</f>
        <v>0</v>
      </c>
      <c r="AC54" s="159">
        <f>EXP(-dataMethode!$F$19)*AB54+((1-EXP(-dataMethode!$F$19))/dataMethode!$F$19)*AB47</f>
        <v>0</v>
      </c>
      <c r="AD54" s="159">
        <f>EXP(-dataMethode!$F$19)*AC54+((1-EXP(-dataMethode!$F$19))/dataMethode!$F$19)*AC47</f>
        <v>0</v>
      </c>
      <c r="AE54" s="159">
        <f>EXP(-dataMethode!$F$19)*AD54+((1-EXP(-dataMethode!$F$19))/dataMethode!$F$19)*AD47</f>
        <v>0</v>
      </c>
      <c r="AF54" s="159">
        <f>EXP(-dataMethode!$F$19)*AE54+((1-EXP(-dataMethode!$F$19))/dataMethode!$F$19)*AE47</f>
        <v>0</v>
      </c>
      <c r="AG54" s="159">
        <f>EXP(-dataMethode!$F$19)*AF54+((1-EXP(-dataMethode!$F$19))/dataMethode!$F$19)*AF47</f>
        <v>0</v>
      </c>
      <c r="AH54" s="159">
        <f>EXP(-dataMethode!$F$19)*AG54+((1-EXP(-dataMethode!$F$19))/dataMethode!$F$19)*AG47</f>
        <v>0</v>
      </c>
      <c r="AI54" s="159">
        <f>EXP(-dataMethode!$F$19)*AH54+((1-EXP(-dataMethode!$F$19))/dataMethode!$F$19)*AH47</f>
        <v>0</v>
      </c>
      <c r="AJ54" s="159">
        <f>EXP(-dataMethode!$F$19)*AI54+((1-EXP(-dataMethode!$F$19))/dataMethode!$F$19)*AI47</f>
        <v>0</v>
      </c>
      <c r="AK54" s="159">
        <f>EXP(-dataMethode!$F$19)*AJ54+((1-EXP(-dataMethode!$F$19))/dataMethode!$F$19)*AJ47</f>
        <v>0</v>
      </c>
      <c r="AL54" s="159">
        <f>EXP(-dataMethode!$F$19)*AK54+((1-EXP(-dataMethode!$F$19))/dataMethode!$F$19)*AK47</f>
        <v>0</v>
      </c>
    </row>
    <row r="55" spans="1:38" ht="15.75" customHeight="1" x14ac:dyDescent="0.25">
      <c r="A55" s="56"/>
      <c r="B55" s="56"/>
      <c r="C55" s="56"/>
      <c r="D55" s="19" t="s">
        <v>168</v>
      </c>
      <c r="E55" s="57"/>
      <c r="F55" s="57" t="s">
        <v>122</v>
      </c>
      <c r="G55" s="2"/>
      <c r="H55" s="179">
        <v>0</v>
      </c>
      <c r="I55" s="159">
        <f>EXP(-dataMethode!$F$20)*H55+((1-EXP(-dataMethode!$F$20))/dataMethode!$F$20)*H48</f>
        <v>0</v>
      </c>
      <c r="J55" s="159">
        <f>EXP(-dataMethode!$F$20)*I55+((1-EXP(-dataMethode!$F$20))/dataMethode!$F$20)*I48</f>
        <v>0</v>
      </c>
      <c r="K55" s="159">
        <f>EXP(-dataMethode!$F$20)*J55+((1-EXP(-dataMethode!$F$20))/dataMethode!$F$20)*J48</f>
        <v>0</v>
      </c>
      <c r="L55" s="159">
        <f>EXP(-dataMethode!$F$20)*K55+((1-EXP(-dataMethode!$F$20))/dataMethode!$F$20)*K48</f>
        <v>0</v>
      </c>
      <c r="M55" s="159">
        <f>EXP(-dataMethode!$F$20)*L55+((1-EXP(-dataMethode!$F$20))/dataMethode!$F$20)*L48</f>
        <v>0</v>
      </c>
      <c r="N55" s="159">
        <f>EXP(-dataMethode!$F$20)*M55+((1-EXP(-dataMethode!$F$20))/dataMethode!$F$20)*M48</f>
        <v>0</v>
      </c>
      <c r="O55" s="159">
        <f>EXP(-dataMethode!$F$20)*N55+((1-EXP(-dataMethode!$F$20))/dataMethode!$F$20)*N48</f>
        <v>0</v>
      </c>
      <c r="P55" s="159">
        <f>EXP(-dataMethode!$F$20)*O55+((1-EXP(-dataMethode!$F$20))/dataMethode!$F$20)*O48</f>
        <v>0</v>
      </c>
      <c r="Q55" s="159">
        <f>EXP(-dataMethode!$F$20)*P55+((1-EXP(-dataMethode!$F$20))/dataMethode!$F$20)*P48</f>
        <v>0</v>
      </c>
      <c r="R55" s="159">
        <f>EXP(-dataMethode!$F$20)*Q55+((1-EXP(-dataMethode!$F$20))/dataMethode!$F$20)*Q48</f>
        <v>0</v>
      </c>
      <c r="S55" s="159">
        <f>EXP(-dataMethode!$F$20)*R55+((1-EXP(-dataMethode!$F$20))/dataMethode!$F$20)*R48</f>
        <v>0</v>
      </c>
      <c r="T55" s="159">
        <f>EXP(-dataMethode!$F$20)*S55+((1-EXP(-dataMethode!$F$20))/dataMethode!$F$20)*S48</f>
        <v>0</v>
      </c>
      <c r="U55" s="159">
        <f>EXP(-dataMethode!$F$20)*T55+((1-EXP(-dataMethode!$F$20))/dataMethode!$F$20)*T48</f>
        <v>0</v>
      </c>
      <c r="V55" s="159">
        <f>EXP(-dataMethode!$F$20)*U55+((1-EXP(-dataMethode!$F$20))/dataMethode!$F$20)*U48</f>
        <v>0</v>
      </c>
      <c r="W55" s="159">
        <f>EXP(-dataMethode!$F$20)*V55+((1-EXP(-dataMethode!$F$20))/dataMethode!$F$20)*V48</f>
        <v>0</v>
      </c>
      <c r="X55" s="159">
        <f>EXP(-dataMethode!$F$20)*W55+((1-EXP(-dataMethode!$F$20))/dataMethode!$F$20)*W48</f>
        <v>0</v>
      </c>
      <c r="Y55" s="159">
        <f>EXP(-dataMethode!$F$20)*X55+((1-EXP(-dataMethode!$F$20))/dataMethode!$F$20)*X48</f>
        <v>0</v>
      </c>
      <c r="Z55" s="159">
        <f>EXP(-dataMethode!$F$20)*Y55+((1-EXP(-dataMethode!$F$20))/dataMethode!$F$20)*Y48</f>
        <v>0</v>
      </c>
      <c r="AA55" s="159">
        <f>EXP(-dataMethode!$F$20)*Z55+((1-EXP(-dataMethode!$F$20))/dataMethode!$F$20)*Z48</f>
        <v>0</v>
      </c>
      <c r="AB55" s="159">
        <f>EXP(-dataMethode!$F$20)*AA55+((1-EXP(-dataMethode!$F$20))/dataMethode!$F$20)*AA48</f>
        <v>0</v>
      </c>
      <c r="AC55" s="159">
        <f>EXP(-dataMethode!$F$20)*AB55+((1-EXP(-dataMethode!$F$20))/dataMethode!$F$20)*AB48</f>
        <v>0</v>
      </c>
      <c r="AD55" s="159">
        <f>EXP(-dataMethode!$F$20)*AC55+((1-EXP(-dataMethode!$F$20))/dataMethode!$F$20)*AC48</f>
        <v>0</v>
      </c>
      <c r="AE55" s="159">
        <f>EXP(-dataMethode!$F$20)*AD55+((1-EXP(-dataMethode!$F$20))/dataMethode!$F$20)*AD48</f>
        <v>0</v>
      </c>
      <c r="AF55" s="159">
        <f>EXP(-dataMethode!$F$20)*AE55+((1-EXP(-dataMethode!$F$20))/dataMethode!$F$20)*AE48</f>
        <v>0</v>
      </c>
      <c r="AG55" s="159">
        <f>EXP(-dataMethode!$F$20)*AF55+((1-EXP(-dataMethode!$F$20))/dataMethode!$F$20)*AF48</f>
        <v>0</v>
      </c>
      <c r="AH55" s="159">
        <f>EXP(-dataMethode!$F$20)*AG55+((1-EXP(-dataMethode!$F$20))/dataMethode!$F$20)*AG48</f>
        <v>0</v>
      </c>
      <c r="AI55" s="159">
        <f>EXP(-dataMethode!$F$20)*AH55+((1-EXP(-dataMethode!$F$20))/dataMethode!$F$20)*AH48</f>
        <v>0</v>
      </c>
      <c r="AJ55" s="159">
        <f>EXP(-dataMethode!$F$20)*AI55+((1-EXP(-dataMethode!$F$20))/dataMethode!$F$20)*AI48</f>
        <v>0</v>
      </c>
      <c r="AK55" s="159">
        <f>EXP(-dataMethode!$F$20)*AJ55+((1-EXP(-dataMethode!$F$20))/dataMethode!$F$20)*AJ48</f>
        <v>0</v>
      </c>
      <c r="AL55" s="159">
        <f>EXP(-dataMethode!$F$20)*AK55+((1-EXP(-dataMethode!$F$20))/dataMethode!$F$20)*AK48</f>
        <v>0</v>
      </c>
    </row>
    <row r="56" spans="1:38" ht="15.75" customHeight="1" x14ac:dyDescent="0.25">
      <c r="A56" s="56"/>
      <c r="B56" s="56"/>
      <c r="C56" s="56"/>
      <c r="D56" s="19" t="s">
        <v>169</v>
      </c>
      <c r="E56" s="20"/>
      <c r="F56" s="57" t="s">
        <v>122</v>
      </c>
      <c r="G56" s="2"/>
      <c r="H56" s="179">
        <v>0</v>
      </c>
      <c r="I56" s="159">
        <f>EXP(-dataMethode!$F$21)*H56+((1-EXP(-dataMethode!$F$21))/dataMethode!$F$21)*H49</f>
        <v>0</v>
      </c>
      <c r="J56" s="159">
        <f>EXP(-dataMethode!$F$21)*I56+((1-EXP(-dataMethode!$F$21))/dataMethode!$F$21)*I49</f>
        <v>58.548024928675886</v>
      </c>
      <c r="K56" s="159">
        <f>EXP(-dataMethode!$F$21)*J56+((1-EXP(-dataMethode!$F$21))/dataMethode!$F$21)*J49</f>
        <v>50.969016081534313</v>
      </c>
      <c r="L56" s="159">
        <f>EXP(-dataMethode!$F$21)*K56+((1-EXP(-dataMethode!$F$21))/dataMethode!$F$21)*K49</f>
        <v>44.371105660428903</v>
      </c>
      <c r="M56" s="159">
        <f>EXP(-dataMethode!$F$21)*L56+((1-EXP(-dataMethode!$F$21))/dataMethode!$F$21)*L49</f>
        <v>38.627291026758222</v>
      </c>
      <c r="N56" s="159">
        <f>EXP(-dataMethode!$F$21)*M56+((1-EXP(-dataMethode!$F$21))/dataMethode!$F$21)*M49</f>
        <v>33.627009961947692</v>
      </c>
      <c r="O56" s="159">
        <f>EXP(-dataMethode!$F$21)*N56+((1-EXP(-dataMethode!$F$21))/dataMethode!$F$21)*N49</f>
        <v>56.108523889981058</v>
      </c>
      <c r="P56" s="159">
        <f>EXP(-dataMethode!$F$21)*O56+((1-EXP(-dataMethode!$F$21))/dataMethode!$F$21)*O49</f>
        <v>48.845307078137047</v>
      </c>
      <c r="Q56" s="159">
        <f>EXP(-dataMethode!$F$21)*P56+((1-EXP(-dataMethode!$F$21))/dataMethode!$F$21)*P49</f>
        <v>42.522309591244365</v>
      </c>
      <c r="R56" s="159">
        <f>EXP(-dataMethode!$F$21)*Q56+((1-EXP(-dataMethode!$F$21))/dataMethode!$F$21)*Q49</f>
        <v>37.017820567309961</v>
      </c>
      <c r="S56" s="159">
        <f>EXP(-dataMethode!$F$21)*R56+((1-EXP(-dataMethode!$F$21))/dataMethode!$F$21)*R49</f>
        <v>32.225884546866538</v>
      </c>
      <c r="T56" s="159">
        <f>EXP(-dataMethode!$F$21)*S56+((1-EXP(-dataMethode!$F$21))/dataMethode!$F$21)*S49</f>
        <v>28.054261944990525</v>
      </c>
      <c r="U56" s="159">
        <f>EXP(-dataMethode!$F$21)*T56+((1-EXP(-dataMethode!$F$21))/dataMethode!$F$21)*T49</f>
        <v>24.42265353906852</v>
      </c>
      <c r="V56" s="159">
        <f>EXP(-dataMethode!$F$21)*U56+((1-EXP(-dataMethode!$F$21))/dataMethode!$F$21)*U49</f>
        <v>21.261154795622179</v>
      </c>
      <c r="W56" s="159">
        <f>EXP(-dataMethode!$F$21)*V56+((1-EXP(-dataMethode!$F$21))/dataMethode!$F$21)*V49</f>
        <v>18.508910283654981</v>
      </c>
      <c r="X56" s="159">
        <f>EXP(-dataMethode!$F$21)*W56+((1-EXP(-dataMethode!$F$21))/dataMethode!$F$21)*W49</f>
        <v>28.310447466907412</v>
      </c>
      <c r="Y56" s="159">
        <f>EXP(-dataMethode!$F$21)*X56+((1-EXP(-dataMethode!$F$21))/dataMethode!$F$21)*X49</f>
        <v>24.645675989481578</v>
      </c>
      <c r="Z56" s="159">
        <f>EXP(-dataMethode!$F$21)*Y56+((1-EXP(-dataMethode!$F$21))/dataMethode!$F$21)*Y49</f>
        <v>21.45530711545695</v>
      </c>
      <c r="AA56" s="159">
        <f>EXP(-dataMethode!$F$21)*Z56+((1-EXP(-dataMethode!$F$21))/dataMethode!$F$21)*Z49</f>
        <v>18.677929695052388</v>
      </c>
      <c r="AB56" s="159">
        <f>EXP(-dataMethode!$F$21)*AA56+((1-EXP(-dataMethode!$F$21))/dataMethode!$F$21)*AA49</f>
        <v>16.260082217233261</v>
      </c>
      <c r="AC56" s="159">
        <f>EXP(-dataMethode!$F$21)*AB56+((1-EXP(-dataMethode!$F$21))/dataMethode!$F$21)*AB49</f>
        <v>14.155223733453706</v>
      </c>
      <c r="AD56" s="159">
        <f>EXP(-dataMethode!$F$21)*AC56+((1-EXP(-dataMethode!$F$21))/dataMethode!$F$21)*AC49</f>
        <v>12.322837994740789</v>
      </c>
      <c r="AE56" s="159">
        <f>EXP(-dataMethode!$F$21)*AD56+((1-EXP(-dataMethode!$F$21))/dataMethode!$F$21)*AD49</f>
        <v>10.727653557728475</v>
      </c>
      <c r="AF56" s="159">
        <f>EXP(-dataMethode!$F$21)*AE56+((1-EXP(-dataMethode!$F$21))/dataMethode!$F$21)*AE49</f>
        <v>9.3389648475261939</v>
      </c>
      <c r="AG56" s="159">
        <f>EXP(-dataMethode!$F$21)*AF56+((1-EXP(-dataMethode!$F$21))/dataMethode!$F$21)*AF49</f>
        <v>8.1300411086166307</v>
      </c>
      <c r="AH56" s="159">
        <f>EXP(-dataMethode!$F$21)*AG56+((1-EXP(-dataMethode!$F$21))/dataMethode!$F$21)*AG49</f>
        <v>7.0776118667268531</v>
      </c>
      <c r="AI56" s="159">
        <f>EXP(-dataMethode!$F$21)*AH56+((1-EXP(-dataMethode!$F$21))/dataMethode!$F$21)*AH49</f>
        <v>6.1614189973703946</v>
      </c>
      <c r="AJ56" s="159">
        <f>EXP(-dataMethode!$F$21)*AI56+((1-EXP(-dataMethode!$F$21))/dataMethode!$F$21)*AI49</f>
        <v>5.3638267788642375</v>
      </c>
      <c r="AK56" s="159">
        <f>EXP(-dataMethode!$F$21)*AJ56+((1-EXP(-dataMethode!$F$21))/dataMethode!$F$21)*AJ49</f>
        <v>4.669482423763097</v>
      </c>
      <c r="AL56" s="159">
        <f>EXP(-dataMethode!$F$21)*AK56+((1-EXP(-dataMethode!$F$21))/dataMethode!$F$21)*AK49</f>
        <v>4.0650205543083153</v>
      </c>
    </row>
    <row r="57" spans="1:38" ht="15.75" customHeight="1" x14ac:dyDescent="0.25">
      <c r="A57" s="56"/>
      <c r="B57" s="56"/>
      <c r="C57" s="56"/>
      <c r="D57" s="56"/>
      <c r="E57" s="20"/>
      <c r="F57" s="20"/>
      <c r="G57" s="2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</row>
    <row r="58" spans="1:38" ht="15.75" customHeight="1" x14ac:dyDescent="0.25">
      <c r="A58" s="56"/>
      <c r="B58" s="56"/>
      <c r="C58" s="56"/>
      <c r="D58" s="133" t="s">
        <v>170</v>
      </c>
      <c r="E58" s="180"/>
      <c r="F58" s="180" t="s">
        <v>122</v>
      </c>
      <c r="G58" s="181"/>
      <c r="H58" s="182">
        <f t="shared" ref="H58:AL58" si="10">H53+H54+H55+H56</f>
        <v>0</v>
      </c>
      <c r="I58" s="182">
        <f t="shared" si="10"/>
        <v>0</v>
      </c>
      <c r="J58" s="182">
        <f t="shared" si="10"/>
        <v>58.548024928675886</v>
      </c>
      <c r="K58" s="182">
        <f t="shared" si="10"/>
        <v>50.969016081534313</v>
      </c>
      <c r="L58" s="182">
        <f t="shared" si="10"/>
        <v>44.371105660428903</v>
      </c>
      <c r="M58" s="182">
        <f t="shared" si="10"/>
        <v>38.627291026758222</v>
      </c>
      <c r="N58" s="182">
        <f t="shared" si="10"/>
        <v>33.627009961947692</v>
      </c>
      <c r="O58" s="182">
        <f t="shared" si="10"/>
        <v>56.108523889981058</v>
      </c>
      <c r="P58" s="182">
        <f t="shared" si="10"/>
        <v>48.845307078137047</v>
      </c>
      <c r="Q58" s="182">
        <f t="shared" si="10"/>
        <v>42.522309591244365</v>
      </c>
      <c r="R58" s="182">
        <f t="shared" si="10"/>
        <v>37.017820567309961</v>
      </c>
      <c r="S58" s="182">
        <f t="shared" si="10"/>
        <v>32.225884546866538</v>
      </c>
      <c r="T58" s="182">
        <f t="shared" si="10"/>
        <v>28.054261944990525</v>
      </c>
      <c r="U58" s="182">
        <f t="shared" si="10"/>
        <v>24.42265353906852</v>
      </c>
      <c r="V58" s="182">
        <f t="shared" si="10"/>
        <v>21.261154795622179</v>
      </c>
      <c r="W58" s="182">
        <f t="shared" si="10"/>
        <v>18.508910283654981</v>
      </c>
      <c r="X58" s="182">
        <f t="shared" si="10"/>
        <v>50.729386763835642</v>
      </c>
      <c r="Y58" s="182">
        <f t="shared" si="10"/>
        <v>46.624993560999798</v>
      </c>
      <c r="Z58" s="182">
        <f t="shared" si="10"/>
        <v>43.003623675457682</v>
      </c>
      <c r="AA58" s="182">
        <f t="shared" si="10"/>
        <v>39.803696910486828</v>
      </c>
      <c r="AB58" s="182">
        <f t="shared" si="10"/>
        <v>36.971586023018702</v>
      </c>
      <c r="AC58" s="182">
        <f t="shared" si="10"/>
        <v>34.460587582377634</v>
      </c>
      <c r="AD58" s="182">
        <f t="shared" si="10"/>
        <v>32.230026043636343</v>
      </c>
      <c r="AE58" s="182">
        <f t="shared" si="10"/>
        <v>30.244473791170961</v>
      </c>
      <c r="AF58" s="182">
        <f t="shared" si="10"/>
        <v>28.473072140275782</v>
      </c>
      <c r="AG58" s="182">
        <f t="shared" si="10"/>
        <v>26.888940228008469</v>
      </c>
      <c r="AH58" s="182">
        <f t="shared" si="10"/>
        <v>25.468660416186097</v>
      </c>
      <c r="AI58" s="182">
        <f t="shared" si="10"/>
        <v>24.191830302206725</v>
      </c>
      <c r="AJ58" s="182">
        <f t="shared" si="10"/>
        <v>23.040672715477715</v>
      </c>
      <c r="AK58" s="182">
        <f t="shared" si="10"/>
        <v>21.99969619337099</v>
      </c>
      <c r="AL58" s="182">
        <f t="shared" si="10"/>
        <v>21.055399402280859</v>
      </c>
    </row>
    <row r="59" spans="1:38" ht="15.75" customHeight="1" x14ac:dyDescent="0.25">
      <c r="A59" s="56"/>
      <c r="B59" s="56"/>
      <c r="C59" s="56"/>
      <c r="D59" s="19"/>
      <c r="E59" s="57"/>
      <c r="F59" s="57"/>
      <c r="G59" s="2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</row>
    <row r="60" spans="1:38" ht="15.75" customHeight="1" x14ac:dyDescent="0.25">
      <c r="A60" s="56"/>
      <c r="B60" s="56"/>
      <c r="C60" s="56"/>
      <c r="D60" s="56" t="s">
        <v>171</v>
      </c>
      <c r="E60" s="57"/>
      <c r="F60" s="57" t="s">
        <v>72</v>
      </c>
      <c r="G60" s="2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</row>
    <row r="61" spans="1:38" ht="15.75" customHeight="1" x14ac:dyDescent="0.25">
      <c r="A61" s="56"/>
      <c r="B61" s="56"/>
      <c r="C61" s="56"/>
      <c r="D61" s="19" t="s">
        <v>159</v>
      </c>
      <c r="E61" s="57"/>
      <c r="F61" s="57" t="s">
        <v>72</v>
      </c>
      <c r="G61" s="2"/>
      <c r="H61" s="159">
        <v>0</v>
      </c>
      <c r="I61" s="159">
        <f t="shared" ref="I61:AL61" si="11">H61</f>
        <v>0</v>
      </c>
      <c r="J61" s="159">
        <f t="shared" si="11"/>
        <v>0</v>
      </c>
      <c r="K61" s="159">
        <f t="shared" si="11"/>
        <v>0</v>
      </c>
      <c r="L61" s="159">
        <f t="shared" si="11"/>
        <v>0</v>
      </c>
      <c r="M61" s="159">
        <f t="shared" si="11"/>
        <v>0</v>
      </c>
      <c r="N61" s="159">
        <f t="shared" si="11"/>
        <v>0</v>
      </c>
      <c r="O61" s="159">
        <f t="shared" si="11"/>
        <v>0</v>
      </c>
      <c r="P61" s="159">
        <f t="shared" si="11"/>
        <v>0</v>
      </c>
      <c r="Q61" s="159">
        <f t="shared" si="11"/>
        <v>0</v>
      </c>
      <c r="R61" s="159">
        <f t="shared" si="11"/>
        <v>0</v>
      </c>
      <c r="S61" s="159">
        <f t="shared" si="11"/>
        <v>0</v>
      </c>
      <c r="T61" s="159">
        <f t="shared" si="11"/>
        <v>0</v>
      </c>
      <c r="U61" s="159">
        <f t="shared" si="11"/>
        <v>0</v>
      </c>
      <c r="V61" s="159">
        <f t="shared" si="11"/>
        <v>0</v>
      </c>
      <c r="W61" s="159">
        <f t="shared" si="11"/>
        <v>0</v>
      </c>
      <c r="X61" s="159">
        <f t="shared" si="11"/>
        <v>0</v>
      </c>
      <c r="Y61" s="159">
        <f t="shared" si="11"/>
        <v>0</v>
      </c>
      <c r="Z61" s="159">
        <f t="shared" si="11"/>
        <v>0</v>
      </c>
      <c r="AA61" s="159">
        <f t="shared" si="11"/>
        <v>0</v>
      </c>
      <c r="AB61" s="159">
        <f t="shared" si="11"/>
        <v>0</v>
      </c>
      <c r="AC61" s="159">
        <f t="shared" si="11"/>
        <v>0</v>
      </c>
      <c r="AD61" s="159">
        <f t="shared" si="11"/>
        <v>0</v>
      </c>
      <c r="AE61" s="159">
        <f t="shared" si="11"/>
        <v>0</v>
      </c>
      <c r="AF61" s="159">
        <f t="shared" si="11"/>
        <v>0</v>
      </c>
      <c r="AG61" s="159">
        <f t="shared" si="11"/>
        <v>0</v>
      </c>
      <c r="AH61" s="159">
        <f t="shared" si="11"/>
        <v>0</v>
      </c>
      <c r="AI61" s="159">
        <f t="shared" si="11"/>
        <v>0</v>
      </c>
      <c r="AJ61" s="159">
        <f t="shared" si="11"/>
        <v>0</v>
      </c>
      <c r="AK61" s="159">
        <f t="shared" si="11"/>
        <v>0</v>
      </c>
      <c r="AL61" s="159">
        <f t="shared" si="11"/>
        <v>0</v>
      </c>
    </row>
    <row r="62" spans="1:38" ht="15.75" customHeight="1" x14ac:dyDescent="0.25">
      <c r="A62" s="56"/>
      <c r="B62" s="56"/>
      <c r="C62" s="56"/>
      <c r="D62" s="19" t="s">
        <v>160</v>
      </c>
      <c r="E62" s="57"/>
      <c r="F62" s="57" t="s">
        <v>72</v>
      </c>
      <c r="G62" s="2"/>
      <c r="H62" s="159">
        <f>IF(OR($E$5="Châtaignier", $E$5="Robinier faux acacia"),0,Scénario_référence!G15*dataMethode!$E$27)</f>
        <v>0</v>
      </c>
      <c r="I62" s="159">
        <f>IF(OR($E$5="Châtaignier", $E$5="Robinier faux acacia"),0,Scénario_référence!H15*dataMethode!$E$27)</f>
        <v>0</v>
      </c>
      <c r="J62" s="159">
        <f>IF(OR($E$5="Châtaignier", $E$5="Robinier faux acacia"),0,Scénario_référence!I15*dataMethode!$E$27)</f>
        <v>0</v>
      </c>
      <c r="K62" s="159">
        <f>IF(OR($E$5="Châtaignier", $E$5="Robinier faux acacia"),0,Scénario_référence!J15*dataMethode!$E$27)</f>
        <v>0</v>
      </c>
      <c r="L62" s="159">
        <f>IF(OR($E$5="Châtaignier", $E$5="Robinier faux acacia"),0,Scénario_référence!K15*dataMethode!$E$27)</f>
        <v>0</v>
      </c>
      <c r="M62" s="159">
        <f>IF(OR($E$5="Châtaignier", $E$5="Robinier faux acacia"),0,Scénario_référence!L15*dataMethode!$E$27)</f>
        <v>0</v>
      </c>
      <c r="N62" s="159">
        <f>IF(OR($E$5="Châtaignier", $E$5="Robinier faux acacia"),0,Scénario_référence!M15*dataMethode!$E$27)</f>
        <v>0</v>
      </c>
      <c r="O62" s="159">
        <f>IF(OR($E$5="Châtaignier", $E$5="Robinier faux acacia"),0,Scénario_référence!N15*dataMethode!$E$27)</f>
        <v>0</v>
      </c>
      <c r="P62" s="159">
        <f>IF(OR($E$5="Châtaignier", $E$5="Robinier faux acacia"),0,Scénario_référence!O15*dataMethode!$E$27)</f>
        <v>0</v>
      </c>
      <c r="Q62" s="159">
        <f>IF(OR($E$5="Châtaignier", $E$5="Robinier faux acacia"),0,Scénario_référence!P15*dataMethode!$E$27)</f>
        <v>0</v>
      </c>
      <c r="R62" s="159">
        <f>IF(OR($E$5="Châtaignier", $E$5="Robinier faux acacia"),0,Scénario_référence!Q15*dataMethode!$E$27)</f>
        <v>0</v>
      </c>
      <c r="S62" s="159">
        <f>IF(OR($E$5="Châtaignier", $E$5="Robinier faux acacia"),0,Scénario_référence!R15*dataMethode!$E$27)</f>
        <v>0</v>
      </c>
      <c r="T62" s="159">
        <f>IF(OR($E$5="Châtaignier", $E$5="Robinier faux acacia"),0,Scénario_référence!S15*dataMethode!$E$27)</f>
        <v>0</v>
      </c>
      <c r="U62" s="159">
        <f>IF(OR($E$5="Châtaignier", $E$5="Robinier faux acacia"),0,Scénario_référence!T15*dataMethode!$E$27)</f>
        <v>0</v>
      </c>
      <c r="V62" s="159">
        <f>IF(OR($E$5="Châtaignier", $E$5="Robinier faux acacia"),0,Scénario_référence!U15*dataMethode!$E$27)</f>
        <v>0</v>
      </c>
      <c r="W62" s="159">
        <f>IF(OR($E$5="Châtaignier", $E$5="Robinier faux acacia"),0,Scénario_référence!V15*dataMethode!$E$27)</f>
        <v>0</v>
      </c>
      <c r="X62" s="159">
        <f>IF(OR($E$5="Châtaignier", $E$5="Robinier faux acacia"),0,Scénario_référence!W15*dataMethode!$E$27)</f>
        <v>0</v>
      </c>
      <c r="Y62" s="159">
        <f>IF(OR($E$5="Châtaignier", $E$5="Robinier faux acacia"),0,Scénario_référence!X15*dataMethode!$E$27)</f>
        <v>0</v>
      </c>
      <c r="Z62" s="159">
        <f>IF(OR($E$5="Châtaignier", $E$5="Robinier faux acacia"),0,Scénario_référence!Y15*dataMethode!$E$27)</f>
        <v>0</v>
      </c>
      <c r="AA62" s="159">
        <f>IF(OR($E$5="Châtaignier", $E$5="Robinier faux acacia"),0,Scénario_référence!Z15*dataMethode!$E$27)</f>
        <v>0</v>
      </c>
      <c r="AB62" s="159">
        <f>IF(OR($E$5="Châtaignier", $E$5="Robinier faux acacia"),0,Scénario_référence!AA15*dataMethode!$E$27)</f>
        <v>0</v>
      </c>
      <c r="AC62" s="159">
        <f>IF(OR($E$5="Châtaignier", $E$5="Robinier faux acacia"),0,Scénario_référence!AB15*dataMethode!$E$27)</f>
        <v>0</v>
      </c>
      <c r="AD62" s="159">
        <f>IF(OR($E$5="Châtaignier", $E$5="Robinier faux acacia"),0,Scénario_référence!AC15*dataMethode!$E$27)</f>
        <v>0</v>
      </c>
      <c r="AE62" s="159">
        <f>IF(OR($E$5="Châtaignier", $E$5="Robinier faux acacia"),0,Scénario_référence!AD15*dataMethode!$E$27)</f>
        <v>0</v>
      </c>
      <c r="AF62" s="159">
        <f>IF(OR($E$5="Châtaignier", $E$5="Robinier faux acacia"),0,Scénario_référence!AE15*dataMethode!$E$27)</f>
        <v>0</v>
      </c>
      <c r="AG62" s="159">
        <f>IF(OR($E$5="Châtaignier", $E$5="Robinier faux acacia"),0,Scénario_référence!AF15*dataMethode!$E$27)</f>
        <v>0</v>
      </c>
      <c r="AH62" s="159">
        <f>IF(OR($E$5="Châtaignier", $E$5="Robinier faux acacia"),0,Scénario_référence!AG15*dataMethode!$E$27)</f>
        <v>0</v>
      </c>
      <c r="AI62" s="159">
        <f>IF(OR($E$5="Châtaignier", $E$5="Robinier faux acacia"),0,Scénario_référence!AH15*dataMethode!$E$27)</f>
        <v>0</v>
      </c>
      <c r="AJ62" s="159">
        <f>IF(OR($E$5="Châtaignier", $E$5="Robinier faux acacia"),0,Scénario_référence!AI15*dataMethode!$E$27)</f>
        <v>0</v>
      </c>
      <c r="AK62" s="159">
        <f>IF(OR($E$5="Châtaignier", $E$5="Robinier faux acacia"),0,Scénario_référence!AJ15*dataMethode!$E$27)</f>
        <v>0</v>
      </c>
      <c r="AL62" s="159">
        <f>IF(OR($E$5="Châtaignier", $E$5="Robinier faux acacia"),0,Scénario_référence!AK15*dataMethode!$E$27)</f>
        <v>0</v>
      </c>
    </row>
    <row r="63" spans="1:38" ht="15.75" customHeight="1" x14ac:dyDescent="0.25">
      <c r="A63" s="56"/>
      <c r="B63" s="56"/>
      <c r="C63" s="56"/>
      <c r="D63" s="19" t="s">
        <v>161</v>
      </c>
      <c r="E63" s="57"/>
      <c r="F63" s="57" t="s">
        <v>72</v>
      </c>
      <c r="G63" s="2"/>
      <c r="H63" s="159">
        <f>IF(OR($E$5="Châtaignier", $E$5="Robinier faux acacia"),0,Scénario_référence!G15*dataMethode!$E$28)</f>
        <v>0</v>
      </c>
      <c r="I63" s="159">
        <f>IF(OR($E$5="Châtaignier", $E$5="Robinier faux acacia"),0,Scénario_référence!H15*dataMethode!$E$28)</f>
        <v>0</v>
      </c>
      <c r="J63" s="159">
        <f>IF(OR($E$5="Châtaignier", $E$5="Robinier faux acacia"),0,Scénario_référence!I15*dataMethode!$E$28)</f>
        <v>0</v>
      </c>
      <c r="K63" s="159">
        <f>IF(OR($E$5="Châtaignier", $E$5="Robinier faux acacia"),0,Scénario_référence!J15*dataMethode!$E$28)</f>
        <v>0</v>
      </c>
      <c r="L63" s="159">
        <f>IF(OR($E$5="Châtaignier", $E$5="Robinier faux acacia"),0,Scénario_référence!K15*dataMethode!$E$28)</f>
        <v>0</v>
      </c>
      <c r="M63" s="159">
        <f>IF(OR($E$5="Châtaignier", $E$5="Robinier faux acacia"),0,Scénario_référence!L15*dataMethode!$E$28)</f>
        <v>0</v>
      </c>
      <c r="N63" s="159">
        <f>IF(OR($E$5="Châtaignier", $E$5="Robinier faux acacia"),0,Scénario_référence!M15*dataMethode!$E$28)</f>
        <v>0</v>
      </c>
      <c r="O63" s="159">
        <f>IF(OR($E$5="Châtaignier", $E$5="Robinier faux acacia"),0,Scénario_référence!N15*dataMethode!$E$28)</f>
        <v>0</v>
      </c>
      <c r="P63" s="159">
        <f>IF(OR($E$5="Châtaignier", $E$5="Robinier faux acacia"),0,Scénario_référence!O15*dataMethode!$E$28)</f>
        <v>0</v>
      </c>
      <c r="Q63" s="159">
        <f>IF(OR($E$5="Châtaignier", $E$5="Robinier faux acacia"),0,Scénario_référence!P15*dataMethode!$E$28)</f>
        <v>0</v>
      </c>
      <c r="R63" s="159">
        <f>IF(OR($E$5="Châtaignier", $E$5="Robinier faux acacia"),0,Scénario_référence!Q15*dataMethode!$E$28)</f>
        <v>0</v>
      </c>
      <c r="S63" s="159">
        <f>IF(OR($E$5="Châtaignier", $E$5="Robinier faux acacia"),0,Scénario_référence!R15*dataMethode!$E$28)</f>
        <v>0</v>
      </c>
      <c r="T63" s="159">
        <f>IF(OR($E$5="Châtaignier", $E$5="Robinier faux acacia"),0,Scénario_référence!S15*dataMethode!$E$28)</f>
        <v>0</v>
      </c>
      <c r="U63" s="159">
        <f>IF(OR($E$5="Châtaignier", $E$5="Robinier faux acacia"),0,Scénario_référence!T15*dataMethode!$E$28)</f>
        <v>0</v>
      </c>
      <c r="V63" s="159">
        <f>IF(OR($E$5="Châtaignier", $E$5="Robinier faux acacia"),0,Scénario_référence!U15*dataMethode!$E$28)</f>
        <v>0</v>
      </c>
      <c r="W63" s="159">
        <f>IF(OR($E$5="Châtaignier", $E$5="Robinier faux acacia"),0,Scénario_référence!V15*dataMethode!$E$28)</f>
        <v>0</v>
      </c>
      <c r="X63" s="159">
        <f>IF(OR($E$5="Châtaignier", $E$5="Robinier faux acacia"),0,Scénario_référence!W15*dataMethode!$E$28)</f>
        <v>0</v>
      </c>
      <c r="Y63" s="159">
        <f>IF(OR($E$5="Châtaignier", $E$5="Robinier faux acacia"),0,Scénario_référence!X15*dataMethode!$E$28)</f>
        <v>0</v>
      </c>
      <c r="Z63" s="159">
        <f>IF(OR($E$5="Châtaignier", $E$5="Robinier faux acacia"),0,Scénario_référence!Y15*dataMethode!$E$28)</f>
        <v>0</v>
      </c>
      <c r="AA63" s="159">
        <f>IF(OR($E$5="Châtaignier", $E$5="Robinier faux acacia"),0,Scénario_référence!Z15*dataMethode!$E$28)</f>
        <v>0</v>
      </c>
      <c r="AB63" s="159">
        <f>IF(OR($E$5="Châtaignier", $E$5="Robinier faux acacia"),0,Scénario_référence!AA15*dataMethode!$E$28)</f>
        <v>0</v>
      </c>
      <c r="AC63" s="159">
        <f>IF(OR($E$5="Châtaignier", $E$5="Robinier faux acacia"),0,Scénario_référence!AB15*dataMethode!$E$28)</f>
        <v>0</v>
      </c>
      <c r="AD63" s="159">
        <f>IF(OR($E$5="Châtaignier", $E$5="Robinier faux acacia"),0,Scénario_référence!AC15*dataMethode!$E$28)</f>
        <v>0</v>
      </c>
      <c r="AE63" s="159">
        <f>IF(OR($E$5="Châtaignier", $E$5="Robinier faux acacia"),0,Scénario_référence!AD15*dataMethode!$E$28)</f>
        <v>0</v>
      </c>
      <c r="AF63" s="159">
        <f>IF(OR($E$5="Châtaignier", $E$5="Robinier faux acacia"),0,Scénario_référence!AE15*dataMethode!$E$28)</f>
        <v>0</v>
      </c>
      <c r="AG63" s="159">
        <f>IF(OR($E$5="Châtaignier", $E$5="Robinier faux acacia"),0,Scénario_référence!AF15*dataMethode!$E$28)</f>
        <v>0</v>
      </c>
      <c r="AH63" s="159">
        <f>IF(OR($E$5="Châtaignier", $E$5="Robinier faux acacia"),0,Scénario_référence!AG15*dataMethode!$E$28)</f>
        <v>0</v>
      </c>
      <c r="AI63" s="159">
        <f>IF(OR($E$5="Châtaignier", $E$5="Robinier faux acacia"),0,Scénario_référence!AH15*dataMethode!$E$28)</f>
        <v>0</v>
      </c>
      <c r="AJ63" s="159">
        <f>IF(OR($E$5="Châtaignier", $E$5="Robinier faux acacia"),0,Scénario_référence!AI15*dataMethode!$E$28)</f>
        <v>0</v>
      </c>
      <c r="AK63" s="159">
        <f>IF(OR($E$5="Châtaignier", $E$5="Robinier faux acacia"),0,Scénario_référence!AJ15*dataMethode!$E$28)</f>
        <v>0</v>
      </c>
      <c r="AL63" s="159">
        <f>IF(OR($E$5="Châtaignier", $E$5="Robinier faux acacia"),0,Scénario_référence!AK15*dataMethode!$E$28)</f>
        <v>0</v>
      </c>
    </row>
    <row r="64" spans="1:38" ht="15.75" customHeight="1" x14ac:dyDescent="0.25">
      <c r="A64" s="56"/>
      <c r="B64" s="56"/>
      <c r="C64" s="56"/>
      <c r="D64" s="19" t="s">
        <v>162</v>
      </c>
      <c r="E64" s="57"/>
      <c r="F64" s="57" t="s">
        <v>72</v>
      </c>
      <c r="G64" s="2"/>
      <c r="H64" s="177">
        <f>IF(OR($E$5="Châtaignier", $E$5="Robinier faux acacia"),Scénario_référence!G15,0)</f>
        <v>0</v>
      </c>
      <c r="I64" s="177">
        <f>IF(OR($E$5="Châtaignier", $E$5="Robinier faux acacia"),Scénario_référence!H15,0)</f>
        <v>0</v>
      </c>
      <c r="J64" s="177">
        <f>IF(OR($E$5="Châtaignier", $E$5="Robinier faux acacia"),Scénario_référence!I15,0)</f>
        <v>0</v>
      </c>
      <c r="K64" s="177">
        <f>IF(OR($E$5="Châtaignier", $E$5="Robinier faux acacia"),Scénario_référence!J15,0)</f>
        <v>0</v>
      </c>
      <c r="L64" s="177">
        <f>IF(OR($E$5="Châtaignier", $E$5="Robinier faux acacia"),Scénario_référence!K15,0)</f>
        <v>0</v>
      </c>
      <c r="M64" s="177">
        <f>IF(OR($E$5="Châtaignier", $E$5="Robinier faux acacia"),Scénario_référence!L15,0)</f>
        <v>0</v>
      </c>
      <c r="N64" s="177">
        <f>IF(OR($E$5="Châtaignier", $E$5="Robinier faux acacia"),Scénario_référence!M15,0)</f>
        <v>0</v>
      </c>
      <c r="O64" s="177">
        <f>IF(OR($E$5="Châtaignier", $E$5="Robinier faux acacia"),Scénario_référence!N15,0)</f>
        <v>0</v>
      </c>
      <c r="P64" s="177">
        <f>IF(OR($E$5="Châtaignier", $E$5="Robinier faux acacia"),Scénario_référence!O15,0)</f>
        <v>0</v>
      </c>
      <c r="Q64" s="177">
        <f>IF(OR($E$5="Châtaignier", $E$5="Robinier faux acacia"),Scénario_référence!P15,0)</f>
        <v>0</v>
      </c>
      <c r="R64" s="177">
        <f>IF(OR($E$5="Châtaignier", $E$5="Robinier faux acacia"),Scénario_référence!Q15,0)</f>
        <v>0</v>
      </c>
      <c r="S64" s="177">
        <f>IF(OR($E$5="Châtaignier", $E$5="Robinier faux acacia"),Scénario_référence!R15,0)</f>
        <v>0</v>
      </c>
      <c r="T64" s="177">
        <f>IF(OR($E$5="Châtaignier", $E$5="Robinier faux acacia"),Scénario_référence!S15,0)</f>
        <v>0</v>
      </c>
      <c r="U64" s="177">
        <f>IF(OR($E$5="Châtaignier", $E$5="Robinier faux acacia"),Scénario_référence!T15,0)</f>
        <v>0</v>
      </c>
      <c r="V64" s="177">
        <f>IF(OR($E$5="Châtaignier", $E$5="Robinier faux acacia"),Scénario_référence!U15,0)</f>
        <v>0</v>
      </c>
      <c r="W64" s="177">
        <f>IF(OR($E$5="Châtaignier", $E$5="Robinier faux acacia"),Scénario_référence!V15,0)</f>
        <v>86</v>
      </c>
      <c r="X64" s="177">
        <f>IF(OR($E$5="Châtaignier", $E$5="Robinier faux acacia"),Scénario_référence!W15,0)</f>
        <v>0</v>
      </c>
      <c r="Y64" s="177">
        <f>IF(OR($E$5="Châtaignier", $E$5="Robinier faux acacia"),Scénario_référence!X15,0)</f>
        <v>0</v>
      </c>
      <c r="Z64" s="177">
        <f>IF(OR($E$5="Châtaignier", $E$5="Robinier faux acacia"),Scénario_référence!Y15,0)</f>
        <v>0</v>
      </c>
      <c r="AA64" s="177">
        <f>IF(OR($E$5="Châtaignier", $E$5="Robinier faux acacia"),Scénario_référence!Z15,0)</f>
        <v>0</v>
      </c>
      <c r="AB64" s="177">
        <f>IF(OR($E$5="Châtaignier", $E$5="Robinier faux acacia"),Scénario_référence!AA15,0)</f>
        <v>0</v>
      </c>
      <c r="AC64" s="177">
        <f>IF(OR($E$5="Châtaignier", $E$5="Robinier faux acacia"),Scénario_référence!AB15,0)</f>
        <v>0</v>
      </c>
      <c r="AD64" s="177">
        <f>IF(OR($E$5="Châtaignier", $E$5="Robinier faux acacia"),Scénario_référence!AC15,0)</f>
        <v>0</v>
      </c>
      <c r="AE64" s="177">
        <f>IF(OR($E$5="Châtaignier", $E$5="Robinier faux acacia"),Scénario_référence!AD15,0)</f>
        <v>0</v>
      </c>
      <c r="AF64" s="177">
        <f>IF(OR($E$5="Châtaignier", $E$5="Robinier faux acacia"),Scénario_référence!AE15,0)</f>
        <v>0</v>
      </c>
      <c r="AG64" s="177">
        <f>IF(OR($E$5="Châtaignier", $E$5="Robinier faux acacia"),Scénario_référence!AF15,0)</f>
        <v>0</v>
      </c>
      <c r="AH64" s="177">
        <f>IF(OR($E$5="Châtaignier", $E$5="Robinier faux acacia"),Scénario_référence!AG15,0)</f>
        <v>0</v>
      </c>
      <c r="AI64" s="177">
        <f>IF(OR($E$5="Châtaignier", $E$5="Robinier faux acacia"),Scénario_référence!AH15,0)</f>
        <v>0</v>
      </c>
      <c r="AJ64" s="177">
        <f>IF(OR($E$5="Châtaignier", $E$5="Robinier faux acacia"),Scénario_référence!AI15,0)</f>
        <v>0</v>
      </c>
      <c r="AK64" s="177">
        <f>IF(OR($E$5="Châtaignier", $E$5="Robinier faux acacia"),Scénario_référence!AJ15,0)</f>
        <v>0</v>
      </c>
      <c r="AL64" s="177">
        <f>IF(OR($E$5="Châtaignier", $E$5="Robinier faux acacia"),Scénario_référence!AK15,0)</f>
        <v>0</v>
      </c>
    </row>
    <row r="65" spans="1:38" ht="15.75" customHeight="1" x14ac:dyDescent="0.25">
      <c r="A65" s="56"/>
      <c r="B65" s="56"/>
      <c r="C65" s="56"/>
      <c r="D65" s="19" t="s">
        <v>163</v>
      </c>
      <c r="E65" s="57"/>
      <c r="F65" s="57" t="s">
        <v>72</v>
      </c>
      <c r="G65" s="2"/>
      <c r="H65" s="159">
        <f>Scénario_référence!G16</f>
        <v>0</v>
      </c>
      <c r="I65" s="159">
        <f>Scénario_référence!H16</f>
        <v>0</v>
      </c>
      <c r="J65" s="159">
        <f>Scénario_référence!I16</f>
        <v>0</v>
      </c>
      <c r="K65" s="159">
        <f>Scénario_référence!J16</f>
        <v>0</v>
      </c>
      <c r="L65" s="159">
        <f>Scénario_référence!K16</f>
        <v>0</v>
      </c>
      <c r="M65" s="159">
        <f>Scénario_référence!L16</f>
        <v>0</v>
      </c>
      <c r="N65" s="159">
        <f>Scénario_référence!M16</f>
        <v>0</v>
      </c>
      <c r="O65" s="159">
        <f>Scénario_référence!N16</f>
        <v>0</v>
      </c>
      <c r="P65" s="159">
        <f>Scénario_référence!O16</f>
        <v>0</v>
      </c>
      <c r="Q65" s="159">
        <f>Scénario_référence!P16</f>
        <v>0</v>
      </c>
      <c r="R65" s="159">
        <f>Scénario_référence!Q16</f>
        <v>0</v>
      </c>
      <c r="S65" s="159">
        <f>Scénario_référence!R16</f>
        <v>0</v>
      </c>
      <c r="T65" s="159">
        <f>Scénario_référence!S16</f>
        <v>0</v>
      </c>
      <c r="U65" s="159">
        <f>Scénario_référence!T16</f>
        <v>0</v>
      </c>
      <c r="V65" s="159">
        <f>Scénario_référence!U16</f>
        <v>0</v>
      </c>
      <c r="W65" s="159">
        <f>Scénario_référence!V16</f>
        <v>86</v>
      </c>
      <c r="X65" s="159">
        <f>Scénario_référence!W16</f>
        <v>0</v>
      </c>
      <c r="Y65" s="159">
        <f>Scénario_référence!X16</f>
        <v>0</v>
      </c>
      <c r="Z65" s="159">
        <f>Scénario_référence!Y16</f>
        <v>0</v>
      </c>
      <c r="AA65" s="159">
        <f>Scénario_référence!Z16</f>
        <v>0</v>
      </c>
      <c r="AB65" s="159">
        <f>Scénario_référence!AA16</f>
        <v>0</v>
      </c>
      <c r="AC65" s="159">
        <f>Scénario_référence!AB16</f>
        <v>0</v>
      </c>
      <c r="AD65" s="159">
        <f>Scénario_référence!AC16</f>
        <v>0</v>
      </c>
      <c r="AE65" s="159">
        <f>Scénario_référence!AD16</f>
        <v>0</v>
      </c>
      <c r="AF65" s="159">
        <f>Scénario_référence!AE16</f>
        <v>0</v>
      </c>
      <c r="AG65" s="159">
        <f>Scénario_référence!AF16</f>
        <v>0</v>
      </c>
      <c r="AH65" s="159">
        <f>Scénario_référence!AG16</f>
        <v>0</v>
      </c>
      <c r="AI65" s="159">
        <f>Scénario_référence!AH16</f>
        <v>0</v>
      </c>
      <c r="AJ65" s="159">
        <f>Scénario_référence!AI16</f>
        <v>0</v>
      </c>
      <c r="AK65" s="159">
        <f>Scénario_référence!AJ16</f>
        <v>0</v>
      </c>
      <c r="AL65" s="159">
        <f>Scénario_référence!AK16</f>
        <v>0</v>
      </c>
    </row>
    <row r="66" spans="1:38" ht="15.75" customHeight="1" x14ac:dyDescent="0.25">
      <c r="A66" s="56"/>
      <c r="B66" s="56"/>
      <c r="C66" s="56"/>
      <c r="D66" s="19"/>
      <c r="E66" s="57"/>
      <c r="F66" s="57"/>
      <c r="G66" s="2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</row>
    <row r="67" spans="1:38" ht="15.75" customHeight="1" x14ac:dyDescent="0.25">
      <c r="A67" s="56"/>
      <c r="B67" s="56"/>
      <c r="C67" s="56"/>
      <c r="D67" s="56" t="s">
        <v>172</v>
      </c>
      <c r="E67" s="57"/>
      <c r="F67" s="19" t="s">
        <v>122</v>
      </c>
      <c r="G67" s="2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</row>
    <row r="68" spans="1:38" ht="15.75" customHeight="1" x14ac:dyDescent="0.25">
      <c r="A68" s="56"/>
      <c r="B68" s="56"/>
      <c r="C68" s="56"/>
      <c r="D68" s="19" t="s">
        <v>173</v>
      </c>
      <c r="E68" s="57"/>
      <c r="F68" s="19" t="s">
        <v>122</v>
      </c>
      <c r="G68" s="2"/>
      <c r="H68" s="159">
        <f>H61*dataMethode!$E$11*dataMethode!$E$10</f>
        <v>0</v>
      </c>
      <c r="I68" s="159">
        <f>I61*dataMethode!$E$11*dataMethode!$E$10</f>
        <v>0</v>
      </c>
      <c r="J68" s="159">
        <f>J61*dataMethode!$E$11*dataMethode!$E$10</f>
        <v>0</v>
      </c>
      <c r="K68" s="159">
        <f>K61*dataMethode!$E$11*dataMethode!$E$10</f>
        <v>0</v>
      </c>
      <c r="L68" s="159">
        <f>L61*dataMethode!$E$11*dataMethode!$E$10</f>
        <v>0</v>
      </c>
      <c r="M68" s="159">
        <f>M61*dataMethode!$E$11*dataMethode!$E$10</f>
        <v>0</v>
      </c>
      <c r="N68" s="159">
        <f>N61*dataMethode!$E$11*dataMethode!$E$10</f>
        <v>0</v>
      </c>
      <c r="O68" s="159">
        <f>O61*dataMethode!$E$11*dataMethode!$E$10</f>
        <v>0</v>
      </c>
      <c r="P68" s="159">
        <f>P61*dataMethode!$E$11*dataMethode!$E$10</f>
        <v>0</v>
      </c>
      <c r="Q68" s="159">
        <f>Q61*dataMethode!$E$11*dataMethode!$E$10</f>
        <v>0</v>
      </c>
      <c r="R68" s="159">
        <f>R61*dataMethode!$E$11*dataMethode!$E$10</f>
        <v>0</v>
      </c>
      <c r="S68" s="159">
        <f>S61*dataMethode!$E$11*dataMethode!$E$10</f>
        <v>0</v>
      </c>
      <c r="T68" s="159">
        <f>T61*dataMethode!$E$11*dataMethode!$E$10</f>
        <v>0</v>
      </c>
      <c r="U68" s="159">
        <f>U61*dataMethode!$E$11*dataMethode!$E$10</f>
        <v>0</v>
      </c>
      <c r="V68" s="159">
        <f>V61*dataMethode!$E$11*dataMethode!$E$10</f>
        <v>0</v>
      </c>
      <c r="W68" s="159">
        <f>W61*dataMethode!$E$11*dataMethode!$E$10</f>
        <v>0</v>
      </c>
      <c r="X68" s="159">
        <f>X61*dataMethode!$E$11*dataMethode!$E$10</f>
        <v>0</v>
      </c>
      <c r="Y68" s="159">
        <f>Y61*dataMethode!$E$11*dataMethode!$E$10</f>
        <v>0</v>
      </c>
      <c r="Z68" s="159">
        <f>Z61*dataMethode!$E$11*dataMethode!$E$10</f>
        <v>0</v>
      </c>
      <c r="AA68" s="159">
        <f>AA61*dataMethode!$E$11*dataMethode!$E$10</f>
        <v>0</v>
      </c>
      <c r="AB68" s="159">
        <f>AB61*dataMethode!$E$11*dataMethode!$E$10</f>
        <v>0</v>
      </c>
      <c r="AC68" s="159">
        <f>AC61*dataMethode!$E$11*dataMethode!$E$10</f>
        <v>0</v>
      </c>
      <c r="AD68" s="159">
        <f>AD61*dataMethode!$E$11*dataMethode!$E$10</f>
        <v>0</v>
      </c>
      <c r="AE68" s="159">
        <f>AE61*dataMethode!$E$11*dataMethode!$E$10</f>
        <v>0</v>
      </c>
      <c r="AF68" s="159">
        <f>AF61*dataMethode!$E$11*dataMethode!$E$10</f>
        <v>0</v>
      </c>
      <c r="AG68" s="159">
        <f>AG61*dataMethode!$E$11*dataMethode!$E$10</f>
        <v>0</v>
      </c>
      <c r="AH68" s="159">
        <f>AH61*dataMethode!$E$11*dataMethode!$E$10</f>
        <v>0</v>
      </c>
      <c r="AI68" s="159">
        <f>AI61*dataMethode!$E$11*dataMethode!$E$10</f>
        <v>0</v>
      </c>
      <c r="AJ68" s="159">
        <f>AJ61*dataMethode!$E$11*dataMethode!$E$10</f>
        <v>0</v>
      </c>
      <c r="AK68" s="159">
        <f>AK61*dataMethode!$E$11*dataMethode!$E$10</f>
        <v>0</v>
      </c>
      <c r="AL68" s="159">
        <f>AL61*dataMethode!$E$11*dataMethode!$E$10</f>
        <v>0</v>
      </c>
    </row>
    <row r="69" spans="1:38" ht="15.75" customHeight="1" x14ac:dyDescent="0.25">
      <c r="A69" s="56"/>
      <c r="B69" s="56"/>
      <c r="C69" s="56"/>
      <c r="D69" s="19" t="s">
        <v>160</v>
      </c>
      <c r="E69" s="57"/>
      <c r="F69" s="19" t="s">
        <v>122</v>
      </c>
      <c r="G69" s="2"/>
      <c r="H69" s="159">
        <f>H62*dataMethode!$E$11*dataMethode!$E$10</f>
        <v>0</v>
      </c>
      <c r="I69" s="159">
        <f>I62*dataMethode!$E$11*dataMethode!$E$10</f>
        <v>0</v>
      </c>
      <c r="J69" s="159">
        <f>J62*dataMethode!$E$11*dataMethode!$E$10</f>
        <v>0</v>
      </c>
      <c r="K69" s="159">
        <f>K62*dataMethode!$E$11*dataMethode!$E$10</f>
        <v>0</v>
      </c>
      <c r="L69" s="159">
        <f>L62*dataMethode!$E$11*dataMethode!$E$10</f>
        <v>0</v>
      </c>
      <c r="M69" s="159">
        <f>M62*dataMethode!$E$11*dataMethode!$E$10</f>
        <v>0</v>
      </c>
      <c r="N69" s="159">
        <f>N62*dataMethode!$E$11*dataMethode!$E$10</f>
        <v>0</v>
      </c>
      <c r="O69" s="159">
        <f>O62*dataMethode!$E$11*dataMethode!$E$10</f>
        <v>0</v>
      </c>
      <c r="P69" s="159">
        <f>P62*dataMethode!$E$11*dataMethode!$E$10</f>
        <v>0</v>
      </c>
      <c r="Q69" s="159">
        <f>Q62*dataMethode!$E$11*dataMethode!$E$10</f>
        <v>0</v>
      </c>
      <c r="R69" s="159">
        <f>R62*dataMethode!$E$11*dataMethode!$E$10</f>
        <v>0</v>
      </c>
      <c r="S69" s="159">
        <f>S62*dataMethode!$E$11*dataMethode!$E$10</f>
        <v>0</v>
      </c>
      <c r="T69" s="159">
        <f>T62*dataMethode!$E$11*dataMethode!$E$10</f>
        <v>0</v>
      </c>
      <c r="U69" s="159">
        <f>U62*dataMethode!$E$11*dataMethode!$E$10</f>
        <v>0</v>
      </c>
      <c r="V69" s="159">
        <f>V62*dataMethode!$E$11*dataMethode!$E$10</f>
        <v>0</v>
      </c>
      <c r="W69" s="159">
        <f>W62*dataMethode!$E$11*dataMethode!$E$10</f>
        <v>0</v>
      </c>
      <c r="X69" s="159">
        <f>X62*dataMethode!$E$11*dataMethode!$E$10</f>
        <v>0</v>
      </c>
      <c r="Y69" s="159">
        <f>Y62*dataMethode!$E$11*dataMethode!$E$10</f>
        <v>0</v>
      </c>
      <c r="Z69" s="159">
        <f>Z62*dataMethode!$E$11*dataMethode!$E$10</f>
        <v>0</v>
      </c>
      <c r="AA69" s="159">
        <f>AA62*dataMethode!$E$11*dataMethode!$E$10</f>
        <v>0</v>
      </c>
      <c r="AB69" s="159">
        <f>AB62*dataMethode!$E$11*dataMethode!$E$10</f>
        <v>0</v>
      </c>
      <c r="AC69" s="159">
        <f>AC62*dataMethode!$E$11*dataMethode!$E$10</f>
        <v>0</v>
      </c>
      <c r="AD69" s="159">
        <f>AD62*dataMethode!$E$11*dataMethode!$E$10</f>
        <v>0</v>
      </c>
      <c r="AE69" s="159">
        <f>AE62*dataMethode!$E$11*dataMethode!$E$10</f>
        <v>0</v>
      </c>
      <c r="AF69" s="159">
        <f>AF62*dataMethode!$E$11*dataMethode!$E$10</f>
        <v>0</v>
      </c>
      <c r="AG69" s="159">
        <f>AG62*dataMethode!$E$11*dataMethode!$E$10</f>
        <v>0</v>
      </c>
      <c r="AH69" s="159">
        <f>AH62*dataMethode!$E$11*dataMethode!$E$10</f>
        <v>0</v>
      </c>
      <c r="AI69" s="159">
        <f>AI62*dataMethode!$E$11*dataMethode!$E$10</f>
        <v>0</v>
      </c>
      <c r="AJ69" s="159">
        <f>AJ62*dataMethode!$E$11*dataMethode!$E$10</f>
        <v>0</v>
      </c>
      <c r="AK69" s="159">
        <f>AK62*dataMethode!$E$11*dataMethode!$E$10</f>
        <v>0</v>
      </c>
      <c r="AL69" s="159">
        <f>AL62*dataMethode!$E$11*dataMethode!$E$10</f>
        <v>0</v>
      </c>
    </row>
    <row r="70" spans="1:38" ht="15.75" customHeight="1" x14ac:dyDescent="0.25">
      <c r="A70" s="56"/>
      <c r="B70" s="56"/>
      <c r="C70" s="56"/>
      <c r="D70" s="19" t="s">
        <v>174</v>
      </c>
      <c r="E70" s="57"/>
      <c r="F70" s="19" t="s">
        <v>122</v>
      </c>
      <c r="G70" s="2"/>
      <c r="H70" s="159">
        <f>H63*dataMethode!$E$11*dataMethode!$E$10</f>
        <v>0</v>
      </c>
      <c r="I70" s="159">
        <f>I63*dataMethode!$E$11*dataMethode!$E$10</f>
        <v>0</v>
      </c>
      <c r="J70" s="159">
        <f>J63*dataMethode!$E$11*dataMethode!$E$10</f>
        <v>0</v>
      </c>
      <c r="K70" s="159">
        <f>K63*dataMethode!$E$11*dataMethode!$E$10</f>
        <v>0</v>
      </c>
      <c r="L70" s="159">
        <f>L63*dataMethode!$E$11*dataMethode!$E$10</f>
        <v>0</v>
      </c>
      <c r="M70" s="159">
        <f>M63*dataMethode!$E$11*dataMethode!$E$10</f>
        <v>0</v>
      </c>
      <c r="N70" s="159">
        <f>N63*dataMethode!$E$11*dataMethode!$E$10</f>
        <v>0</v>
      </c>
      <c r="O70" s="159">
        <f>O63*dataMethode!$E$11*dataMethode!$E$10</f>
        <v>0</v>
      </c>
      <c r="P70" s="159">
        <f>P63*dataMethode!$E$11*dataMethode!$E$10</f>
        <v>0</v>
      </c>
      <c r="Q70" s="159">
        <f>Q63*dataMethode!$E$11*dataMethode!$E$10</f>
        <v>0</v>
      </c>
      <c r="R70" s="159">
        <f>R63*dataMethode!$E$11*dataMethode!$E$10</f>
        <v>0</v>
      </c>
      <c r="S70" s="159">
        <f>S63*dataMethode!$E$11*dataMethode!$E$10</f>
        <v>0</v>
      </c>
      <c r="T70" s="159">
        <f>T63*dataMethode!$E$11*dataMethode!$E$10</f>
        <v>0</v>
      </c>
      <c r="U70" s="159">
        <f>U63*dataMethode!$E$11*dataMethode!$E$10</f>
        <v>0</v>
      </c>
      <c r="V70" s="159">
        <f>V63*dataMethode!$E$11*dataMethode!$E$10</f>
        <v>0</v>
      </c>
      <c r="W70" s="159">
        <f>W63*dataMethode!$E$11*dataMethode!$E$10</f>
        <v>0</v>
      </c>
      <c r="X70" s="159">
        <f>X63*dataMethode!$E$11*dataMethode!$E$10</f>
        <v>0</v>
      </c>
      <c r="Y70" s="159">
        <f>Y63*dataMethode!$E$11*dataMethode!$E$10</f>
        <v>0</v>
      </c>
      <c r="Z70" s="159">
        <f>Z63*dataMethode!$E$11*dataMethode!$E$10</f>
        <v>0</v>
      </c>
      <c r="AA70" s="159">
        <f>AA63*dataMethode!$E$11*dataMethode!$E$10</f>
        <v>0</v>
      </c>
      <c r="AB70" s="159">
        <f>AB63*dataMethode!$E$11*dataMethode!$E$10</f>
        <v>0</v>
      </c>
      <c r="AC70" s="159">
        <f>AC63*dataMethode!$E$11*dataMethode!$E$10</f>
        <v>0</v>
      </c>
      <c r="AD70" s="159">
        <f>AD63*dataMethode!$E$11*dataMethode!$E$10</f>
        <v>0</v>
      </c>
      <c r="AE70" s="159">
        <f>AE63*dataMethode!$E$11*dataMethode!$E$10</f>
        <v>0</v>
      </c>
      <c r="AF70" s="159">
        <f>AF63*dataMethode!$E$11*dataMethode!$E$10</f>
        <v>0</v>
      </c>
      <c r="AG70" s="159">
        <f>AG63*dataMethode!$E$11*dataMethode!$E$10</f>
        <v>0</v>
      </c>
      <c r="AH70" s="159">
        <f>AH63*dataMethode!$E$11*dataMethode!$E$10</f>
        <v>0</v>
      </c>
      <c r="AI70" s="159">
        <f>AI63*dataMethode!$E$11*dataMethode!$E$10</f>
        <v>0</v>
      </c>
      <c r="AJ70" s="159">
        <f>AJ63*dataMethode!$E$11*dataMethode!$E$10</f>
        <v>0</v>
      </c>
      <c r="AK70" s="159">
        <f>AK63*dataMethode!$E$11*dataMethode!$E$10</f>
        <v>0</v>
      </c>
      <c r="AL70" s="159">
        <f>AL63*dataMethode!$E$11*dataMethode!$E$10</f>
        <v>0</v>
      </c>
    </row>
    <row r="71" spans="1:38" ht="15.75" customHeight="1" x14ac:dyDescent="0.25">
      <c r="A71" s="56"/>
      <c r="B71" s="56"/>
      <c r="C71" s="56"/>
      <c r="D71" s="19" t="s">
        <v>175</v>
      </c>
      <c r="E71" s="57"/>
      <c r="F71" s="19" t="s">
        <v>122</v>
      </c>
      <c r="G71" s="2"/>
      <c r="H71" s="159">
        <f>H64*dataMethode!$E$11*dataMethode!$E$10</f>
        <v>0</v>
      </c>
      <c r="I71" s="159">
        <f>I64*dataMethode!$E$11*dataMethode!$E$10</f>
        <v>0</v>
      </c>
      <c r="J71" s="159">
        <f>J64*dataMethode!$E$11*dataMethode!$E$10</f>
        <v>0</v>
      </c>
      <c r="K71" s="159">
        <f>K64*dataMethode!$E$11*dataMethode!$E$10</f>
        <v>0</v>
      </c>
      <c r="L71" s="159">
        <f>L64*dataMethode!$E$11*dataMethode!$E$10</f>
        <v>0</v>
      </c>
      <c r="M71" s="159">
        <f>M64*dataMethode!$E$11*dataMethode!$E$10</f>
        <v>0</v>
      </c>
      <c r="N71" s="159">
        <f>N64*dataMethode!$E$11*dataMethode!$E$10</f>
        <v>0</v>
      </c>
      <c r="O71" s="159">
        <f>O64*dataMethode!$E$11*dataMethode!$E$10</f>
        <v>0</v>
      </c>
      <c r="P71" s="159">
        <f>P64*dataMethode!$E$11*dataMethode!$E$10</f>
        <v>0</v>
      </c>
      <c r="Q71" s="159">
        <f>Q64*dataMethode!$E$11*dataMethode!$E$10</f>
        <v>0</v>
      </c>
      <c r="R71" s="159">
        <f>R64*dataMethode!$E$11*dataMethode!$E$10</f>
        <v>0</v>
      </c>
      <c r="S71" s="159">
        <f>S64*dataMethode!$E$11*dataMethode!$E$10</f>
        <v>0</v>
      </c>
      <c r="T71" s="159">
        <f>T64*dataMethode!$E$11*dataMethode!$E$10</f>
        <v>0</v>
      </c>
      <c r="U71" s="159">
        <f>U64*dataMethode!$E$11*dataMethode!$E$10</f>
        <v>0</v>
      </c>
      <c r="V71" s="159">
        <f>V64*dataMethode!$E$11*dataMethode!$E$10</f>
        <v>0</v>
      </c>
      <c r="W71" s="159">
        <f>W64*dataMethode!$E$11*dataMethode!$E$10</f>
        <v>149.78333333333333</v>
      </c>
      <c r="X71" s="159">
        <f>X64*dataMethode!$E$11*dataMethode!$E$10</f>
        <v>0</v>
      </c>
      <c r="Y71" s="159">
        <f>Y64*dataMethode!$E$11*dataMethode!$E$10</f>
        <v>0</v>
      </c>
      <c r="Z71" s="159">
        <f>Z64*dataMethode!$E$11*dataMethode!$E$10</f>
        <v>0</v>
      </c>
      <c r="AA71" s="159">
        <f>AA64*dataMethode!$E$11*dataMethode!$E$10</f>
        <v>0</v>
      </c>
      <c r="AB71" s="159">
        <f>AB64*dataMethode!$E$11*dataMethode!$E$10</f>
        <v>0</v>
      </c>
      <c r="AC71" s="159">
        <f>AC64*dataMethode!$E$11*dataMethode!$E$10</f>
        <v>0</v>
      </c>
      <c r="AD71" s="159">
        <f>AD64*dataMethode!$E$11*dataMethode!$E$10</f>
        <v>0</v>
      </c>
      <c r="AE71" s="159">
        <f>AE64*dataMethode!$E$11*dataMethode!$E$10</f>
        <v>0</v>
      </c>
      <c r="AF71" s="159">
        <f>AF64*dataMethode!$E$11*dataMethode!$E$10</f>
        <v>0</v>
      </c>
      <c r="AG71" s="159">
        <f>AG64*dataMethode!$E$11*dataMethode!$E$10</f>
        <v>0</v>
      </c>
      <c r="AH71" s="159">
        <f>AH64*dataMethode!$E$11*dataMethode!$E$10</f>
        <v>0</v>
      </c>
      <c r="AI71" s="159">
        <f>AI64*dataMethode!$E$11*dataMethode!$E$10</f>
        <v>0</v>
      </c>
      <c r="AJ71" s="159">
        <f>AJ64*dataMethode!$E$11*dataMethode!$E$10</f>
        <v>0</v>
      </c>
      <c r="AK71" s="159">
        <f>AK64*dataMethode!$E$11*dataMethode!$E$10</f>
        <v>0</v>
      </c>
      <c r="AL71" s="159">
        <f>AL64*dataMethode!$E$11*dataMethode!$E$10</f>
        <v>0</v>
      </c>
    </row>
    <row r="72" spans="1:38" ht="15.75" customHeight="1" x14ac:dyDescent="0.25">
      <c r="A72" s="56"/>
      <c r="B72" s="56"/>
      <c r="C72" s="56"/>
      <c r="D72" s="19" t="s">
        <v>163</v>
      </c>
      <c r="E72" s="57"/>
      <c r="F72" s="19" t="s">
        <v>122</v>
      </c>
      <c r="G72" s="2"/>
      <c r="H72" s="159">
        <f>H65*dataMethode!$E$11*dataMethode!$E$10</f>
        <v>0</v>
      </c>
      <c r="I72" s="159">
        <f>I65*dataMethode!$E$11*dataMethode!$E$10</f>
        <v>0</v>
      </c>
      <c r="J72" s="159">
        <f>J65*dataMethode!$E$11*dataMethode!$E$10</f>
        <v>0</v>
      </c>
      <c r="K72" s="159">
        <f>K65*dataMethode!$E$11*dataMethode!$E$10</f>
        <v>0</v>
      </c>
      <c r="L72" s="159">
        <f>L65*dataMethode!$E$11*dataMethode!$E$10</f>
        <v>0</v>
      </c>
      <c r="M72" s="159">
        <f>M65*dataMethode!$E$11*dataMethode!$E$10</f>
        <v>0</v>
      </c>
      <c r="N72" s="159">
        <f>N65*dataMethode!$E$11*dataMethode!$E$10</f>
        <v>0</v>
      </c>
      <c r="O72" s="159">
        <f>O65*dataMethode!$E$11*dataMethode!$E$10</f>
        <v>0</v>
      </c>
      <c r="P72" s="159">
        <f>P65*dataMethode!$E$11*dataMethode!$E$10</f>
        <v>0</v>
      </c>
      <c r="Q72" s="159">
        <f>Q65*dataMethode!$E$11*dataMethode!$E$10</f>
        <v>0</v>
      </c>
      <c r="R72" s="159">
        <f>R65*dataMethode!$E$11*dataMethode!$E$10</f>
        <v>0</v>
      </c>
      <c r="S72" s="159">
        <f>S65*dataMethode!$E$11*dataMethode!$E$10</f>
        <v>0</v>
      </c>
      <c r="T72" s="159">
        <f>T65*dataMethode!$E$11*dataMethode!$E$10</f>
        <v>0</v>
      </c>
      <c r="U72" s="159">
        <f>U65*dataMethode!$E$11*dataMethode!$E$10</f>
        <v>0</v>
      </c>
      <c r="V72" s="159">
        <f>V65*dataMethode!$E$11*dataMethode!$E$10</f>
        <v>0</v>
      </c>
      <c r="W72" s="159">
        <f>W65*dataMethode!$E$11*dataMethode!$E$10</f>
        <v>149.78333333333333</v>
      </c>
      <c r="X72" s="159">
        <f>X65*dataMethode!$E$11*dataMethode!$E$10</f>
        <v>0</v>
      </c>
      <c r="Y72" s="159">
        <f>Y65*dataMethode!$E$11*dataMethode!$E$10</f>
        <v>0</v>
      </c>
      <c r="Z72" s="159">
        <f>Z65*dataMethode!$E$11*dataMethode!$E$10</f>
        <v>0</v>
      </c>
      <c r="AA72" s="159">
        <f>AA65*dataMethode!$E$11*dataMethode!$E$10</f>
        <v>0</v>
      </c>
      <c r="AB72" s="159">
        <f>AB65*dataMethode!$E$11*dataMethode!$E$10</f>
        <v>0</v>
      </c>
      <c r="AC72" s="159">
        <f>AC65*dataMethode!$E$11*dataMethode!$E$10</f>
        <v>0</v>
      </c>
      <c r="AD72" s="159">
        <f>AD65*dataMethode!$E$11*dataMethode!$E$10</f>
        <v>0</v>
      </c>
      <c r="AE72" s="159">
        <f>AE65*dataMethode!$E$11*dataMethode!$E$10</f>
        <v>0</v>
      </c>
      <c r="AF72" s="159">
        <f>AF65*dataMethode!$E$11*dataMethode!$E$10</f>
        <v>0</v>
      </c>
      <c r="AG72" s="159">
        <f>AG65*dataMethode!$E$11*dataMethode!$E$10</f>
        <v>0</v>
      </c>
      <c r="AH72" s="159">
        <f>AH65*dataMethode!$E$11*dataMethode!$E$10</f>
        <v>0</v>
      </c>
      <c r="AI72" s="159">
        <f>AI65*dataMethode!$E$11*dataMethode!$E$10</f>
        <v>0</v>
      </c>
      <c r="AJ72" s="159">
        <f>AJ65*dataMethode!$E$11*dataMethode!$E$10</f>
        <v>0</v>
      </c>
      <c r="AK72" s="159">
        <f>AK65*dataMethode!$E$11*dataMethode!$E$10</f>
        <v>0</v>
      </c>
      <c r="AL72" s="159">
        <f>AL65*dataMethode!$E$11*dataMethode!$E$10</f>
        <v>0</v>
      </c>
    </row>
    <row r="73" spans="1:38" ht="15.75" customHeight="1" x14ac:dyDescent="0.25">
      <c r="A73" s="56"/>
      <c r="B73" s="56"/>
      <c r="C73" s="56"/>
      <c r="D73" s="56"/>
      <c r="E73" s="57"/>
      <c r="F73" s="57"/>
      <c r="G73" s="2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</row>
    <row r="74" spans="1:38" ht="15.75" customHeight="1" x14ac:dyDescent="0.25">
      <c r="A74" s="56"/>
      <c r="B74" s="56"/>
      <c r="C74" s="56"/>
      <c r="D74" s="56" t="s">
        <v>165</v>
      </c>
      <c r="E74" s="57"/>
      <c r="F74" s="19" t="s">
        <v>122</v>
      </c>
      <c r="G74" s="2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</row>
    <row r="75" spans="1:38" ht="15.75" customHeight="1" x14ac:dyDescent="0.25">
      <c r="A75" s="56"/>
      <c r="B75" s="56"/>
      <c r="C75" s="56"/>
      <c r="D75" s="19" t="s">
        <v>166</v>
      </c>
      <c r="E75" s="57"/>
      <c r="F75" s="19" t="s">
        <v>122</v>
      </c>
      <c r="G75" s="2"/>
      <c r="H75" s="179">
        <v>0</v>
      </c>
      <c r="I75" s="159">
        <f>EXP(-dataMethode!$F$17)*H75+((1-EXP(-dataMethode!$F$17))/dataMethode!$F$17)*H68</f>
        <v>0</v>
      </c>
      <c r="J75" s="159">
        <f>EXP(-dataMethode!$F$17)*I75+((1-EXP(-dataMethode!$F$17))/dataMethode!$F$17)*I68</f>
        <v>0</v>
      </c>
      <c r="K75" s="159">
        <f>EXP(-dataMethode!$F$17)*J75+((1-EXP(-dataMethode!$F$17))/dataMethode!$F$17)*J68</f>
        <v>0</v>
      </c>
      <c r="L75" s="159">
        <f>EXP(-dataMethode!$F$17)*K75+((1-EXP(-dataMethode!$F$17))/dataMethode!$F$17)*K68</f>
        <v>0</v>
      </c>
      <c r="M75" s="159">
        <f>EXP(-dataMethode!$F$17)*L75+((1-EXP(-dataMethode!$F$17))/dataMethode!$F$17)*L68</f>
        <v>0</v>
      </c>
      <c r="N75" s="159">
        <f>EXP(-dataMethode!$F$17)*M75+((1-EXP(-dataMethode!$F$17))/dataMethode!$F$17)*M68</f>
        <v>0</v>
      </c>
      <c r="O75" s="159">
        <f>EXP(-dataMethode!$F$17)*N75+((1-EXP(-dataMethode!$F$17))/dataMethode!$F$17)*N68</f>
        <v>0</v>
      </c>
      <c r="P75" s="159">
        <f>EXP(-dataMethode!$F$17)*O75+((1-EXP(-dataMethode!$F$17))/dataMethode!$F$17)*O68</f>
        <v>0</v>
      </c>
      <c r="Q75" s="159">
        <f>EXP(-dataMethode!$F$17)*P75+((1-EXP(-dataMethode!$F$17))/dataMethode!$F$17)*P68</f>
        <v>0</v>
      </c>
      <c r="R75" s="159">
        <f>EXP(-dataMethode!$F$17)*Q75+((1-EXP(-dataMethode!$F$17))/dataMethode!$F$17)*Q68</f>
        <v>0</v>
      </c>
      <c r="S75" s="159">
        <f>EXP(-dataMethode!$F$17)*R75+((1-EXP(-dataMethode!$F$17))/dataMethode!$F$17)*R68</f>
        <v>0</v>
      </c>
      <c r="T75" s="159">
        <f>EXP(-dataMethode!$F$17)*S75+((1-EXP(-dataMethode!$F$17))/dataMethode!$F$17)*S68</f>
        <v>0</v>
      </c>
      <c r="U75" s="159">
        <f>EXP(-dataMethode!$F$17)*T75+((1-EXP(-dataMethode!$F$17))/dataMethode!$F$17)*T68</f>
        <v>0</v>
      </c>
      <c r="V75" s="159">
        <f>EXP(-dataMethode!$F$17)*U75+((1-EXP(-dataMethode!$F$17))/dataMethode!$F$17)*U68</f>
        <v>0</v>
      </c>
      <c r="W75" s="159">
        <f>EXP(-dataMethode!$F$17)*V75+((1-EXP(-dataMethode!$F$17))/dataMethode!$F$17)*V68</f>
        <v>0</v>
      </c>
      <c r="X75" s="159">
        <f>EXP(-dataMethode!$F$17)*W75+((1-EXP(-dataMethode!$F$17))/dataMethode!$F$17)*W68</f>
        <v>0</v>
      </c>
      <c r="Y75" s="159">
        <f>EXP(-dataMethode!$F$17)*X75+((1-EXP(-dataMethode!$F$17))/dataMethode!$F$17)*X68</f>
        <v>0</v>
      </c>
      <c r="Z75" s="159">
        <f>EXP(-dataMethode!$F$17)*Y75+((1-EXP(-dataMethode!$F$17))/dataMethode!$F$17)*Y68</f>
        <v>0</v>
      </c>
      <c r="AA75" s="159">
        <f>EXP(-dataMethode!$F$17)*Z75+((1-EXP(-dataMethode!$F$17))/dataMethode!$F$17)*Z68</f>
        <v>0</v>
      </c>
      <c r="AB75" s="159">
        <f>EXP(-dataMethode!$F$17)*AA75+((1-EXP(-dataMethode!$F$17))/dataMethode!$F$17)*AA68</f>
        <v>0</v>
      </c>
      <c r="AC75" s="159">
        <f>EXP(-dataMethode!$F$17)*AB75+((1-EXP(-dataMethode!$F$17))/dataMethode!$F$17)*AB68</f>
        <v>0</v>
      </c>
      <c r="AD75" s="159">
        <f>EXP(-dataMethode!$F$17)*AC75+((1-EXP(-dataMethode!$F$17))/dataMethode!$F$17)*AC68</f>
        <v>0</v>
      </c>
      <c r="AE75" s="159">
        <f>EXP(-dataMethode!$F$17)*AD75+((1-EXP(-dataMethode!$F$17))/dataMethode!$F$17)*AD68</f>
        <v>0</v>
      </c>
      <c r="AF75" s="159">
        <f>EXP(-dataMethode!$F$17)*AE75+((1-EXP(-dataMethode!$F$17))/dataMethode!$F$17)*AE68</f>
        <v>0</v>
      </c>
      <c r="AG75" s="159">
        <f>EXP(-dataMethode!$F$17)*AF75+((1-EXP(-dataMethode!$F$17))/dataMethode!$F$17)*AF68</f>
        <v>0</v>
      </c>
      <c r="AH75" s="159">
        <f>EXP(-dataMethode!$F$17)*AG75+((1-EXP(-dataMethode!$F$17))/dataMethode!$F$17)*AG68</f>
        <v>0</v>
      </c>
      <c r="AI75" s="159">
        <f>EXP(-dataMethode!$F$17)*AH75+((1-EXP(-dataMethode!$F$17))/dataMethode!$F$17)*AH68</f>
        <v>0</v>
      </c>
      <c r="AJ75" s="159">
        <f>EXP(-dataMethode!$F$17)*AI75+((1-EXP(-dataMethode!$F$17))/dataMethode!$F$17)*AI68</f>
        <v>0</v>
      </c>
      <c r="AK75" s="159">
        <f>EXP(-dataMethode!$F$17)*AJ75+((1-EXP(-dataMethode!$F$17))/dataMethode!$F$17)*AJ68</f>
        <v>0</v>
      </c>
      <c r="AL75" s="159">
        <f>EXP(-dataMethode!$F$17)*AK75+((1-EXP(-dataMethode!$F$17))/dataMethode!$F$17)*AK68</f>
        <v>0</v>
      </c>
    </row>
    <row r="76" spans="1:38" ht="15.75" customHeight="1" x14ac:dyDescent="0.25">
      <c r="A76" s="56"/>
      <c r="B76" s="56"/>
      <c r="C76" s="56"/>
      <c r="D76" s="19" t="s">
        <v>167</v>
      </c>
      <c r="E76" s="57"/>
      <c r="F76" s="19" t="s">
        <v>122</v>
      </c>
      <c r="G76" s="2"/>
      <c r="H76" s="179">
        <v>0</v>
      </c>
      <c r="I76" s="159">
        <f>EXP(-dataMethode!$F$19)*H76+((1-EXP(-dataMethode!$F$19))/dataMethode!$F$19)*H69</f>
        <v>0</v>
      </c>
      <c r="J76" s="159">
        <f>EXP(-dataMethode!$F$19)*I76+((1-EXP(-dataMethode!$F$19))/dataMethode!$F$19)*I69</f>
        <v>0</v>
      </c>
      <c r="K76" s="159">
        <f>EXP(-dataMethode!$F$19)*J76+((1-EXP(-dataMethode!$F$19))/dataMethode!$F$19)*J69</f>
        <v>0</v>
      </c>
      <c r="L76" s="159">
        <f>EXP(-dataMethode!$F$19)*K76+((1-EXP(-dataMethode!$F$19))/dataMethode!$F$19)*K69</f>
        <v>0</v>
      </c>
      <c r="M76" s="159">
        <f>EXP(-dataMethode!$F$19)*L76+((1-EXP(-dataMethode!$F$19))/dataMethode!$F$19)*L69</f>
        <v>0</v>
      </c>
      <c r="N76" s="159">
        <f>EXP(-dataMethode!$F$19)*M76+((1-EXP(-dataMethode!$F$19))/dataMethode!$F$19)*M69</f>
        <v>0</v>
      </c>
      <c r="O76" s="159">
        <f>EXP(-dataMethode!$F$19)*N76+((1-EXP(-dataMethode!$F$19))/dataMethode!$F$19)*N69</f>
        <v>0</v>
      </c>
      <c r="P76" s="159">
        <f>EXP(-dataMethode!$F$19)*O76+((1-EXP(-dataMethode!$F$19))/dataMethode!$F$19)*O69</f>
        <v>0</v>
      </c>
      <c r="Q76" s="159">
        <f>EXP(-dataMethode!$F$19)*P76+((1-EXP(-dataMethode!$F$19))/dataMethode!$F$19)*P69</f>
        <v>0</v>
      </c>
      <c r="R76" s="159">
        <f>EXP(-dataMethode!$F$19)*Q76+((1-EXP(-dataMethode!$F$19))/dataMethode!$F$19)*Q69</f>
        <v>0</v>
      </c>
      <c r="S76" s="159">
        <f>EXP(-dataMethode!$F$19)*R76+((1-EXP(-dataMethode!$F$19))/dataMethode!$F$19)*R69</f>
        <v>0</v>
      </c>
      <c r="T76" s="159">
        <f>EXP(-dataMethode!$F$19)*S76+((1-EXP(-dataMethode!$F$19))/dataMethode!$F$19)*S69</f>
        <v>0</v>
      </c>
      <c r="U76" s="159">
        <f>EXP(-dataMethode!$F$19)*T76+((1-EXP(-dataMethode!$F$19))/dataMethode!$F$19)*T69</f>
        <v>0</v>
      </c>
      <c r="V76" s="159">
        <f>EXP(-dataMethode!$F$19)*U76+((1-EXP(-dataMethode!$F$19))/dataMethode!$F$19)*U69</f>
        <v>0</v>
      </c>
      <c r="W76" s="159">
        <f>EXP(-dataMethode!$F$19)*V76+((1-EXP(-dataMethode!$F$19))/dataMethode!$F$19)*V69</f>
        <v>0</v>
      </c>
      <c r="X76" s="159">
        <f>EXP(-dataMethode!$F$19)*W76+((1-EXP(-dataMethode!$F$19))/dataMethode!$F$19)*W69</f>
        <v>0</v>
      </c>
      <c r="Y76" s="159">
        <f>EXP(-dataMethode!$F$19)*X76+((1-EXP(-dataMethode!$F$19))/dataMethode!$F$19)*X69</f>
        <v>0</v>
      </c>
      <c r="Z76" s="159">
        <f>EXP(-dataMethode!$F$19)*Y76+((1-EXP(-dataMethode!$F$19))/dataMethode!$F$19)*Y69</f>
        <v>0</v>
      </c>
      <c r="AA76" s="159">
        <f>EXP(-dataMethode!$F$19)*Z76+((1-EXP(-dataMethode!$F$19))/dataMethode!$F$19)*Z69</f>
        <v>0</v>
      </c>
      <c r="AB76" s="159">
        <f>EXP(-dataMethode!$F$19)*AA76+((1-EXP(-dataMethode!$F$19))/dataMethode!$F$19)*AA69</f>
        <v>0</v>
      </c>
      <c r="AC76" s="159">
        <f>EXP(-dataMethode!$F$19)*AB76+((1-EXP(-dataMethode!$F$19))/dataMethode!$F$19)*AB69</f>
        <v>0</v>
      </c>
      <c r="AD76" s="159">
        <f>EXP(-dataMethode!$F$19)*AC76+((1-EXP(-dataMethode!$F$19))/dataMethode!$F$19)*AC69</f>
        <v>0</v>
      </c>
      <c r="AE76" s="159">
        <f>EXP(-dataMethode!$F$19)*AD76+((1-EXP(-dataMethode!$F$19))/dataMethode!$F$19)*AD69</f>
        <v>0</v>
      </c>
      <c r="AF76" s="159">
        <f>EXP(-dataMethode!$F$19)*AE76+((1-EXP(-dataMethode!$F$19))/dataMethode!$F$19)*AE69</f>
        <v>0</v>
      </c>
      <c r="AG76" s="159">
        <f>EXP(-dataMethode!$F$19)*AF76+((1-EXP(-dataMethode!$F$19))/dataMethode!$F$19)*AF69</f>
        <v>0</v>
      </c>
      <c r="AH76" s="159">
        <f>EXP(-dataMethode!$F$19)*AG76+((1-EXP(-dataMethode!$F$19))/dataMethode!$F$19)*AG69</f>
        <v>0</v>
      </c>
      <c r="AI76" s="159">
        <f>EXP(-dataMethode!$F$19)*AH76+((1-EXP(-dataMethode!$F$19))/dataMethode!$F$19)*AH69</f>
        <v>0</v>
      </c>
      <c r="AJ76" s="159">
        <f>EXP(-dataMethode!$F$19)*AI76+((1-EXP(-dataMethode!$F$19))/dataMethode!$F$19)*AI69</f>
        <v>0</v>
      </c>
      <c r="AK76" s="159">
        <f>EXP(-dataMethode!$F$19)*AJ76+((1-EXP(-dataMethode!$F$19))/dataMethode!$F$19)*AJ69</f>
        <v>0</v>
      </c>
      <c r="AL76" s="159">
        <f>EXP(-dataMethode!$F$19)*AK76+((1-EXP(-dataMethode!$F$19))/dataMethode!$F$19)*AK69</f>
        <v>0</v>
      </c>
    </row>
    <row r="77" spans="1:38" ht="15.75" customHeight="1" x14ac:dyDescent="0.25">
      <c r="A77" s="56"/>
      <c r="B77" s="56"/>
      <c r="C77" s="56"/>
      <c r="D77" s="19" t="s">
        <v>168</v>
      </c>
      <c r="E77" s="57"/>
      <c r="F77" s="19" t="s">
        <v>122</v>
      </c>
      <c r="G77" s="2"/>
      <c r="H77" s="179">
        <v>0</v>
      </c>
      <c r="I77" s="159">
        <f>EXP(-dataMethode!$F$20)*H77+((1-EXP(-dataMethode!$F$20))/dataMethode!$F$20)*H70</f>
        <v>0</v>
      </c>
      <c r="J77" s="159">
        <f>EXP(-dataMethode!$F$20)*I77+((1-EXP(-dataMethode!$F$20))/dataMethode!$F$20)*I70</f>
        <v>0</v>
      </c>
      <c r="K77" s="159">
        <f>EXP(-dataMethode!$F$20)*J77+((1-EXP(-dataMethode!$F$20))/dataMethode!$F$20)*J70</f>
        <v>0</v>
      </c>
      <c r="L77" s="159">
        <f>EXP(-dataMethode!$F$20)*K77+((1-EXP(-dataMethode!$F$20))/dataMethode!$F$20)*K70</f>
        <v>0</v>
      </c>
      <c r="M77" s="159">
        <f>EXP(-dataMethode!$F$20)*L77+((1-EXP(-dataMethode!$F$20))/dataMethode!$F$20)*L70</f>
        <v>0</v>
      </c>
      <c r="N77" s="159">
        <f>EXP(-dataMethode!$F$20)*M77+((1-EXP(-dataMethode!$F$20))/dataMethode!$F$20)*M70</f>
        <v>0</v>
      </c>
      <c r="O77" s="159">
        <f>EXP(-dataMethode!$F$20)*N77+((1-EXP(-dataMethode!$F$20))/dataMethode!$F$20)*N70</f>
        <v>0</v>
      </c>
      <c r="P77" s="159">
        <f>EXP(-dataMethode!$F$20)*O77+((1-EXP(-dataMethode!$F$20))/dataMethode!$F$20)*O70</f>
        <v>0</v>
      </c>
      <c r="Q77" s="159">
        <f>EXP(-dataMethode!$F$20)*P77+((1-EXP(-dataMethode!$F$20))/dataMethode!$F$20)*P70</f>
        <v>0</v>
      </c>
      <c r="R77" s="159">
        <f>EXP(-dataMethode!$F$20)*Q77+((1-EXP(-dataMethode!$F$20))/dataMethode!$F$20)*Q70</f>
        <v>0</v>
      </c>
      <c r="S77" s="159">
        <f>EXP(-dataMethode!$F$20)*R77+((1-EXP(-dataMethode!$F$20))/dataMethode!$F$20)*R70</f>
        <v>0</v>
      </c>
      <c r="T77" s="159">
        <f>EXP(-dataMethode!$F$20)*S77+((1-EXP(-dataMethode!$F$20))/dataMethode!$F$20)*S70</f>
        <v>0</v>
      </c>
      <c r="U77" s="159">
        <f>EXP(-dataMethode!$F$20)*T77+((1-EXP(-dataMethode!$F$20))/dataMethode!$F$20)*T70</f>
        <v>0</v>
      </c>
      <c r="V77" s="159">
        <f>EXP(-dataMethode!$F$20)*U77+((1-EXP(-dataMethode!$F$20))/dataMethode!$F$20)*U70</f>
        <v>0</v>
      </c>
      <c r="W77" s="159">
        <f>EXP(-dataMethode!$F$20)*V77+((1-EXP(-dataMethode!$F$20))/dataMethode!$F$20)*V70</f>
        <v>0</v>
      </c>
      <c r="X77" s="159">
        <f>EXP(-dataMethode!$F$20)*W77+((1-EXP(-dataMethode!$F$20))/dataMethode!$F$20)*W70</f>
        <v>0</v>
      </c>
      <c r="Y77" s="159">
        <f>EXP(-dataMethode!$F$20)*X77+((1-EXP(-dataMethode!$F$20))/dataMethode!$F$20)*X70</f>
        <v>0</v>
      </c>
      <c r="Z77" s="159">
        <f>EXP(-dataMethode!$F$20)*Y77+((1-EXP(-dataMethode!$F$20))/dataMethode!$F$20)*Y70</f>
        <v>0</v>
      </c>
      <c r="AA77" s="159">
        <f>EXP(-dataMethode!$F$20)*Z77+((1-EXP(-dataMethode!$F$20))/dataMethode!$F$20)*Z70</f>
        <v>0</v>
      </c>
      <c r="AB77" s="159">
        <f>EXP(-dataMethode!$F$20)*AA77+((1-EXP(-dataMethode!$F$20))/dataMethode!$F$20)*AA70</f>
        <v>0</v>
      </c>
      <c r="AC77" s="159">
        <f>EXP(-dataMethode!$F$20)*AB77+((1-EXP(-dataMethode!$F$20))/dataMethode!$F$20)*AB70</f>
        <v>0</v>
      </c>
      <c r="AD77" s="159">
        <f>EXP(-dataMethode!$F$20)*AC77+((1-EXP(-dataMethode!$F$20))/dataMethode!$F$20)*AC70</f>
        <v>0</v>
      </c>
      <c r="AE77" s="159">
        <f>EXP(-dataMethode!$F$20)*AD77+((1-EXP(-dataMethode!$F$20))/dataMethode!$F$20)*AD70</f>
        <v>0</v>
      </c>
      <c r="AF77" s="159">
        <f>EXP(-dataMethode!$F$20)*AE77+((1-EXP(-dataMethode!$F$20))/dataMethode!$F$20)*AE70</f>
        <v>0</v>
      </c>
      <c r="AG77" s="159">
        <f>EXP(-dataMethode!$F$20)*AF77+((1-EXP(-dataMethode!$F$20))/dataMethode!$F$20)*AF70</f>
        <v>0</v>
      </c>
      <c r="AH77" s="159">
        <f>EXP(-dataMethode!$F$20)*AG77+((1-EXP(-dataMethode!$F$20))/dataMethode!$F$20)*AG70</f>
        <v>0</v>
      </c>
      <c r="AI77" s="159">
        <f>EXP(-dataMethode!$F$20)*AH77+((1-EXP(-dataMethode!$F$20))/dataMethode!$F$20)*AH70</f>
        <v>0</v>
      </c>
      <c r="AJ77" s="159">
        <f>EXP(-dataMethode!$F$20)*AI77+((1-EXP(-dataMethode!$F$20))/dataMethode!$F$20)*AI70</f>
        <v>0</v>
      </c>
      <c r="AK77" s="159">
        <f>EXP(-dataMethode!$F$20)*AJ77+((1-EXP(-dataMethode!$F$20))/dataMethode!$F$20)*AJ70</f>
        <v>0</v>
      </c>
      <c r="AL77" s="159">
        <f>EXP(-dataMethode!$F$20)*AK77+((1-EXP(-dataMethode!$F$20))/dataMethode!$F$20)*AK70</f>
        <v>0</v>
      </c>
    </row>
    <row r="78" spans="1:38" ht="15.75" customHeight="1" x14ac:dyDescent="0.25">
      <c r="A78" s="56"/>
      <c r="B78" s="56"/>
      <c r="C78" s="56"/>
      <c r="D78" s="19" t="s">
        <v>169</v>
      </c>
      <c r="E78" s="57"/>
      <c r="F78" s="19" t="s">
        <v>122</v>
      </c>
      <c r="G78" s="2"/>
      <c r="H78" s="179">
        <v>0</v>
      </c>
      <c r="I78" s="159">
        <f>EXP(-dataMethode!$F$21)*H78+((1-EXP(-dataMethode!$F$21))/dataMethode!$F$21)*H71</f>
        <v>0</v>
      </c>
      <c r="J78" s="159">
        <f>EXP(-dataMethode!$F$21)*I78+((1-EXP(-dataMethode!$F$21))/dataMethode!$F$21)*I71</f>
        <v>0</v>
      </c>
      <c r="K78" s="159">
        <f>EXP(-dataMethode!$F$21)*J78+((1-EXP(-dataMethode!$F$21))/dataMethode!$F$21)*J71</f>
        <v>0</v>
      </c>
      <c r="L78" s="159">
        <f>EXP(-dataMethode!$F$21)*K78+((1-EXP(-dataMethode!$F$21))/dataMethode!$F$21)*K71</f>
        <v>0</v>
      </c>
      <c r="M78" s="159">
        <f>EXP(-dataMethode!$F$21)*L78+((1-EXP(-dataMethode!$F$21))/dataMethode!$F$21)*L71</f>
        <v>0</v>
      </c>
      <c r="N78" s="159">
        <f>EXP(-dataMethode!$F$21)*M78+((1-EXP(-dataMethode!$F$21))/dataMethode!$F$21)*M71</f>
        <v>0</v>
      </c>
      <c r="O78" s="159">
        <f>EXP(-dataMethode!$F$21)*N78+((1-EXP(-dataMethode!$F$21))/dataMethode!$F$21)*N71</f>
        <v>0</v>
      </c>
      <c r="P78" s="159">
        <f>EXP(-dataMethode!$F$21)*O78+((1-EXP(-dataMethode!$F$21))/dataMethode!$F$21)*O71</f>
        <v>0</v>
      </c>
      <c r="Q78" s="159">
        <f>EXP(-dataMethode!$F$21)*P78+((1-EXP(-dataMethode!$F$21))/dataMethode!$F$21)*P71</f>
        <v>0</v>
      </c>
      <c r="R78" s="159">
        <f>EXP(-dataMethode!$F$21)*Q78+((1-EXP(-dataMethode!$F$21))/dataMethode!$F$21)*Q71</f>
        <v>0</v>
      </c>
      <c r="S78" s="159">
        <f>EXP(-dataMethode!$F$21)*R78+((1-EXP(-dataMethode!$F$21))/dataMethode!$F$21)*R71</f>
        <v>0</v>
      </c>
      <c r="T78" s="159">
        <f>EXP(-dataMethode!$F$21)*S78+((1-EXP(-dataMethode!$F$21))/dataMethode!$F$21)*S71</f>
        <v>0</v>
      </c>
      <c r="U78" s="159">
        <f>EXP(-dataMethode!$F$21)*T78+((1-EXP(-dataMethode!$F$21))/dataMethode!$F$21)*T71</f>
        <v>0</v>
      </c>
      <c r="V78" s="159">
        <f>EXP(-dataMethode!$F$21)*U78+((1-EXP(-dataMethode!$F$21))/dataMethode!$F$21)*U71</f>
        <v>0</v>
      </c>
      <c r="W78" s="159">
        <f>EXP(-dataMethode!$F$21)*V78+((1-EXP(-dataMethode!$F$21))/dataMethode!$F$21)*V71</f>
        <v>0</v>
      </c>
      <c r="X78" s="159">
        <f>EXP(-dataMethode!$F$21)*W78+((1-EXP(-dataMethode!$F$21))/dataMethode!$F$21)*W71</f>
        <v>139.86472621850353</v>
      </c>
      <c r="Y78" s="159">
        <f>EXP(-dataMethode!$F$21)*X78+((1-EXP(-dataMethode!$F$21))/dataMethode!$F$21)*X71</f>
        <v>121.75931619477643</v>
      </c>
      <c r="Z78" s="159">
        <f>EXP(-dataMethode!$F$21)*Y78+((1-EXP(-dataMethode!$F$21))/dataMethode!$F$21)*Y71</f>
        <v>105.99764129991351</v>
      </c>
      <c r="AA78" s="159">
        <f>EXP(-dataMethode!$F$21)*Z78+((1-EXP(-dataMethode!$F$21))/dataMethode!$F$21)*Z71</f>
        <v>92.27630634170022</v>
      </c>
      <c r="AB78" s="159">
        <f>EXP(-dataMethode!$F$21)*AA78+((1-EXP(-dataMethode!$F$21))/dataMethode!$F$21)*AA71</f>
        <v>80.331190464652835</v>
      </c>
      <c r="AC78" s="159">
        <f>EXP(-dataMethode!$F$21)*AB78+((1-EXP(-dataMethode!$F$21))/dataMethode!$F$21)*AB71</f>
        <v>69.932363109251767</v>
      </c>
      <c r="AD78" s="159">
        <f>EXP(-dataMethode!$F$21)*AC78+((1-EXP(-dataMethode!$F$21))/dataMethode!$F$21)*AC71</f>
        <v>60.879658097388216</v>
      </c>
      <c r="AE78" s="159">
        <f>EXP(-dataMethode!$F$21)*AD78+((1-EXP(-dataMethode!$F$21))/dataMethode!$F$21)*AD71</f>
        <v>52.998820649956755</v>
      </c>
      <c r="AF78" s="159">
        <f>EXP(-dataMethode!$F$21)*AE78+((1-EXP(-dataMethode!$F$21))/dataMethode!$F$21)*AE71</f>
        <v>46.13815317085011</v>
      </c>
      <c r="AG78" s="159">
        <f>EXP(-dataMethode!$F$21)*AF78+((1-EXP(-dataMethode!$F$21))/dataMethode!$F$21)*AF71</f>
        <v>40.165595232326417</v>
      </c>
      <c r="AH78" s="159">
        <f>EXP(-dataMethode!$F$21)*AG78+((1-EXP(-dataMethode!$F$21))/dataMethode!$F$21)*AG71</f>
        <v>34.966181554625884</v>
      </c>
      <c r="AI78" s="159">
        <f>EXP(-dataMethode!$F$21)*AH78+((1-EXP(-dataMethode!$F$21))/dataMethode!$F$21)*AH71</f>
        <v>30.439829048694108</v>
      </c>
      <c r="AJ78" s="159">
        <f>EXP(-dataMethode!$F$21)*AI78+((1-EXP(-dataMethode!$F$21))/dataMethode!$F$21)*AI71</f>
        <v>26.499410324978378</v>
      </c>
      <c r="AK78" s="159">
        <f>EXP(-dataMethode!$F$21)*AJ78+((1-EXP(-dataMethode!$F$21))/dataMethode!$F$21)*AJ71</f>
        <v>23.069076585425055</v>
      </c>
      <c r="AL78" s="159">
        <f>EXP(-dataMethode!$F$21)*AK78+((1-EXP(-dataMethode!$F$21))/dataMethode!$F$21)*AK71</f>
        <v>20.082797616163209</v>
      </c>
    </row>
    <row r="79" spans="1:38" ht="15.75" customHeight="1" x14ac:dyDescent="0.25">
      <c r="A79" s="56"/>
      <c r="B79" s="56"/>
      <c r="C79" s="56"/>
      <c r="D79" s="19"/>
      <c r="E79" s="57"/>
      <c r="F79" s="57"/>
      <c r="G79" s="2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</row>
    <row r="80" spans="1:38" ht="15.75" customHeight="1" x14ac:dyDescent="0.25">
      <c r="A80" s="56"/>
      <c r="B80" s="56"/>
      <c r="C80" s="56"/>
      <c r="D80" s="181" t="s">
        <v>176</v>
      </c>
      <c r="E80" s="180"/>
      <c r="F80" s="180" t="s">
        <v>122</v>
      </c>
      <c r="G80" s="181"/>
      <c r="H80" s="182">
        <f t="shared" ref="H80:AL80" si="12">H75+H76+H77+H78</f>
        <v>0</v>
      </c>
      <c r="I80" s="182">
        <f t="shared" si="12"/>
        <v>0</v>
      </c>
      <c r="J80" s="182">
        <f t="shared" si="12"/>
        <v>0</v>
      </c>
      <c r="K80" s="182">
        <f t="shared" si="12"/>
        <v>0</v>
      </c>
      <c r="L80" s="182">
        <f t="shared" si="12"/>
        <v>0</v>
      </c>
      <c r="M80" s="182">
        <f t="shared" si="12"/>
        <v>0</v>
      </c>
      <c r="N80" s="182">
        <f t="shared" si="12"/>
        <v>0</v>
      </c>
      <c r="O80" s="182">
        <f t="shared" si="12"/>
        <v>0</v>
      </c>
      <c r="P80" s="182">
        <f t="shared" si="12"/>
        <v>0</v>
      </c>
      <c r="Q80" s="182">
        <f t="shared" si="12"/>
        <v>0</v>
      </c>
      <c r="R80" s="182">
        <f t="shared" si="12"/>
        <v>0</v>
      </c>
      <c r="S80" s="182">
        <f t="shared" si="12"/>
        <v>0</v>
      </c>
      <c r="T80" s="182">
        <f t="shared" si="12"/>
        <v>0</v>
      </c>
      <c r="U80" s="182">
        <f t="shared" si="12"/>
        <v>0</v>
      </c>
      <c r="V80" s="182">
        <f t="shared" si="12"/>
        <v>0</v>
      </c>
      <c r="W80" s="182">
        <f t="shared" si="12"/>
        <v>0</v>
      </c>
      <c r="X80" s="182">
        <f t="shared" si="12"/>
        <v>139.86472621850353</v>
      </c>
      <c r="Y80" s="182">
        <f t="shared" si="12"/>
        <v>121.75931619477643</v>
      </c>
      <c r="Z80" s="182">
        <f t="shared" si="12"/>
        <v>105.99764129991351</v>
      </c>
      <c r="AA80" s="182">
        <f t="shared" si="12"/>
        <v>92.27630634170022</v>
      </c>
      <c r="AB80" s="182">
        <f t="shared" si="12"/>
        <v>80.331190464652835</v>
      </c>
      <c r="AC80" s="182">
        <f t="shared" si="12"/>
        <v>69.932363109251767</v>
      </c>
      <c r="AD80" s="182">
        <f t="shared" si="12"/>
        <v>60.879658097388216</v>
      </c>
      <c r="AE80" s="182">
        <f t="shared" si="12"/>
        <v>52.998820649956755</v>
      </c>
      <c r="AF80" s="182">
        <f t="shared" si="12"/>
        <v>46.13815317085011</v>
      </c>
      <c r="AG80" s="182">
        <f t="shared" si="12"/>
        <v>40.165595232326417</v>
      </c>
      <c r="AH80" s="182">
        <f t="shared" si="12"/>
        <v>34.966181554625884</v>
      </c>
      <c r="AI80" s="182">
        <f t="shared" si="12"/>
        <v>30.439829048694108</v>
      </c>
      <c r="AJ80" s="182">
        <f t="shared" si="12"/>
        <v>26.499410324978378</v>
      </c>
      <c r="AK80" s="182">
        <f t="shared" si="12"/>
        <v>23.069076585425055</v>
      </c>
      <c r="AL80" s="182">
        <f t="shared" si="12"/>
        <v>20.082797616163209</v>
      </c>
    </row>
    <row r="81" spans="1:38" ht="15.75" customHeight="1" x14ac:dyDescent="0.25">
      <c r="A81" s="56"/>
      <c r="B81" s="56"/>
      <c r="C81" s="56"/>
      <c r="D81" s="2"/>
      <c r="E81" s="57"/>
      <c r="F81" s="57"/>
      <c r="G81" s="2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</row>
    <row r="82" spans="1:38" ht="15.75" customHeight="1" x14ac:dyDescent="0.25">
      <c r="A82" s="56"/>
      <c r="B82" s="56"/>
      <c r="C82" s="56"/>
      <c r="D82" s="168" t="s">
        <v>177</v>
      </c>
      <c r="E82" s="169"/>
      <c r="F82" s="169" t="s">
        <v>122</v>
      </c>
      <c r="G82" s="183"/>
      <c r="H82" s="184">
        <f t="shared" ref="H82:AL82" si="13">H58-H80</f>
        <v>0</v>
      </c>
      <c r="I82" s="184">
        <f t="shared" si="13"/>
        <v>0</v>
      </c>
      <c r="J82" s="184">
        <f t="shared" si="13"/>
        <v>58.548024928675886</v>
      </c>
      <c r="K82" s="184">
        <f t="shared" si="13"/>
        <v>50.969016081534313</v>
      </c>
      <c r="L82" s="184">
        <f t="shared" si="13"/>
        <v>44.371105660428903</v>
      </c>
      <c r="M82" s="184">
        <f t="shared" si="13"/>
        <v>38.627291026758222</v>
      </c>
      <c r="N82" s="184">
        <f t="shared" si="13"/>
        <v>33.627009961947692</v>
      </c>
      <c r="O82" s="184">
        <f t="shared" si="13"/>
        <v>56.108523889981058</v>
      </c>
      <c r="P82" s="184">
        <f t="shared" si="13"/>
        <v>48.845307078137047</v>
      </c>
      <c r="Q82" s="184">
        <f t="shared" si="13"/>
        <v>42.522309591244365</v>
      </c>
      <c r="R82" s="184">
        <f t="shared" si="13"/>
        <v>37.017820567309961</v>
      </c>
      <c r="S82" s="184">
        <f t="shared" si="13"/>
        <v>32.225884546866538</v>
      </c>
      <c r="T82" s="184">
        <f t="shared" si="13"/>
        <v>28.054261944990525</v>
      </c>
      <c r="U82" s="184">
        <f t="shared" si="13"/>
        <v>24.42265353906852</v>
      </c>
      <c r="V82" s="184">
        <f t="shared" si="13"/>
        <v>21.261154795622179</v>
      </c>
      <c r="W82" s="184">
        <f t="shared" si="13"/>
        <v>18.508910283654981</v>
      </c>
      <c r="X82" s="184">
        <f t="shared" si="13"/>
        <v>-89.1353394546679</v>
      </c>
      <c r="Y82" s="184">
        <f t="shared" si="13"/>
        <v>-75.134322633776634</v>
      </c>
      <c r="Z82" s="184">
        <f t="shared" si="13"/>
        <v>-62.994017624455829</v>
      </c>
      <c r="AA82" s="184">
        <f t="shared" si="13"/>
        <v>-52.472609431213392</v>
      </c>
      <c r="AB82" s="184">
        <f t="shared" si="13"/>
        <v>-43.359604441634133</v>
      </c>
      <c r="AC82" s="184">
        <f t="shared" si="13"/>
        <v>-35.471775526874133</v>
      </c>
      <c r="AD82" s="184">
        <f t="shared" si="13"/>
        <v>-28.649632053751873</v>
      </c>
      <c r="AE82" s="184">
        <f t="shared" si="13"/>
        <v>-22.754346858785794</v>
      </c>
      <c r="AF82" s="184">
        <f t="shared" si="13"/>
        <v>-17.665081030574328</v>
      </c>
      <c r="AG82" s="184">
        <f t="shared" si="13"/>
        <v>-13.276655004317949</v>
      </c>
      <c r="AH82" s="184">
        <f t="shared" si="13"/>
        <v>-9.4975211384397866</v>
      </c>
      <c r="AI82" s="184">
        <f t="shared" si="13"/>
        <v>-6.247998746487383</v>
      </c>
      <c r="AJ82" s="184">
        <f t="shared" si="13"/>
        <v>-3.4587376095006626</v>
      </c>
      <c r="AK82" s="184">
        <f t="shared" si="13"/>
        <v>-1.0693803920540645</v>
      </c>
      <c r="AL82" s="184">
        <f t="shared" si="13"/>
        <v>0.97260178611765014</v>
      </c>
    </row>
    <row r="83" spans="1:38" ht="15.75" customHeight="1" x14ac:dyDescent="0.25">
      <c r="A83" s="56"/>
      <c r="B83" s="56"/>
      <c r="C83" s="56"/>
      <c r="D83" s="2"/>
      <c r="E83" s="57"/>
      <c r="F83" s="57"/>
      <c r="G83" s="2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</row>
    <row r="84" spans="1:38" ht="15.75" customHeight="1" x14ac:dyDescent="0.25">
      <c r="A84" s="56"/>
      <c r="B84" s="56"/>
      <c r="C84" s="56"/>
      <c r="D84" s="60" t="s">
        <v>178</v>
      </c>
      <c r="E84" s="61"/>
      <c r="F84" s="61"/>
      <c r="G84" s="2"/>
      <c r="H84" s="61">
        <v>0</v>
      </c>
      <c r="I84" s="61">
        <f t="shared" ref="I84:AL84" si="14">H84+1</f>
        <v>1</v>
      </c>
      <c r="J84" s="61">
        <f t="shared" si="14"/>
        <v>2</v>
      </c>
      <c r="K84" s="61">
        <f t="shared" si="14"/>
        <v>3</v>
      </c>
      <c r="L84" s="61">
        <f t="shared" si="14"/>
        <v>4</v>
      </c>
      <c r="M84" s="61">
        <f t="shared" si="14"/>
        <v>5</v>
      </c>
      <c r="N84" s="61">
        <f t="shared" si="14"/>
        <v>6</v>
      </c>
      <c r="O84" s="61">
        <f t="shared" si="14"/>
        <v>7</v>
      </c>
      <c r="P84" s="61">
        <f t="shared" si="14"/>
        <v>8</v>
      </c>
      <c r="Q84" s="61">
        <f t="shared" si="14"/>
        <v>9</v>
      </c>
      <c r="R84" s="61">
        <f t="shared" si="14"/>
        <v>10</v>
      </c>
      <c r="S84" s="61">
        <f t="shared" si="14"/>
        <v>11</v>
      </c>
      <c r="T84" s="61">
        <f t="shared" si="14"/>
        <v>12</v>
      </c>
      <c r="U84" s="61">
        <f t="shared" si="14"/>
        <v>13</v>
      </c>
      <c r="V84" s="61">
        <f t="shared" si="14"/>
        <v>14</v>
      </c>
      <c r="W84" s="61">
        <f t="shared" si="14"/>
        <v>15</v>
      </c>
      <c r="X84" s="61">
        <f t="shared" si="14"/>
        <v>16</v>
      </c>
      <c r="Y84" s="61">
        <f t="shared" si="14"/>
        <v>17</v>
      </c>
      <c r="Z84" s="61">
        <f t="shared" si="14"/>
        <v>18</v>
      </c>
      <c r="AA84" s="61">
        <f t="shared" si="14"/>
        <v>19</v>
      </c>
      <c r="AB84" s="61">
        <f t="shared" si="14"/>
        <v>20</v>
      </c>
      <c r="AC84" s="61">
        <f t="shared" si="14"/>
        <v>21</v>
      </c>
      <c r="AD84" s="61">
        <f t="shared" si="14"/>
        <v>22</v>
      </c>
      <c r="AE84" s="61">
        <f t="shared" si="14"/>
        <v>23</v>
      </c>
      <c r="AF84" s="61">
        <f t="shared" si="14"/>
        <v>24</v>
      </c>
      <c r="AG84" s="61">
        <f t="shared" si="14"/>
        <v>25</v>
      </c>
      <c r="AH84" s="61">
        <f t="shared" si="14"/>
        <v>26</v>
      </c>
      <c r="AI84" s="61">
        <f t="shared" si="14"/>
        <v>27</v>
      </c>
      <c r="AJ84" s="61">
        <f t="shared" si="14"/>
        <v>28</v>
      </c>
      <c r="AK84" s="61">
        <f t="shared" si="14"/>
        <v>29</v>
      </c>
      <c r="AL84" s="61">
        <f t="shared" si="14"/>
        <v>30</v>
      </c>
    </row>
    <row r="85" spans="1:38" ht="15.75" customHeight="1" x14ac:dyDescent="0.25">
      <c r="A85" s="56"/>
      <c r="B85" s="56"/>
      <c r="C85" s="56"/>
      <c r="D85" s="2"/>
      <c r="E85" s="57"/>
      <c r="F85" s="57"/>
      <c r="G85" s="2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</row>
    <row r="86" spans="1:38" ht="15.75" customHeight="1" x14ac:dyDescent="0.25">
      <c r="A86" s="56"/>
      <c r="B86" s="56"/>
      <c r="C86" s="56"/>
      <c r="D86" s="19" t="s">
        <v>179</v>
      </c>
      <c r="E86" s="185" t="str">
        <f>"BO"&amp;"balivage"&amp;Projet!$E$17</f>
        <v>BObalivageChâtaignier</v>
      </c>
      <c r="F86" s="57" t="s">
        <v>122</v>
      </c>
      <c r="G86" s="2"/>
      <c r="H86" s="186">
        <f>(H39-H61)*IFERROR(VLOOKUP($E86,dataMethode!$D$36:$H$51,5,0),dataMethode!$H37)</f>
        <v>0</v>
      </c>
      <c r="I86" s="186">
        <f>(I39-I61)*IFERROR(VLOOKUP($E86,dataMethode!$D$36:$H$51,5,0),dataMethode!$H37)</f>
        <v>0</v>
      </c>
      <c r="J86" s="186">
        <f>(J39-J61)*IFERROR(VLOOKUP($E86,dataMethode!$D$36:$H$51,5,0),dataMethode!$H37)</f>
        <v>0</v>
      </c>
      <c r="K86" s="186">
        <f>(K39-K61)*IFERROR(VLOOKUP($E86,dataMethode!$D$36:$H$51,5,0),dataMethode!$H37)</f>
        <v>0</v>
      </c>
      <c r="L86" s="186">
        <f>(L39-L61)*IFERROR(VLOOKUP($E86,dataMethode!$D$36:$H$51,5,0),dataMethode!$H37)</f>
        <v>0</v>
      </c>
      <c r="M86" s="186">
        <f>(M39-M61)*IFERROR(VLOOKUP($E86,dataMethode!$D$36:$H$51,5,0),dataMethode!$H37)</f>
        <v>0</v>
      </c>
      <c r="N86" s="186">
        <f>(N39-N61)*IFERROR(VLOOKUP($E86,dataMethode!$D$36:$H$51,5,0),dataMethode!$H37)</f>
        <v>0</v>
      </c>
      <c r="O86" s="186">
        <f>(O39-O61)*IFERROR(VLOOKUP($E86,dataMethode!$D$36:$H$51,5,0),dataMethode!$H37)</f>
        <v>0</v>
      </c>
      <c r="P86" s="186">
        <f>(P39-P61)*IFERROR(VLOOKUP($E86,dataMethode!$D$36:$H$51,5,0),dataMethode!$H37)</f>
        <v>0</v>
      </c>
      <c r="Q86" s="186">
        <f>(Q39-Q61)*IFERROR(VLOOKUP($E86,dataMethode!$D$36:$H$51,5,0),dataMethode!$H37)</f>
        <v>0</v>
      </c>
      <c r="R86" s="186">
        <f>(R39-R61)*IFERROR(VLOOKUP($E86,dataMethode!$D$36:$H$51,5,0),dataMethode!$H37)</f>
        <v>0</v>
      </c>
      <c r="S86" s="186">
        <f>(S39-S61)*IFERROR(VLOOKUP($E86,dataMethode!$D$36:$H$51,5,0),dataMethode!$H37)</f>
        <v>0</v>
      </c>
      <c r="T86" s="186">
        <f>(T39-T61)*IFERROR(VLOOKUP($E86,dataMethode!$D$36:$H$51,5,0),dataMethode!$H37)</f>
        <v>0</v>
      </c>
      <c r="U86" s="186">
        <f>(U39-U61)*IFERROR(VLOOKUP($E86,dataMethode!$D$36:$H$51,5,0),dataMethode!$H37)</f>
        <v>0</v>
      </c>
      <c r="V86" s="186">
        <f>(V39-V61)*IFERROR(VLOOKUP($E86,dataMethode!$D$36:$H$51,5,0),dataMethode!$H37)</f>
        <v>0</v>
      </c>
      <c r="W86" s="186">
        <f>(W39-W61)*IFERROR(VLOOKUP($E86,dataMethode!$D$36:$H$51,5,0),dataMethode!$H37)</f>
        <v>3.25</v>
      </c>
      <c r="X86" s="186">
        <f>(X39-X61)*IFERROR(VLOOKUP($E86,dataMethode!$D$36:$H$51,5,0),dataMethode!$H37)</f>
        <v>0</v>
      </c>
      <c r="Y86" s="186">
        <f>(Y39-Y61)*IFERROR(VLOOKUP($E86,dataMethode!$D$36:$H$51,5,0),dataMethode!$H37)</f>
        <v>0</v>
      </c>
      <c r="Z86" s="186">
        <f>(Z39-Z61)*IFERROR(VLOOKUP($E86,dataMethode!$D$36:$H$51,5,0),dataMethode!$H37)</f>
        <v>0</v>
      </c>
      <c r="AA86" s="186">
        <f>(AA39-AA61)*IFERROR(VLOOKUP($E86,dataMethode!$D$36:$H$51,5,0),dataMethode!$H37)</f>
        <v>0</v>
      </c>
      <c r="AB86" s="186">
        <f>(AB39-AB61)*IFERROR(VLOOKUP($E86,dataMethode!$D$36:$H$51,5,0),dataMethode!$H37)</f>
        <v>0</v>
      </c>
      <c r="AC86" s="186">
        <f>(AC39-AC61)*IFERROR(VLOOKUP($E86,dataMethode!$D$36:$H$51,5,0),dataMethode!$H37)</f>
        <v>0</v>
      </c>
      <c r="AD86" s="186">
        <f>(AD39-AD61)*IFERROR(VLOOKUP($E86,dataMethode!$D$36:$H$51,5,0),dataMethode!$H37)</f>
        <v>0</v>
      </c>
      <c r="AE86" s="186">
        <f>(AE39-AE61)*IFERROR(VLOOKUP($E86,dataMethode!$D$36:$H$51,5,0),dataMethode!$H37)</f>
        <v>0</v>
      </c>
      <c r="AF86" s="186">
        <f>(AF39-AF61)*IFERROR(VLOOKUP($E86,dataMethode!$D$36:$H$51,5,0),dataMethode!$H37)</f>
        <v>0</v>
      </c>
      <c r="AG86" s="186">
        <f>(AG39-AG61)*IFERROR(VLOOKUP($E86,dataMethode!$D$36:$H$51,5,0),dataMethode!$H37)</f>
        <v>0</v>
      </c>
      <c r="AH86" s="186">
        <f>(AH39-AH61)*IFERROR(VLOOKUP($E86,dataMethode!$D$36:$H$51,5,0),dataMethode!$H37)</f>
        <v>0</v>
      </c>
      <c r="AI86" s="186">
        <f>(AI39-AI61)*IFERROR(VLOOKUP($E86,dataMethode!$D$36:$H$51,5,0),dataMethode!$H37)</f>
        <v>0</v>
      </c>
      <c r="AJ86" s="186">
        <f>(AJ39-AJ61)*IFERROR(VLOOKUP($E86,dataMethode!$D$36:$H$51,5,0),dataMethode!$H37)</f>
        <v>0</v>
      </c>
      <c r="AK86" s="186">
        <f>(AK39-AK61)*IFERROR(VLOOKUP($E86,dataMethode!$D$36:$H$51,5,0),dataMethode!$H37)</f>
        <v>0</v>
      </c>
      <c r="AL86" s="186">
        <f>(AL39-AL61)*IFERROR(VLOOKUP($E86,dataMethode!$D$36:$H$51,5,0),dataMethode!$H37)</f>
        <v>0</v>
      </c>
    </row>
    <row r="87" spans="1:38" ht="15.75" customHeight="1" x14ac:dyDescent="0.25">
      <c r="A87" s="56"/>
      <c r="B87" s="56"/>
      <c r="C87" s="56"/>
      <c r="D87" s="19" t="s">
        <v>180</v>
      </c>
      <c r="E87" s="185" t="str">
        <f>"BPan"&amp;"balivage"&amp;Projet!$E$17</f>
        <v>BPanbalivageChâtaignier</v>
      </c>
      <c r="F87" s="57" t="s">
        <v>122</v>
      </c>
      <c r="G87" s="2"/>
      <c r="H87" s="186">
        <f>(H40-H62)*IFERROR(VLOOKUP($E87,dataMethode!$D$36:$H$51,5,0),dataMethode!$H38)</f>
        <v>0</v>
      </c>
      <c r="I87" s="186">
        <f>(I40-I62)*IFERROR(VLOOKUP($E87,dataMethode!$D$36:$H$51,5,0),dataMethode!$H38)</f>
        <v>0</v>
      </c>
      <c r="J87" s="186">
        <f>(J40-J62)*IFERROR(VLOOKUP($E87,dataMethode!$D$36:$H$51,5,0),dataMethode!$H38)</f>
        <v>0</v>
      </c>
      <c r="K87" s="186">
        <f>(K40-K62)*IFERROR(VLOOKUP($E87,dataMethode!$D$36:$H$51,5,0),dataMethode!$H38)</f>
        <v>0</v>
      </c>
      <c r="L87" s="186">
        <f>(L40-L62)*IFERROR(VLOOKUP($E87,dataMethode!$D$36:$H$51,5,0),dataMethode!$H38)</f>
        <v>0</v>
      </c>
      <c r="M87" s="186">
        <f>(M40-M62)*IFERROR(VLOOKUP($E87,dataMethode!$D$36:$H$51,5,0),dataMethode!$H38)</f>
        <v>0</v>
      </c>
      <c r="N87" s="186">
        <f>(N40-N62)*IFERROR(VLOOKUP($E87,dataMethode!$D$36:$H$51,5,0),dataMethode!$H38)</f>
        <v>0</v>
      </c>
      <c r="O87" s="186">
        <f>(O40-O62)*IFERROR(VLOOKUP($E87,dataMethode!$D$36:$H$51,5,0),dataMethode!$H38)</f>
        <v>0</v>
      </c>
      <c r="P87" s="186">
        <f>(P40-P62)*IFERROR(VLOOKUP($E87,dataMethode!$D$36:$H$51,5,0),dataMethode!$H38)</f>
        <v>0</v>
      </c>
      <c r="Q87" s="186">
        <f>(Q40-Q62)*IFERROR(VLOOKUP($E87,dataMethode!$D$36:$H$51,5,0),dataMethode!$H38)</f>
        <v>0</v>
      </c>
      <c r="R87" s="186">
        <f>(R40-R62)*IFERROR(VLOOKUP($E87,dataMethode!$D$36:$H$51,5,0),dataMethode!$H38)</f>
        <v>0</v>
      </c>
      <c r="S87" s="186">
        <f>(S40-S62)*IFERROR(VLOOKUP($E87,dataMethode!$D$36:$H$51,5,0),dataMethode!$H38)</f>
        <v>0</v>
      </c>
      <c r="T87" s="186">
        <f>(T40-T62)*IFERROR(VLOOKUP($E87,dataMethode!$D$36:$H$51,5,0),dataMethode!$H38)</f>
        <v>0</v>
      </c>
      <c r="U87" s="186">
        <f>(U40-U62)*IFERROR(VLOOKUP($E87,dataMethode!$D$36:$H$51,5,0),dataMethode!$H38)</f>
        <v>0</v>
      </c>
      <c r="V87" s="186">
        <f>(V40-V62)*IFERROR(VLOOKUP($E87,dataMethode!$D$36:$H$51,5,0),dataMethode!$H38)</f>
        <v>0</v>
      </c>
      <c r="W87" s="186">
        <f>(W40-W62)*IFERROR(VLOOKUP($E87,dataMethode!$D$36:$H$51,5,0),dataMethode!$H38)</f>
        <v>0</v>
      </c>
      <c r="X87" s="186">
        <f>(X40-X62)*IFERROR(VLOOKUP($E87,dataMethode!$D$36:$H$51,5,0),dataMethode!$H38)</f>
        <v>0</v>
      </c>
      <c r="Y87" s="186">
        <f>(Y40-Y62)*IFERROR(VLOOKUP($E87,dataMethode!$D$36:$H$51,5,0),dataMethode!$H38)</f>
        <v>0</v>
      </c>
      <c r="Z87" s="186">
        <f>(Z40-Z62)*IFERROR(VLOOKUP($E87,dataMethode!$D$36:$H$51,5,0),dataMethode!$H38)</f>
        <v>0</v>
      </c>
      <c r="AA87" s="186">
        <f>(AA40-AA62)*IFERROR(VLOOKUP($E87,dataMethode!$D$36:$H$51,5,0),dataMethode!$H38)</f>
        <v>0</v>
      </c>
      <c r="AB87" s="186">
        <f>(AB40-AB62)*IFERROR(VLOOKUP($E87,dataMethode!$D$36:$H$51,5,0),dataMethode!$H38)</f>
        <v>0</v>
      </c>
      <c r="AC87" s="186">
        <f>(AC40-AC62)*IFERROR(VLOOKUP($E87,dataMethode!$D$36:$H$51,5,0),dataMethode!$H38)</f>
        <v>0</v>
      </c>
      <c r="AD87" s="186">
        <f>(AD40-AD62)*IFERROR(VLOOKUP($E87,dataMethode!$D$36:$H$51,5,0),dataMethode!$H38)</f>
        <v>0</v>
      </c>
      <c r="AE87" s="186">
        <f>(AE40-AE62)*IFERROR(VLOOKUP($E87,dataMethode!$D$36:$H$51,5,0),dataMethode!$H38)</f>
        <v>0</v>
      </c>
      <c r="AF87" s="186">
        <f>(AF40-AF62)*IFERROR(VLOOKUP($E87,dataMethode!$D$36:$H$51,5,0),dataMethode!$H38)</f>
        <v>0</v>
      </c>
      <c r="AG87" s="186">
        <f>(AG40-AG62)*IFERROR(VLOOKUP($E87,dataMethode!$D$36:$H$51,5,0),dataMethode!$H38)</f>
        <v>0</v>
      </c>
      <c r="AH87" s="186">
        <f>(AH40-AH62)*IFERROR(VLOOKUP($E87,dataMethode!$D$36:$H$51,5,0),dataMethode!$H38)</f>
        <v>0</v>
      </c>
      <c r="AI87" s="186">
        <f>(AI40-AI62)*IFERROR(VLOOKUP($E87,dataMethode!$D$36:$H$51,5,0),dataMethode!$H38)</f>
        <v>0</v>
      </c>
      <c r="AJ87" s="186">
        <f>(AJ40-AJ62)*IFERROR(VLOOKUP($E87,dataMethode!$D$36:$H$51,5,0),dataMethode!$H38)</f>
        <v>0</v>
      </c>
      <c r="AK87" s="186">
        <f>(AK40-AK62)*IFERROR(VLOOKUP($E87,dataMethode!$D$36:$H$51,5,0),dataMethode!$H38)</f>
        <v>0</v>
      </c>
      <c r="AL87" s="186">
        <f>(AL40-AL62)*IFERROR(VLOOKUP($E87,dataMethode!$D$36:$H$51,5,0),dataMethode!$H38)</f>
        <v>0</v>
      </c>
    </row>
    <row r="88" spans="1:38" ht="15.75" customHeight="1" x14ac:dyDescent="0.25">
      <c r="A88" s="56"/>
      <c r="B88" s="56"/>
      <c r="C88" s="56"/>
      <c r="D88" s="19" t="s">
        <v>181</v>
      </c>
      <c r="E88" s="185" t="str">
        <f>"BPap"&amp;"balivage"&amp;Projet!$E$17</f>
        <v>BPapbalivageChâtaignier</v>
      </c>
      <c r="F88" s="57" t="s">
        <v>122</v>
      </c>
      <c r="G88" s="2"/>
      <c r="H88" s="186">
        <f>(H41-H63)*IFERROR(VLOOKUP($E88,dataMethode!$D$36:$H$51,5,0),dataMethode!$H39)</f>
        <v>0</v>
      </c>
      <c r="I88" s="186">
        <f>(I41-I63)*IFERROR(VLOOKUP($E88,dataMethode!$D$36:$H$51,5,0),dataMethode!$H39)</f>
        <v>0</v>
      </c>
      <c r="J88" s="186">
        <f>(J41-J63)*IFERROR(VLOOKUP($E88,dataMethode!$D$36:$H$51,5,0),dataMethode!$H39)</f>
        <v>0</v>
      </c>
      <c r="K88" s="186">
        <f>(K41-K63)*IFERROR(VLOOKUP($E88,dataMethode!$D$36:$H$51,5,0),dataMethode!$H39)</f>
        <v>0</v>
      </c>
      <c r="L88" s="186">
        <f>(L41-L63)*IFERROR(VLOOKUP($E88,dataMethode!$D$36:$H$51,5,0),dataMethode!$H39)</f>
        <v>0</v>
      </c>
      <c r="M88" s="186">
        <f>(M41-M63)*IFERROR(VLOOKUP($E88,dataMethode!$D$36:$H$51,5,0),dataMethode!$H39)</f>
        <v>0</v>
      </c>
      <c r="N88" s="186">
        <f>(N41-N63)*IFERROR(VLOOKUP($E88,dataMethode!$D$36:$H$51,5,0),dataMethode!$H39)</f>
        <v>0</v>
      </c>
      <c r="O88" s="186">
        <f>(O41-O63)*IFERROR(VLOOKUP($E88,dataMethode!$D$36:$H$51,5,0),dataMethode!$H39)</f>
        <v>0</v>
      </c>
      <c r="P88" s="186">
        <f>(P41-P63)*IFERROR(VLOOKUP($E88,dataMethode!$D$36:$H$51,5,0),dataMethode!$H39)</f>
        <v>0</v>
      </c>
      <c r="Q88" s="186">
        <f>(Q41-Q63)*IFERROR(VLOOKUP($E88,dataMethode!$D$36:$H$51,5,0),dataMethode!$H39)</f>
        <v>0</v>
      </c>
      <c r="R88" s="186">
        <f>(R41-R63)*IFERROR(VLOOKUP($E88,dataMethode!$D$36:$H$51,5,0),dataMethode!$H39)</f>
        <v>0</v>
      </c>
      <c r="S88" s="186">
        <f>(S41-S63)*IFERROR(VLOOKUP($E88,dataMethode!$D$36:$H$51,5,0),dataMethode!$H39)</f>
        <v>0</v>
      </c>
      <c r="T88" s="186">
        <f>(T41-T63)*IFERROR(VLOOKUP($E88,dataMethode!$D$36:$H$51,5,0),dataMethode!$H39)</f>
        <v>0</v>
      </c>
      <c r="U88" s="186">
        <f>(U41-U63)*IFERROR(VLOOKUP($E88,dataMethode!$D$36:$H$51,5,0),dataMethode!$H39)</f>
        <v>0</v>
      </c>
      <c r="V88" s="186">
        <f>(V41-V63)*IFERROR(VLOOKUP($E88,dataMethode!$D$36:$H$51,5,0),dataMethode!$H39)</f>
        <v>0</v>
      </c>
      <c r="W88" s="186">
        <f>(W41-W63)*IFERROR(VLOOKUP($E88,dataMethode!$D$36:$H$51,5,0),dataMethode!$H39)</f>
        <v>0</v>
      </c>
      <c r="X88" s="186">
        <f>(X41-X63)*IFERROR(VLOOKUP($E88,dataMethode!$D$36:$H$51,5,0),dataMethode!$H39)</f>
        <v>0</v>
      </c>
      <c r="Y88" s="186">
        <f>(Y41-Y63)*IFERROR(VLOOKUP($E88,dataMethode!$D$36:$H$51,5,0),dataMethode!$H39)</f>
        <v>0</v>
      </c>
      <c r="Z88" s="186">
        <f>(Z41-Z63)*IFERROR(VLOOKUP($E88,dataMethode!$D$36:$H$51,5,0),dataMethode!$H39)</f>
        <v>0</v>
      </c>
      <c r="AA88" s="186">
        <f>(AA41-AA63)*IFERROR(VLOOKUP($E88,dataMethode!$D$36:$H$51,5,0),dataMethode!$H39)</f>
        <v>0</v>
      </c>
      <c r="AB88" s="186">
        <f>(AB41-AB63)*IFERROR(VLOOKUP($E88,dataMethode!$D$36:$H$51,5,0),dataMethode!$H39)</f>
        <v>0</v>
      </c>
      <c r="AC88" s="186">
        <f>(AC41-AC63)*IFERROR(VLOOKUP($E88,dataMethode!$D$36:$H$51,5,0),dataMethode!$H39)</f>
        <v>0</v>
      </c>
      <c r="AD88" s="186">
        <f>(AD41-AD63)*IFERROR(VLOOKUP($E88,dataMethode!$D$36:$H$51,5,0),dataMethode!$H39)</f>
        <v>0</v>
      </c>
      <c r="AE88" s="186">
        <f>(AE41-AE63)*IFERROR(VLOOKUP($E88,dataMethode!$D$36:$H$51,5,0),dataMethode!$H39)</f>
        <v>0</v>
      </c>
      <c r="AF88" s="186">
        <f>(AF41-AF63)*IFERROR(VLOOKUP($E88,dataMethode!$D$36:$H$51,5,0),dataMethode!$H39)</f>
        <v>0</v>
      </c>
      <c r="AG88" s="186">
        <f>(AG41-AG63)*IFERROR(VLOOKUP($E88,dataMethode!$D$36:$H$51,5,0),dataMethode!$H39)</f>
        <v>0</v>
      </c>
      <c r="AH88" s="186">
        <f>(AH41-AH63)*IFERROR(VLOOKUP($E88,dataMethode!$D$36:$H$51,5,0),dataMethode!$H39)</f>
        <v>0</v>
      </c>
      <c r="AI88" s="186">
        <f>(AI41-AI63)*IFERROR(VLOOKUP($E88,dataMethode!$D$36:$H$51,5,0),dataMethode!$H39)</f>
        <v>0</v>
      </c>
      <c r="AJ88" s="186">
        <f>(AJ41-AJ63)*IFERROR(VLOOKUP($E88,dataMethode!$D$36:$H$51,5,0),dataMethode!$H39)</f>
        <v>0</v>
      </c>
      <c r="AK88" s="186">
        <f>(AK41-AK63)*IFERROR(VLOOKUP($E88,dataMethode!$D$36:$H$51,5,0),dataMethode!$H39)</f>
        <v>0</v>
      </c>
      <c r="AL88" s="186">
        <f>(AL41-AL63)*IFERROR(VLOOKUP($E88,dataMethode!$D$36:$H$51,5,0),dataMethode!$H39)</f>
        <v>0</v>
      </c>
    </row>
    <row r="89" spans="1:38" ht="15.75" customHeight="1" x14ac:dyDescent="0.25">
      <c r="A89" s="56"/>
      <c r="B89" s="56"/>
      <c r="C89" s="56"/>
      <c r="D89" s="19" t="s">
        <v>182</v>
      </c>
      <c r="E89" s="185" t="str">
        <f>"BPiq"&amp;"balivage"&amp;Projet!$E$17</f>
        <v>BPiqbalivageChâtaignier</v>
      </c>
      <c r="F89" s="57" t="s">
        <v>122</v>
      </c>
      <c r="G89" s="2"/>
      <c r="H89" s="186">
        <f>(H42-H64)*IFERROR(VLOOKUP($E89,dataMethode!$D$36:$H$51,5,0),dataMethode!$H40)</f>
        <v>0</v>
      </c>
      <c r="I89" s="186">
        <f>(I42-I64)*IFERROR(VLOOKUP($E89,dataMethode!$D$36:$H$51,5,0),dataMethode!$H40)</f>
        <v>0</v>
      </c>
      <c r="J89" s="186">
        <f>(J42-J64)*IFERROR(VLOOKUP($E89,dataMethode!$D$36:$H$51,5,0),dataMethode!$H40)</f>
        <v>0</v>
      </c>
      <c r="K89" s="186">
        <f>(K42-K64)*IFERROR(VLOOKUP($E89,dataMethode!$D$36:$H$51,5,0),dataMethode!$H40)</f>
        <v>0</v>
      </c>
      <c r="L89" s="186">
        <f>(L42-L64)*IFERROR(VLOOKUP($E89,dataMethode!$D$36:$H$51,5,0),dataMethode!$H40)</f>
        <v>0</v>
      </c>
      <c r="M89" s="186">
        <f>(M42-M64)*IFERROR(VLOOKUP($E89,dataMethode!$D$36:$H$51,5,0),dataMethode!$H40)</f>
        <v>0</v>
      </c>
      <c r="N89" s="186">
        <f>(N42-N64)*IFERROR(VLOOKUP($E89,dataMethode!$D$36:$H$51,5,0),dataMethode!$H40)</f>
        <v>0</v>
      </c>
      <c r="O89" s="186">
        <f>(O42-O64)*IFERROR(VLOOKUP($E89,dataMethode!$D$36:$H$51,5,0),dataMethode!$H40)</f>
        <v>0</v>
      </c>
      <c r="P89" s="186">
        <f>(P42-P64)*IFERROR(VLOOKUP($E89,dataMethode!$D$36:$H$51,5,0),dataMethode!$H40)</f>
        <v>0</v>
      </c>
      <c r="Q89" s="186">
        <f>(Q42-Q64)*IFERROR(VLOOKUP($E89,dataMethode!$D$36:$H$51,5,0),dataMethode!$H40)</f>
        <v>0</v>
      </c>
      <c r="R89" s="186">
        <f>(R42-R64)*IFERROR(VLOOKUP($E89,dataMethode!$D$36:$H$51,5,0),dataMethode!$H40)</f>
        <v>0</v>
      </c>
      <c r="S89" s="186">
        <f>(S42-S64)*IFERROR(VLOOKUP($E89,dataMethode!$D$36:$H$51,5,0),dataMethode!$H40)</f>
        <v>0</v>
      </c>
      <c r="T89" s="186">
        <f>(T42-T64)*IFERROR(VLOOKUP($E89,dataMethode!$D$36:$H$51,5,0),dataMethode!$H40)</f>
        <v>0</v>
      </c>
      <c r="U89" s="186">
        <f>(U42-U64)*IFERROR(VLOOKUP($E89,dataMethode!$D$36:$H$51,5,0),dataMethode!$H40)</f>
        <v>0</v>
      </c>
      <c r="V89" s="186">
        <f>(V42-V64)*IFERROR(VLOOKUP($E89,dataMethode!$D$36:$H$51,5,0),dataMethode!$H40)</f>
        <v>0</v>
      </c>
      <c r="W89" s="186">
        <f>(W42-W64)*IFERROR(VLOOKUP($E89,dataMethode!$D$36:$H$51,5,0),dataMethode!$H40)</f>
        <v>0</v>
      </c>
      <c r="X89" s="186">
        <f>(X42-X64)*IFERROR(VLOOKUP($E89,dataMethode!$D$36:$H$51,5,0),dataMethode!$H40)</f>
        <v>0</v>
      </c>
      <c r="Y89" s="186">
        <f>(Y42-Y64)*IFERROR(VLOOKUP($E89,dataMethode!$D$36:$H$51,5,0),dataMethode!$H40)</f>
        <v>0</v>
      </c>
      <c r="Z89" s="186">
        <f>(Z42-Z64)*IFERROR(VLOOKUP($E89,dataMethode!$D$36:$H$51,5,0),dataMethode!$H40)</f>
        <v>0</v>
      </c>
      <c r="AA89" s="186">
        <f>(AA42-AA64)*IFERROR(VLOOKUP($E89,dataMethode!$D$36:$H$51,5,0),dataMethode!$H40)</f>
        <v>0</v>
      </c>
      <c r="AB89" s="186">
        <f>(AB42-AB64)*IFERROR(VLOOKUP($E89,dataMethode!$D$36:$H$51,5,0),dataMethode!$H40)</f>
        <v>0</v>
      </c>
      <c r="AC89" s="186">
        <f>(AC42-AC64)*IFERROR(VLOOKUP($E89,dataMethode!$D$36:$H$51,5,0),dataMethode!$H40)</f>
        <v>0</v>
      </c>
      <c r="AD89" s="186">
        <f>(AD42-AD64)*IFERROR(VLOOKUP($E89,dataMethode!$D$36:$H$51,5,0),dataMethode!$H40)</f>
        <v>0</v>
      </c>
      <c r="AE89" s="186">
        <f>(AE42-AE64)*IFERROR(VLOOKUP($E89,dataMethode!$D$36:$H$51,5,0),dataMethode!$H40)</f>
        <v>0</v>
      </c>
      <c r="AF89" s="186">
        <f>(AF42-AF64)*IFERROR(VLOOKUP($E89,dataMethode!$D$36:$H$51,5,0),dataMethode!$H40)</f>
        <v>0</v>
      </c>
      <c r="AG89" s="186">
        <f>(AG42-AG64)*IFERROR(VLOOKUP($E89,dataMethode!$D$36:$H$51,5,0),dataMethode!$H40)</f>
        <v>0</v>
      </c>
      <c r="AH89" s="186">
        <f>(AH42-AH64)*IFERROR(VLOOKUP($E89,dataMethode!$D$36:$H$51,5,0),dataMethode!$H40)</f>
        <v>0</v>
      </c>
      <c r="AI89" s="186">
        <f>(AI42-AI64)*IFERROR(VLOOKUP($E89,dataMethode!$D$36:$H$51,5,0),dataMethode!$H40)</f>
        <v>0</v>
      </c>
      <c r="AJ89" s="186">
        <f>(AJ42-AJ64)*IFERROR(VLOOKUP($E89,dataMethode!$D$36:$H$51,5,0),dataMethode!$H40)</f>
        <v>0</v>
      </c>
      <c r="AK89" s="186">
        <f>(AK42-AK64)*IFERROR(VLOOKUP($E89,dataMethode!$D$36:$H$51,5,0),dataMethode!$H40)</f>
        <v>0</v>
      </c>
      <c r="AL89" s="186">
        <f>(AL42-AL64)*IFERROR(VLOOKUP($E89,dataMethode!$D$36:$H$51,5,0),dataMethode!$H40)</f>
        <v>0</v>
      </c>
    </row>
    <row r="90" spans="1:38" ht="15.75" customHeight="1" x14ac:dyDescent="0.25">
      <c r="A90" s="56"/>
      <c r="B90" s="56"/>
      <c r="C90" s="56"/>
      <c r="D90" s="19" t="s">
        <v>183</v>
      </c>
      <c r="E90" s="185" t="str">
        <f>"BE"&amp;"balivage"&amp;Projet!$E$17</f>
        <v>BEbalivageChâtaignier</v>
      </c>
      <c r="F90" s="57" t="s">
        <v>122</v>
      </c>
      <c r="G90" s="2"/>
      <c r="H90" s="186">
        <f>(H43-H65)*IFERROR(VLOOKUP($E90,dataMethode!$D$36:$H$51,5,0),dataMethode!$H41)</f>
        <v>0</v>
      </c>
      <c r="I90" s="186">
        <f>(I43-I65)*IFERROR(VLOOKUP($E90,dataMethode!$D$36:$H$51,5,0),dataMethode!$H41)</f>
        <v>29.160000000000004</v>
      </c>
      <c r="J90" s="186">
        <f>(J43-J65)*IFERROR(VLOOKUP($E90,dataMethode!$D$36:$H$51,5,0),dataMethode!$H41)</f>
        <v>0</v>
      </c>
      <c r="K90" s="186">
        <f>(K43-K65)*IFERROR(VLOOKUP($E90,dataMethode!$D$36:$H$51,5,0),dataMethode!$H41)</f>
        <v>0</v>
      </c>
      <c r="L90" s="186">
        <f>(L43-L65)*IFERROR(VLOOKUP($E90,dataMethode!$D$36:$H$51,5,0),dataMethode!$H41)</f>
        <v>0</v>
      </c>
      <c r="M90" s="186">
        <f>(M43-M65)*IFERROR(VLOOKUP($E90,dataMethode!$D$36:$H$51,5,0),dataMethode!$H41)</f>
        <v>0</v>
      </c>
      <c r="N90" s="186">
        <f>(N43-N65)*IFERROR(VLOOKUP($E90,dataMethode!$D$36:$H$51,5,0),dataMethode!$H41)</f>
        <v>13.365</v>
      </c>
      <c r="O90" s="186">
        <f>(O43-O65)*IFERROR(VLOOKUP($E90,dataMethode!$D$36:$H$51,5,0),dataMethode!$H41)</f>
        <v>0</v>
      </c>
      <c r="P90" s="186">
        <f>(P43-P65)*IFERROR(VLOOKUP($E90,dataMethode!$D$36:$H$51,5,0),dataMethode!$H41)</f>
        <v>0</v>
      </c>
      <c r="Q90" s="186">
        <f>(Q43-Q65)*IFERROR(VLOOKUP($E90,dataMethode!$D$36:$H$51,5,0),dataMethode!$H41)</f>
        <v>0</v>
      </c>
      <c r="R90" s="186">
        <f>(R43-R65)*IFERROR(VLOOKUP($E90,dataMethode!$D$36:$H$51,5,0),dataMethode!$H41)</f>
        <v>0</v>
      </c>
      <c r="S90" s="186">
        <f>(S43-S65)*IFERROR(VLOOKUP($E90,dataMethode!$D$36:$H$51,5,0),dataMethode!$H41)</f>
        <v>0</v>
      </c>
      <c r="T90" s="186">
        <f>(T43-T65)*IFERROR(VLOOKUP($E90,dataMethode!$D$36:$H$51,5,0),dataMethode!$H41)</f>
        <v>0</v>
      </c>
      <c r="U90" s="186">
        <f>(U43-U65)*IFERROR(VLOOKUP($E90,dataMethode!$D$36:$H$51,5,0),dataMethode!$H41)</f>
        <v>0</v>
      </c>
      <c r="V90" s="186">
        <f>(V43-V65)*IFERROR(VLOOKUP($E90,dataMethode!$D$36:$H$51,5,0),dataMethode!$H41)</f>
        <v>0</v>
      </c>
      <c r="W90" s="186">
        <f>(W43-W65)*IFERROR(VLOOKUP($E90,dataMethode!$D$36:$H$51,5,0),dataMethode!$H41)</f>
        <v>-53.055000000000007</v>
      </c>
      <c r="X90" s="186">
        <f>(X43-X65)*IFERROR(VLOOKUP($E90,dataMethode!$D$36:$H$51,5,0),dataMethode!$H41)</f>
        <v>0</v>
      </c>
      <c r="Y90" s="186">
        <f>(Y43-Y65)*IFERROR(VLOOKUP($E90,dataMethode!$D$36:$H$51,5,0),dataMethode!$H41)</f>
        <v>0</v>
      </c>
      <c r="Z90" s="186">
        <f>(Z43-Z65)*IFERROR(VLOOKUP($E90,dataMethode!$D$36:$H$51,5,0),dataMethode!$H41)</f>
        <v>0</v>
      </c>
      <c r="AA90" s="186">
        <f>(AA43-AA65)*IFERROR(VLOOKUP($E90,dataMethode!$D$36:$H$51,5,0),dataMethode!$H41)</f>
        <v>0</v>
      </c>
      <c r="AB90" s="186">
        <f>(AB43-AB65)*IFERROR(VLOOKUP($E90,dataMethode!$D$36:$H$51,5,0),dataMethode!$H41)</f>
        <v>0</v>
      </c>
      <c r="AC90" s="186">
        <f>(AC43-AC65)*IFERROR(VLOOKUP($E90,dataMethode!$D$36:$H$51,5,0),dataMethode!$H41)</f>
        <v>0</v>
      </c>
      <c r="AD90" s="186">
        <f>(AD43-AD65)*IFERROR(VLOOKUP($E90,dataMethode!$D$36:$H$51,5,0),dataMethode!$H41)</f>
        <v>0</v>
      </c>
      <c r="AE90" s="186">
        <f>(AE43-AE65)*IFERROR(VLOOKUP($E90,dataMethode!$D$36:$H$51,5,0),dataMethode!$H41)</f>
        <v>0</v>
      </c>
      <c r="AF90" s="186">
        <f>(AF43-AF65)*IFERROR(VLOOKUP($E90,dataMethode!$D$36:$H$51,5,0),dataMethode!$H41)</f>
        <v>0</v>
      </c>
      <c r="AG90" s="186">
        <f>(AG43-AG65)*IFERROR(VLOOKUP($E90,dataMethode!$D$36:$H$51,5,0),dataMethode!$H41)</f>
        <v>0</v>
      </c>
      <c r="AH90" s="186">
        <f>(AH43-AH65)*IFERROR(VLOOKUP($E90,dataMethode!$D$36:$H$51,5,0),dataMethode!$H41)</f>
        <v>0</v>
      </c>
      <c r="AI90" s="186">
        <f>(AI43-AI65)*IFERROR(VLOOKUP($E90,dataMethode!$D$36:$H$51,5,0),dataMethode!$H41)</f>
        <v>0</v>
      </c>
      <c r="AJ90" s="186">
        <f>(AJ43-AJ65)*IFERROR(VLOOKUP($E90,dataMethode!$D$36:$H$51,5,0),dataMethode!$H41)</f>
        <v>0</v>
      </c>
      <c r="AK90" s="186">
        <f>(AK43-AK65)*IFERROR(VLOOKUP($E90,dataMethode!$D$36:$H$51,5,0),dataMethode!$H41)</f>
        <v>0</v>
      </c>
      <c r="AL90" s="186">
        <f>(AL43-AL65)*IFERROR(VLOOKUP($E90,dataMethode!$D$36:$H$51,5,0),dataMethode!$H41)</f>
        <v>0</v>
      </c>
    </row>
    <row r="91" spans="1:38" ht="15.75" customHeight="1" x14ac:dyDescent="0.25">
      <c r="A91" s="56"/>
      <c r="B91" s="56"/>
      <c r="C91" s="56"/>
      <c r="D91" s="133" t="s">
        <v>184</v>
      </c>
      <c r="E91" s="166"/>
      <c r="F91" s="166" t="s">
        <v>122</v>
      </c>
      <c r="G91" s="133"/>
      <c r="H91" s="187">
        <f t="shared" ref="H91:AL91" si="15">H86+H87+H88+H89+H90</f>
        <v>0</v>
      </c>
      <c r="I91" s="187">
        <f t="shared" si="15"/>
        <v>29.160000000000004</v>
      </c>
      <c r="J91" s="187">
        <f t="shared" si="15"/>
        <v>0</v>
      </c>
      <c r="K91" s="187">
        <f t="shared" si="15"/>
        <v>0</v>
      </c>
      <c r="L91" s="187">
        <f t="shared" si="15"/>
        <v>0</v>
      </c>
      <c r="M91" s="187">
        <f t="shared" si="15"/>
        <v>0</v>
      </c>
      <c r="N91" s="187">
        <f t="shared" si="15"/>
        <v>13.365</v>
      </c>
      <c r="O91" s="187">
        <f t="shared" si="15"/>
        <v>0</v>
      </c>
      <c r="P91" s="187">
        <f t="shared" si="15"/>
        <v>0</v>
      </c>
      <c r="Q91" s="187">
        <f t="shared" si="15"/>
        <v>0</v>
      </c>
      <c r="R91" s="187">
        <f t="shared" si="15"/>
        <v>0</v>
      </c>
      <c r="S91" s="187">
        <f t="shared" si="15"/>
        <v>0</v>
      </c>
      <c r="T91" s="187">
        <f t="shared" si="15"/>
        <v>0</v>
      </c>
      <c r="U91" s="187">
        <f t="shared" si="15"/>
        <v>0</v>
      </c>
      <c r="V91" s="187">
        <f t="shared" si="15"/>
        <v>0</v>
      </c>
      <c r="W91" s="187">
        <f t="shared" si="15"/>
        <v>-49.805000000000007</v>
      </c>
      <c r="X91" s="187">
        <f t="shared" si="15"/>
        <v>0</v>
      </c>
      <c r="Y91" s="187">
        <f t="shared" si="15"/>
        <v>0</v>
      </c>
      <c r="Z91" s="187">
        <f t="shared" si="15"/>
        <v>0</v>
      </c>
      <c r="AA91" s="187">
        <f t="shared" si="15"/>
        <v>0</v>
      </c>
      <c r="AB91" s="187">
        <f t="shared" si="15"/>
        <v>0</v>
      </c>
      <c r="AC91" s="187">
        <f t="shared" si="15"/>
        <v>0</v>
      </c>
      <c r="AD91" s="187">
        <f t="shared" si="15"/>
        <v>0</v>
      </c>
      <c r="AE91" s="187">
        <f t="shared" si="15"/>
        <v>0</v>
      </c>
      <c r="AF91" s="187">
        <f t="shared" si="15"/>
        <v>0</v>
      </c>
      <c r="AG91" s="187">
        <f t="shared" si="15"/>
        <v>0</v>
      </c>
      <c r="AH91" s="187">
        <f t="shared" si="15"/>
        <v>0</v>
      </c>
      <c r="AI91" s="187">
        <f t="shared" si="15"/>
        <v>0</v>
      </c>
      <c r="AJ91" s="187">
        <f t="shared" si="15"/>
        <v>0</v>
      </c>
      <c r="AK91" s="187">
        <f t="shared" si="15"/>
        <v>0</v>
      </c>
      <c r="AL91" s="187">
        <f t="shared" si="15"/>
        <v>0</v>
      </c>
    </row>
    <row r="92" spans="1:38" ht="15.75" customHeight="1" x14ac:dyDescent="0.25">
      <c r="A92" s="56"/>
      <c r="B92" s="56"/>
      <c r="C92" s="56"/>
      <c r="D92" s="2"/>
      <c r="E92" s="57"/>
      <c r="F92" s="5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5.75" customHeight="1" x14ac:dyDescent="0.25">
      <c r="A93" s="56"/>
      <c r="B93" s="56"/>
      <c r="C93" s="56"/>
      <c r="D93" s="2"/>
      <c r="E93" s="57"/>
      <c r="F93" s="5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5.75" customHeight="1" x14ac:dyDescent="0.25">
      <c r="A94" s="56"/>
      <c r="B94" s="56"/>
      <c r="C94" s="56"/>
      <c r="D94" s="188" t="s">
        <v>185</v>
      </c>
      <c r="E94" s="189"/>
      <c r="F94" s="189"/>
      <c r="G94" s="188"/>
      <c r="H94" s="190">
        <f>1/Projet!F7*(SUMIFS(H20:AL20,H3:AL3,"&lt;="&amp;Projet!F7)-SUMIFS(H35:AL35,H3:AL3,"&lt;="&amp;Projet!F7))</f>
        <v>46.230199668962932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5.75" customHeight="1" x14ac:dyDescent="0.25">
      <c r="A95" s="2"/>
      <c r="B95" s="2"/>
      <c r="C95" s="2"/>
      <c r="D95" s="2"/>
      <c r="E95" s="57"/>
      <c r="F95" s="57"/>
      <c r="G95" s="2"/>
      <c r="H95" s="2"/>
      <c r="I95" s="2"/>
      <c r="J95" s="2"/>
      <c r="K95" s="2"/>
      <c r="L95" s="2"/>
      <c r="M95" s="57"/>
      <c r="N95" s="5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5.75" customHeight="1" x14ac:dyDescent="0.25">
      <c r="A96" s="2"/>
      <c r="B96" s="2"/>
      <c r="C96" s="2"/>
      <c r="D96" s="2"/>
      <c r="E96" s="57"/>
      <c r="F96" s="57"/>
      <c r="G96" s="2"/>
      <c r="H96" s="57"/>
      <c r="I96" s="2"/>
      <c r="J96" s="2"/>
      <c r="K96" s="2"/>
      <c r="L96" s="2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</row>
    <row r="97" spans="1:38" ht="15.75" customHeight="1" x14ac:dyDescent="0.25">
      <c r="A97" s="2"/>
      <c r="B97" s="2"/>
      <c r="C97" s="2"/>
      <c r="D97" s="2"/>
      <c r="E97" s="57"/>
      <c r="F97" s="57"/>
      <c r="G97" s="2"/>
      <c r="H97" s="141"/>
      <c r="I97" s="191"/>
      <c r="J97" s="2"/>
      <c r="K97" s="2"/>
      <c r="L97" s="191"/>
      <c r="M97" s="57"/>
      <c r="N97" s="57"/>
      <c r="O97" s="57"/>
      <c r="P97" s="57"/>
      <c r="Q97" s="57"/>
      <c r="R97" s="57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5.75" customHeight="1" x14ac:dyDescent="0.25">
      <c r="A98" s="2"/>
      <c r="B98" s="2"/>
      <c r="C98" s="2"/>
      <c r="D98" s="2"/>
      <c r="E98" s="57"/>
      <c r="F98" s="57"/>
      <c r="G98" s="2"/>
      <c r="H98" s="141"/>
      <c r="I98" s="191"/>
      <c r="J98" s="2"/>
      <c r="K98" s="2"/>
      <c r="L98" s="191"/>
      <c r="M98" s="57"/>
      <c r="N98" s="57"/>
      <c r="O98" s="57"/>
      <c r="P98" s="57"/>
      <c r="Q98" s="57"/>
      <c r="R98" s="57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5.75" customHeight="1" x14ac:dyDescent="0.25">
      <c r="A99" s="2"/>
      <c r="B99" s="2"/>
      <c r="C99" s="2"/>
      <c r="D99" s="2"/>
      <c r="E99" s="57"/>
      <c r="F99" s="57"/>
      <c r="G99" s="2"/>
      <c r="H99" s="2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5.75" customHeight="1" x14ac:dyDescent="0.25">
      <c r="A100" s="2"/>
      <c r="B100" s="2"/>
      <c r="C100" s="2"/>
      <c r="D100" s="2"/>
      <c r="E100" s="57"/>
      <c r="F100" s="57"/>
      <c r="G100" s="2"/>
      <c r="H100" s="2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5.75" customHeight="1" x14ac:dyDescent="0.25">
      <c r="A101" s="2"/>
      <c r="B101" s="2"/>
      <c r="C101" s="2"/>
      <c r="D101" s="2"/>
      <c r="E101" s="57"/>
      <c r="F101" s="57"/>
      <c r="G101" s="2"/>
      <c r="H101" s="2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5.75" customHeight="1" x14ac:dyDescent="0.25">
      <c r="A102" s="2"/>
      <c r="B102" s="2"/>
      <c r="C102" s="2"/>
      <c r="D102" s="2"/>
      <c r="E102" s="57"/>
      <c r="F102" s="57"/>
      <c r="G102" s="2"/>
      <c r="H102" s="2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5.75" customHeight="1" x14ac:dyDescent="0.25">
      <c r="A103" s="2"/>
      <c r="B103" s="2"/>
      <c r="C103" s="2"/>
      <c r="D103" s="2"/>
      <c r="E103" s="57"/>
      <c r="F103" s="57"/>
      <c r="G103" s="2"/>
      <c r="H103" s="2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5.75" customHeight="1" x14ac:dyDescent="0.25">
      <c r="A104" s="2"/>
      <c r="B104" s="2"/>
      <c r="C104" s="2"/>
      <c r="D104" s="2"/>
      <c r="E104" s="57"/>
      <c r="F104" s="57"/>
      <c r="G104" s="2"/>
      <c r="H104" s="2"/>
      <c r="I104" s="57"/>
      <c r="J104" s="57"/>
      <c r="K104" s="57"/>
      <c r="L104" s="57"/>
      <c r="M104" s="57"/>
      <c r="N104" s="5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  <row r="461" spans="1:3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</row>
    <row r="462" spans="1:3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</row>
    <row r="463" spans="1:3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</row>
    <row r="464" spans="1:3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</row>
    <row r="465" spans="1:3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</row>
    <row r="466" spans="1:3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</row>
    <row r="467" spans="1:3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</row>
    <row r="468" spans="1:3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</row>
    <row r="469" spans="1:3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</row>
    <row r="470" spans="1:3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</row>
    <row r="471" spans="1:3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</row>
    <row r="472" spans="1:3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</row>
    <row r="473" spans="1:3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</row>
    <row r="474" spans="1:3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</row>
    <row r="475" spans="1:3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</row>
    <row r="476" spans="1:3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</row>
    <row r="477" spans="1:3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</row>
    <row r="478" spans="1:3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</row>
    <row r="479" spans="1:3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</row>
    <row r="480" spans="1:3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</row>
    <row r="481" spans="1:3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</row>
    <row r="482" spans="1:3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</row>
    <row r="483" spans="1:3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</row>
    <row r="484" spans="1:3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</row>
    <row r="485" spans="1:3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</row>
    <row r="486" spans="1:3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</row>
    <row r="487" spans="1:3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spans="1:3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spans="1:3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0" spans="1:3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</row>
    <row r="491" spans="1:3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</row>
    <row r="492" spans="1:3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</row>
    <row r="493" spans="1:3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</row>
    <row r="494" spans="1:3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</row>
    <row r="495" spans="1:3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</row>
    <row r="496" spans="1:3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</row>
    <row r="497" spans="1:3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</row>
    <row r="498" spans="1:3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</row>
    <row r="499" spans="1:3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</row>
    <row r="500" spans="1:3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</row>
    <row r="501" spans="1:3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</row>
    <row r="502" spans="1:3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</row>
    <row r="503" spans="1:3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</row>
    <row r="504" spans="1:3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</row>
    <row r="505" spans="1:3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</row>
    <row r="506" spans="1:3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</row>
    <row r="507" spans="1:3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</row>
    <row r="508" spans="1:3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</row>
    <row r="509" spans="1:3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</row>
    <row r="510" spans="1:3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</row>
    <row r="511" spans="1:3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</row>
    <row r="512" spans="1:3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</row>
    <row r="513" spans="1:3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</row>
    <row r="514" spans="1:3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</row>
    <row r="515" spans="1:3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</row>
    <row r="516" spans="1:3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</row>
    <row r="517" spans="1:3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</row>
    <row r="518" spans="1:3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</row>
    <row r="519" spans="1:3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</row>
    <row r="520" spans="1:3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</row>
    <row r="521" spans="1:3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</row>
    <row r="522" spans="1:3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</row>
    <row r="523" spans="1:3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</row>
    <row r="524" spans="1:3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</row>
    <row r="525" spans="1:3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</row>
    <row r="526" spans="1:3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</row>
    <row r="527" spans="1:3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</row>
    <row r="528" spans="1:3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</row>
    <row r="529" spans="1:3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</row>
    <row r="530" spans="1:3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</row>
    <row r="531" spans="1:3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</row>
    <row r="532" spans="1:3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spans="1:3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</row>
    <row r="534" spans="1:3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</row>
    <row r="535" spans="1:3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</row>
    <row r="536" spans="1:3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</row>
    <row r="537" spans="1:3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</row>
    <row r="538" spans="1:3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</row>
    <row r="539" spans="1:3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</row>
    <row r="540" spans="1:3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</row>
    <row r="541" spans="1:3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</row>
    <row r="542" spans="1:3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</row>
    <row r="543" spans="1:3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</row>
    <row r="544" spans="1:3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</row>
    <row r="545" spans="1:3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</row>
    <row r="546" spans="1:3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</row>
    <row r="547" spans="1:3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</row>
    <row r="548" spans="1:3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</row>
    <row r="549" spans="1:3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</row>
    <row r="550" spans="1:3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</row>
    <row r="551" spans="1:3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</row>
    <row r="552" spans="1:3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</row>
    <row r="553" spans="1:3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</row>
    <row r="554" spans="1:3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</row>
    <row r="555" spans="1:3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</row>
    <row r="556" spans="1:3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</row>
    <row r="557" spans="1:3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</row>
    <row r="558" spans="1:3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</row>
    <row r="559" spans="1:3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</row>
    <row r="560" spans="1:3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</row>
    <row r="561" spans="1:3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</row>
    <row r="562" spans="1:3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</row>
    <row r="563" spans="1:3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</row>
    <row r="564" spans="1:3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</row>
    <row r="565" spans="1:3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</row>
    <row r="566" spans="1:3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</row>
    <row r="567" spans="1:3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</row>
    <row r="568" spans="1:3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</row>
    <row r="569" spans="1:3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</row>
    <row r="570" spans="1:3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</row>
    <row r="571" spans="1:3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</row>
    <row r="572" spans="1:3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</row>
    <row r="573" spans="1:3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</row>
    <row r="574" spans="1:3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</row>
    <row r="575" spans="1:3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</row>
    <row r="576" spans="1:3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</row>
    <row r="577" spans="1:3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</row>
    <row r="578" spans="1:3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</row>
    <row r="579" spans="1:3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</row>
    <row r="580" spans="1:3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</row>
    <row r="581" spans="1:3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</row>
    <row r="582" spans="1:3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</row>
    <row r="583" spans="1:3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</row>
    <row r="584" spans="1:3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</row>
    <row r="585" spans="1:3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</row>
    <row r="586" spans="1:3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</row>
    <row r="587" spans="1:3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</row>
    <row r="588" spans="1:3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</row>
    <row r="589" spans="1:3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</row>
    <row r="590" spans="1:3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</row>
    <row r="591" spans="1:3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</row>
    <row r="592" spans="1:3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</row>
    <row r="593" spans="1:3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</row>
    <row r="594" spans="1:3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</row>
    <row r="595" spans="1:3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</row>
    <row r="596" spans="1:3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</row>
    <row r="597" spans="1:3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</row>
    <row r="598" spans="1:3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</row>
    <row r="599" spans="1:3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</row>
    <row r="600" spans="1:3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</row>
    <row r="601" spans="1:3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</row>
    <row r="602" spans="1:3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</row>
    <row r="603" spans="1:3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</row>
    <row r="604" spans="1:3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</row>
    <row r="605" spans="1:3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</row>
    <row r="606" spans="1:3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</row>
    <row r="607" spans="1:3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</row>
    <row r="608" spans="1:3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</row>
    <row r="609" spans="1:3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</row>
    <row r="610" spans="1:3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</row>
    <row r="611" spans="1:3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</row>
    <row r="612" spans="1:3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</row>
    <row r="613" spans="1:3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</row>
    <row r="614" spans="1:3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spans="1:3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spans="1:3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spans="1:3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spans="1:3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spans="1:3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spans="1:3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</row>
    <row r="621" spans="1:3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spans="1:3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spans="1:3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spans="1:3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spans="1:3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spans="1:3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spans="1:3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spans="1:3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</row>
    <row r="641" spans="1:3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spans="1:3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spans="1:3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spans="1:3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spans="1:3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</row>
    <row r="646" spans="1:3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spans="1:3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spans="1:3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</row>
    <row r="649" spans="1:3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spans="1:3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spans="1:3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spans="1:3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spans="1:3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spans="1:3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spans="1:3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spans="1:3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spans="1:3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spans="1:3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spans="1:3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</row>
    <row r="660" spans="1:3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spans="1:3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spans="1:3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</row>
    <row r="663" spans="1:3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spans="1:3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spans="1:3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spans="1:3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spans="1:3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spans="1:3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spans="1:3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spans="1:3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spans="1:3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spans="1:3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spans="1:3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spans="1:3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spans="1:3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spans="1:3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spans="1:3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spans="1:3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spans="1:3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spans="1:3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spans="1:3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spans="1:3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spans="1:3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spans="1:3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spans="1:3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spans="1:3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spans="1:3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spans="1:3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spans="1:3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spans="1:3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spans="1:3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spans="1:3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spans="1:3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spans="1:3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spans="1:3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spans="1:3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spans="1:3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spans="1:3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spans="1:3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spans="1:3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spans="1:3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spans="1:3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spans="1:3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spans="1:3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</row>
    <row r="705" spans="1:3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spans="1:3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spans="1:3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spans="1:3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spans="1:3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</row>
    <row r="710" spans="1:3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spans="1:3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spans="1:3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spans="1:3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spans="1:3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spans="1:3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spans="1:3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</row>
    <row r="717" spans="1:3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spans="1:3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spans="1:3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spans="1:3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spans="1:3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spans="1:3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spans="1:3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spans="1:3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spans="1:3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spans="1:3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spans="1:3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spans="1:3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spans="1:3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spans="1:3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spans="1:3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spans="1:3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spans="1:3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spans="1:3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spans="1:3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spans="1:3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spans="1:3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spans="1:3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spans="1:3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spans="1:3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spans="1:3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spans="1:3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spans="1:3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spans="1:3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spans="1:3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spans="1:3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spans="1:3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spans="1:3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</row>
    <row r="749" spans="1:3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spans="1:3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spans="1:3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spans="1:3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spans="1:3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spans="1:3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spans="1:3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spans="1:3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spans="1:3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</row>
    <row r="758" spans="1:3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spans="1:3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spans="1:3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spans="1:3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spans="1:3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spans="1:3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spans="1:3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spans="1:3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spans="1:3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spans="1:3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spans="1:3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spans="1:3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spans="1:3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spans="1:3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spans="1:3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spans="1:3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spans="1:3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</row>
    <row r="775" spans="1:3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spans="1:3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spans="1:3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spans="1:3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spans="1:3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spans="1:3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spans="1:3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spans="1:3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spans="1:3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spans="1:3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spans="1:3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spans="1:3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spans="1:3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spans="1:3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spans="1:3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  <row r="790" spans="1:3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</row>
    <row r="791" spans="1:3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</row>
    <row r="792" spans="1:3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</row>
    <row r="793" spans="1:3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</row>
    <row r="794" spans="1:3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</row>
    <row r="795" spans="1:3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</row>
    <row r="796" spans="1:3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</row>
    <row r="797" spans="1:3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</row>
    <row r="798" spans="1:3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</row>
    <row r="799" spans="1:3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</row>
    <row r="800" spans="1:3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</row>
    <row r="801" spans="1:3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</row>
    <row r="802" spans="1:3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</row>
    <row r="803" spans="1:3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</row>
    <row r="804" spans="1:3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</row>
    <row r="805" spans="1:3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</row>
    <row r="806" spans="1:3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</row>
    <row r="807" spans="1:3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</row>
    <row r="808" spans="1:3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</row>
    <row r="809" spans="1:3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</row>
    <row r="810" spans="1:3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</row>
    <row r="811" spans="1:3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</row>
    <row r="812" spans="1:3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spans="1:3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3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spans="1:3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</row>
    <row r="835" spans="1:3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</row>
    <row r="836" spans="1:3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</row>
    <row r="837" spans="1:3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</row>
    <row r="838" spans="1:3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</row>
    <row r="839" spans="1:3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</row>
    <row r="840" spans="1:3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</row>
    <row r="841" spans="1:3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</row>
    <row r="842" spans="1:3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</row>
    <row r="843" spans="1:3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</row>
    <row r="844" spans="1:3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</row>
    <row r="845" spans="1:3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</row>
    <row r="846" spans="1:3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</row>
    <row r="847" spans="1:3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</row>
    <row r="848" spans="1:3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</row>
    <row r="849" spans="1:3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</row>
    <row r="850" spans="1:3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</row>
    <row r="851" spans="1:3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</row>
    <row r="852" spans="1:3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</row>
    <row r="853" spans="1:3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</row>
    <row r="854" spans="1:3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</row>
    <row r="855" spans="1:3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</row>
    <row r="856" spans="1:3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</row>
    <row r="857" spans="1:3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</row>
    <row r="858" spans="1:3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</row>
    <row r="859" spans="1:3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</row>
    <row r="860" spans="1:3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</row>
    <row r="861" spans="1:3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</row>
    <row r="862" spans="1:3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</row>
    <row r="863" spans="1:3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</row>
    <row r="864" spans="1:3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</row>
    <row r="865" spans="1:3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</row>
    <row r="866" spans="1:3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</row>
    <row r="867" spans="1:3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</row>
    <row r="868" spans="1:3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</row>
    <row r="869" spans="1:3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</row>
    <row r="870" spans="1:3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</row>
    <row r="871" spans="1:3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</row>
    <row r="872" spans="1:3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</row>
    <row r="873" spans="1:3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</row>
    <row r="874" spans="1:3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</row>
    <row r="875" spans="1:3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</row>
    <row r="876" spans="1:3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</row>
    <row r="877" spans="1:3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</row>
    <row r="878" spans="1:3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</row>
    <row r="879" spans="1:3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</row>
    <row r="880" spans="1:3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</row>
    <row r="881" spans="1:3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</row>
    <row r="882" spans="1:3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</row>
    <row r="883" spans="1:3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</row>
    <row r="884" spans="1:3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</row>
    <row r="885" spans="1:3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</row>
    <row r="886" spans="1:3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</row>
    <row r="887" spans="1:3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</row>
    <row r="888" spans="1:3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</row>
    <row r="889" spans="1:3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</row>
    <row r="890" spans="1:3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</row>
    <row r="891" spans="1:3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</row>
    <row r="892" spans="1:3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</row>
    <row r="893" spans="1:3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</row>
    <row r="894" spans="1:3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</row>
    <row r="895" spans="1:3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</row>
    <row r="896" spans="1:3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</row>
    <row r="897" spans="1:3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</row>
    <row r="898" spans="1:3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</row>
    <row r="899" spans="1:3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</row>
    <row r="900" spans="1:3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</row>
    <row r="901" spans="1:3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</row>
    <row r="902" spans="1:3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</row>
    <row r="903" spans="1:3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</row>
    <row r="904" spans="1:3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</row>
    <row r="905" spans="1:3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</row>
    <row r="906" spans="1:3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</row>
    <row r="907" spans="1:3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</row>
    <row r="908" spans="1:3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</row>
    <row r="909" spans="1:3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</row>
    <row r="910" spans="1:3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</row>
    <row r="911" spans="1:3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</row>
    <row r="912" spans="1:3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</row>
    <row r="913" spans="1:3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</row>
    <row r="914" spans="1:3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</row>
    <row r="915" spans="1:3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</row>
    <row r="916" spans="1:3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</row>
    <row r="917" spans="1:3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</row>
    <row r="918" spans="1:3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</row>
    <row r="919" spans="1:3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</row>
    <row r="920" spans="1:3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</row>
    <row r="921" spans="1:3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</row>
    <row r="922" spans="1:3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</row>
    <row r="923" spans="1:3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</row>
    <row r="924" spans="1:3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</row>
    <row r="925" spans="1:3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</row>
    <row r="926" spans="1:3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</row>
    <row r="927" spans="1:3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</row>
    <row r="928" spans="1:3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</row>
    <row r="929" spans="1:3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</row>
    <row r="930" spans="1:3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</row>
    <row r="931" spans="1:3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</row>
    <row r="932" spans="1:3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</row>
    <row r="933" spans="1:3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</row>
    <row r="934" spans="1:3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</row>
    <row r="935" spans="1:3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</row>
    <row r="936" spans="1:3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</row>
    <row r="937" spans="1:3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</row>
    <row r="938" spans="1:3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</row>
    <row r="939" spans="1:3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</row>
    <row r="940" spans="1:3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</row>
    <row r="941" spans="1:3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</row>
    <row r="942" spans="1:3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</row>
    <row r="943" spans="1:3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</row>
    <row r="944" spans="1:3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</row>
    <row r="945" spans="1:3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</row>
    <row r="946" spans="1:3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</row>
    <row r="947" spans="1:3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</row>
    <row r="948" spans="1:3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</row>
    <row r="949" spans="1:3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</row>
    <row r="950" spans="1:3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</row>
    <row r="951" spans="1:3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</row>
  </sheetData>
  <mergeCells count="1">
    <mergeCell ref="D1:K2"/>
  </mergeCells>
  <pageMargins left="0.7" right="0.7" top="0.75" bottom="0.75" header="0" footer="0"/>
  <pageSetup orientation="landscape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00FF"/>
    <outlinePr summaryBelow="0" summaryRight="0"/>
  </sheetPr>
  <dimension ref="A1:Z941"/>
  <sheetViews>
    <sheetView showGridLines="0" tabSelected="1" topLeftCell="A68" workbookViewId="0"/>
  </sheetViews>
  <sheetFormatPr baseColWidth="10" defaultColWidth="12.6640625" defaultRowHeight="15" customHeight="1" x14ac:dyDescent="0.25"/>
  <cols>
    <col min="1" max="3" width="3.77734375" customWidth="1"/>
    <col min="4" max="4" width="41.77734375" customWidth="1"/>
    <col min="5" max="5" width="19.109375" customWidth="1"/>
    <col min="6" max="6" width="19.77734375" customWidth="1"/>
    <col min="7" max="7" width="12.21875" customWidth="1"/>
    <col min="8" max="8" width="20.6640625" customWidth="1"/>
    <col min="9" max="9" width="24.44140625" customWidth="1"/>
    <col min="10" max="10" width="15.44140625" customWidth="1"/>
    <col min="11" max="26" width="12.77734375" customWidth="1"/>
  </cols>
  <sheetData>
    <row r="1" spans="1:26" ht="15.75" customHeight="1" x14ac:dyDescent="0.25">
      <c r="A1" s="15"/>
      <c r="B1" s="15"/>
      <c r="C1" s="15"/>
      <c r="D1" s="15"/>
      <c r="E1" s="54"/>
      <c r="F1" s="192"/>
      <c r="G1" s="192"/>
      <c r="H1" s="192"/>
      <c r="I1" s="192"/>
      <c r="J1" s="19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15"/>
      <c r="B2" s="15"/>
      <c r="C2" s="15"/>
      <c r="D2" s="15"/>
      <c r="E2" s="54"/>
      <c r="F2" s="192"/>
      <c r="G2" s="192"/>
      <c r="H2" s="192"/>
      <c r="I2" s="192"/>
      <c r="J2" s="19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5"/>
      <c r="B3" s="15"/>
      <c r="C3" s="15"/>
      <c r="D3" s="18" t="s">
        <v>186</v>
      </c>
      <c r="E3" s="44"/>
      <c r="F3" s="193"/>
      <c r="G3" s="193"/>
      <c r="H3" s="192"/>
      <c r="I3" s="192"/>
      <c r="J3" s="1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94"/>
      <c r="B4" s="194"/>
      <c r="C4" s="194"/>
      <c r="D4" s="195" t="s">
        <v>187</v>
      </c>
      <c r="E4" s="19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194"/>
      <c r="B5" s="194"/>
      <c r="C5" s="194"/>
      <c r="D5" s="195" t="s">
        <v>188</v>
      </c>
      <c r="E5" s="19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196"/>
      <c r="B6" s="196"/>
      <c r="C6" s="196"/>
      <c r="D6" s="196"/>
      <c r="E6" s="19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197"/>
      <c r="B7" s="197"/>
      <c r="C7" s="197"/>
      <c r="D7" s="197"/>
      <c r="E7" s="19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5"/>
      <c r="B8" s="15"/>
      <c r="C8" s="15"/>
      <c r="D8" s="18" t="s">
        <v>189</v>
      </c>
      <c r="E8" s="44"/>
      <c r="F8" s="193"/>
      <c r="G8" s="193"/>
      <c r="H8" s="192"/>
      <c r="I8" s="192"/>
      <c r="J8" s="19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97"/>
      <c r="B9" s="197"/>
      <c r="C9" s="197"/>
      <c r="D9" s="197" t="s">
        <v>97</v>
      </c>
      <c r="E9" s="198">
        <v>4.4999999999999998E-2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97"/>
      <c r="B10" s="197"/>
      <c r="C10" s="197"/>
      <c r="D10" s="197" t="s">
        <v>190</v>
      </c>
      <c r="E10" s="199">
        <f>44/12</f>
        <v>3.6666666666666665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97"/>
      <c r="B11" s="197"/>
      <c r="C11" s="197"/>
      <c r="D11" s="197" t="s">
        <v>191</v>
      </c>
      <c r="E11" s="200">
        <v>0.47499999999999998</v>
      </c>
      <c r="F11" s="2"/>
      <c r="G11" s="2"/>
      <c r="H11" s="19"/>
      <c r="I11" s="1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197"/>
      <c r="B12" s="197"/>
      <c r="C12" s="197"/>
      <c r="D12" s="197"/>
      <c r="E12" s="200"/>
      <c r="F12" s="2"/>
      <c r="G12" s="19"/>
      <c r="H12" s="1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15"/>
      <c r="B13" s="15"/>
      <c r="C13" s="15"/>
      <c r="D13" s="18" t="s">
        <v>192</v>
      </c>
      <c r="E13" s="44"/>
      <c r="F13" s="193"/>
      <c r="G13" s="193"/>
      <c r="H13" s="192"/>
      <c r="I13" s="192"/>
      <c r="J13" s="19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197"/>
      <c r="B14" s="197"/>
      <c r="C14" s="197"/>
      <c r="D14" s="197" t="s">
        <v>193</v>
      </c>
      <c r="E14" s="199">
        <v>1.56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197"/>
      <c r="B15" s="197"/>
      <c r="C15" s="197"/>
      <c r="D15" s="197"/>
      <c r="E15" s="196"/>
      <c r="F15" s="2"/>
      <c r="G15" s="2"/>
      <c r="H15" s="1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15"/>
      <c r="B16" s="15"/>
      <c r="C16" s="15"/>
      <c r="D16" s="18" t="s">
        <v>194</v>
      </c>
      <c r="E16" s="44" t="s">
        <v>195</v>
      </c>
      <c r="F16" s="193" t="s">
        <v>196</v>
      </c>
      <c r="G16" s="193"/>
      <c r="H16" s="192"/>
      <c r="I16" s="192"/>
      <c r="J16" s="19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197"/>
      <c r="B17" s="197"/>
      <c r="C17" s="197"/>
      <c r="D17" s="197" t="s">
        <v>73</v>
      </c>
      <c r="E17" s="200">
        <v>35</v>
      </c>
      <c r="F17" s="160">
        <f t="shared" ref="F17:F21" si="0">LN(2)/E17</f>
        <v>1.980420515885558E-2</v>
      </c>
      <c r="G17" s="2"/>
      <c r="H17" s="1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197"/>
      <c r="B18" s="197"/>
      <c r="C18" s="197"/>
      <c r="D18" s="197" t="s">
        <v>74</v>
      </c>
      <c r="E18" s="200">
        <v>25</v>
      </c>
      <c r="F18" s="160">
        <f t="shared" si="0"/>
        <v>2.7725887222397813E-2</v>
      </c>
      <c r="G18" s="2"/>
      <c r="H18" s="1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197"/>
      <c r="B19" s="197"/>
      <c r="C19" s="197"/>
      <c r="D19" s="197" t="s">
        <v>197</v>
      </c>
      <c r="E19" s="200">
        <v>25</v>
      </c>
      <c r="F19" s="160">
        <f t="shared" si="0"/>
        <v>2.7725887222397813E-2</v>
      </c>
      <c r="G19" s="2"/>
      <c r="H19" s="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197"/>
      <c r="B20" s="197"/>
      <c r="C20" s="197"/>
      <c r="D20" s="197" t="s">
        <v>198</v>
      </c>
      <c r="E20" s="200">
        <v>2</v>
      </c>
      <c r="F20" s="160">
        <f t="shared" si="0"/>
        <v>0.34657359027997264</v>
      </c>
      <c r="G20" s="2"/>
      <c r="H20" s="1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97"/>
      <c r="B21" s="197"/>
      <c r="C21" s="197"/>
      <c r="D21" s="197" t="s">
        <v>199</v>
      </c>
      <c r="E21" s="200">
        <v>5</v>
      </c>
      <c r="F21" s="160">
        <f t="shared" si="0"/>
        <v>0.13862943611198905</v>
      </c>
      <c r="G21" s="2"/>
      <c r="H21" s="1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97"/>
      <c r="B22" s="197"/>
      <c r="C22" s="197"/>
      <c r="D22" s="197"/>
      <c r="E22" s="196"/>
      <c r="F22" s="2"/>
      <c r="G22" s="2"/>
      <c r="H22" s="1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27"/>
      <c r="B23" s="127"/>
      <c r="C23" s="127"/>
      <c r="D23" s="127" t="s">
        <v>200</v>
      </c>
      <c r="E23" s="201"/>
      <c r="F23" s="2"/>
      <c r="G23" s="2"/>
      <c r="H23" s="1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97"/>
      <c r="B24" s="197"/>
      <c r="C24" s="197"/>
      <c r="D24" s="197" t="s">
        <v>201</v>
      </c>
      <c r="E24" s="202">
        <f>VLOOKUP(calculsREE!$E$5,$D$68:$J$99,7,0)</f>
        <v>0.5</v>
      </c>
      <c r="F24" s="2"/>
      <c r="G24" s="2"/>
      <c r="H24" s="1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27"/>
      <c r="B25" s="127"/>
      <c r="C25" s="127"/>
      <c r="D25" s="127"/>
      <c r="E25" s="200"/>
      <c r="F25" s="2"/>
      <c r="G25" s="2"/>
      <c r="H25" s="1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27"/>
      <c r="B26" s="127"/>
      <c r="C26" s="127"/>
      <c r="D26" s="127" t="s">
        <v>202</v>
      </c>
      <c r="E26" s="200"/>
      <c r="F26" s="2"/>
      <c r="G26" s="2"/>
      <c r="H26" s="1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97"/>
      <c r="B27" s="197"/>
      <c r="C27" s="197"/>
      <c r="D27" s="197" t="s">
        <v>197</v>
      </c>
      <c r="E27" s="201">
        <v>0.56000000000000005</v>
      </c>
      <c r="F27" s="2"/>
      <c r="G27" s="2"/>
      <c r="H27" s="1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197"/>
      <c r="B28" s="197"/>
      <c r="C28" s="197"/>
      <c r="D28" s="197" t="s">
        <v>198</v>
      </c>
      <c r="E28" s="201">
        <v>0.44</v>
      </c>
      <c r="F28" s="2"/>
      <c r="G28" s="2"/>
      <c r="H28" s="1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197"/>
      <c r="B29" s="197"/>
      <c r="C29" s="197"/>
      <c r="D29" s="197"/>
      <c r="E29" s="196"/>
      <c r="F29" s="2"/>
      <c r="G29" s="2"/>
      <c r="H29" s="1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 x14ac:dyDescent="0.25">
      <c r="A30" s="197"/>
      <c r="B30" s="197"/>
      <c r="C30" s="197"/>
      <c r="D30" s="127" t="s">
        <v>203</v>
      </c>
      <c r="E30" s="196" t="s">
        <v>204</v>
      </c>
      <c r="F30" s="57" t="s">
        <v>75</v>
      </c>
      <c r="G30" s="2"/>
      <c r="H30" s="1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197"/>
      <c r="B31" s="197"/>
      <c r="C31" s="197"/>
      <c r="D31" s="197" t="s">
        <v>45</v>
      </c>
      <c r="E31" s="201">
        <v>0.5</v>
      </c>
      <c r="F31" s="201">
        <v>0.5</v>
      </c>
      <c r="G31" s="2"/>
      <c r="H31" s="19"/>
      <c r="I31" s="2"/>
      <c r="J31" s="1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197"/>
      <c r="B32" s="197"/>
      <c r="C32" s="197"/>
      <c r="D32" s="197" t="s">
        <v>205</v>
      </c>
      <c r="E32" s="201">
        <v>0.5</v>
      </c>
      <c r="F32" s="201">
        <v>0.5</v>
      </c>
      <c r="G32" s="2"/>
      <c r="H32" s="1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197"/>
      <c r="B33" s="197"/>
      <c r="C33" s="197"/>
      <c r="D33" s="197" t="s">
        <v>206</v>
      </c>
      <c r="E33" s="201">
        <v>0</v>
      </c>
      <c r="F33" s="201">
        <v>1</v>
      </c>
      <c r="G33" s="2"/>
      <c r="H33" s="1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197"/>
      <c r="B34" s="197"/>
      <c r="C34" s="197"/>
      <c r="D34" s="197"/>
      <c r="E34" s="196"/>
      <c r="F34" s="2"/>
      <c r="G34" s="2"/>
      <c r="H34" s="1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97"/>
      <c r="B35" s="197"/>
      <c r="C35" s="197"/>
      <c r="D35" s="197"/>
      <c r="E35" s="200"/>
      <c r="F35" s="2"/>
      <c r="G35" s="2"/>
      <c r="H35" s="1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9"/>
      <c r="B36" s="19"/>
      <c r="C36" s="19"/>
      <c r="D36" s="44" t="s">
        <v>207</v>
      </c>
      <c r="E36" s="44" t="s">
        <v>26</v>
      </c>
      <c r="F36" s="44" t="s">
        <v>208</v>
      </c>
      <c r="G36" s="44" t="s">
        <v>209</v>
      </c>
      <c r="H36" s="44" t="s">
        <v>210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9"/>
      <c r="B37" s="19"/>
      <c r="C37" s="19"/>
      <c r="D37" s="203" t="str">
        <f t="shared" ref="D37:D51" si="1">G37&amp;E37&amp;F37</f>
        <v>BOBalivageAutres Feuillus</v>
      </c>
      <c r="E37" s="196" t="s">
        <v>27</v>
      </c>
      <c r="F37" s="196" t="s">
        <v>211</v>
      </c>
      <c r="G37" s="196" t="s">
        <v>73</v>
      </c>
      <c r="H37" s="200">
        <v>0.25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9"/>
      <c r="B38" s="19"/>
      <c r="C38" s="19"/>
      <c r="D38" s="203" t="str">
        <f t="shared" si="1"/>
        <v>BPanBalivageAutres Feuillus</v>
      </c>
      <c r="E38" s="196" t="s">
        <v>27</v>
      </c>
      <c r="F38" s="196" t="s">
        <v>211</v>
      </c>
      <c r="G38" s="196" t="s">
        <v>197</v>
      </c>
      <c r="H38" s="200">
        <v>0.25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9"/>
      <c r="B39" s="19"/>
      <c r="C39" s="19"/>
      <c r="D39" s="203" t="str">
        <f t="shared" si="1"/>
        <v>BPapBalivageAutres Feuillus</v>
      </c>
      <c r="E39" s="196" t="s">
        <v>27</v>
      </c>
      <c r="F39" s="196" t="s">
        <v>211</v>
      </c>
      <c r="G39" s="196" t="s">
        <v>198</v>
      </c>
      <c r="H39" s="200">
        <v>0.25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9"/>
      <c r="B40" s="19"/>
      <c r="C40" s="19"/>
      <c r="D40" s="203" t="str">
        <f t="shared" si="1"/>
        <v>BPiqBalivageAutres Feuillus</v>
      </c>
      <c r="E40" s="196" t="s">
        <v>27</v>
      </c>
      <c r="F40" s="196" t="s">
        <v>211</v>
      </c>
      <c r="G40" s="196" t="s">
        <v>212</v>
      </c>
      <c r="H40" s="200">
        <v>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9"/>
      <c r="B41" s="19"/>
      <c r="C41" s="19"/>
      <c r="D41" s="203" t="str">
        <f t="shared" si="1"/>
        <v>BEBalivageAutres Feuillus</v>
      </c>
      <c r="E41" s="196" t="s">
        <v>27</v>
      </c>
      <c r="F41" s="196" t="s">
        <v>211</v>
      </c>
      <c r="G41" s="196" t="s">
        <v>75</v>
      </c>
      <c r="H41" s="200">
        <v>0.25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9"/>
      <c r="B42" s="19"/>
      <c r="C42" s="19"/>
      <c r="D42" s="203" t="str">
        <f t="shared" si="1"/>
        <v>BOBalivageChataîgnier</v>
      </c>
      <c r="E42" s="196" t="s">
        <v>27</v>
      </c>
      <c r="F42" s="196" t="s">
        <v>213</v>
      </c>
      <c r="G42" s="196" t="s">
        <v>73</v>
      </c>
      <c r="H42" s="200">
        <v>0.81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9"/>
      <c r="B43" s="19"/>
      <c r="C43" s="19"/>
      <c r="D43" s="203" t="str">
        <f t="shared" si="1"/>
        <v>BPanBalivageChataîgnier</v>
      </c>
      <c r="E43" s="196" t="s">
        <v>27</v>
      </c>
      <c r="F43" s="196" t="s">
        <v>213</v>
      </c>
      <c r="G43" s="196" t="s">
        <v>197</v>
      </c>
      <c r="H43" s="200">
        <v>0.81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9"/>
      <c r="B44" s="19"/>
      <c r="C44" s="19"/>
      <c r="D44" s="203" t="str">
        <f t="shared" si="1"/>
        <v>BPapBalivageChataîgnier</v>
      </c>
      <c r="E44" s="196" t="s">
        <v>27</v>
      </c>
      <c r="F44" s="196" t="s">
        <v>213</v>
      </c>
      <c r="G44" s="196" t="s">
        <v>198</v>
      </c>
      <c r="H44" s="200">
        <v>0.81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9"/>
      <c r="B45" s="19"/>
      <c r="C45" s="19"/>
      <c r="D45" s="203" t="str">
        <f t="shared" si="1"/>
        <v>BPiqBalivageChataîgnier</v>
      </c>
      <c r="E45" s="196" t="s">
        <v>27</v>
      </c>
      <c r="F45" s="196" t="s">
        <v>213</v>
      </c>
      <c r="G45" s="196" t="s">
        <v>212</v>
      </c>
      <c r="H45" s="200">
        <v>0.9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9"/>
      <c r="B46" s="19"/>
      <c r="C46" s="19"/>
      <c r="D46" s="203" t="str">
        <f t="shared" si="1"/>
        <v>BEBalivageChâtaignier</v>
      </c>
      <c r="E46" s="196" t="s">
        <v>27</v>
      </c>
      <c r="F46" s="196" t="s">
        <v>45</v>
      </c>
      <c r="G46" s="196" t="s">
        <v>75</v>
      </c>
      <c r="H46" s="200">
        <v>0.81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9"/>
      <c r="B47" s="19"/>
      <c r="C47" s="19"/>
      <c r="D47" s="203" t="str">
        <f t="shared" si="1"/>
        <v>BOBalivageRobinier faux acacia</v>
      </c>
      <c r="E47" s="196" t="s">
        <v>27</v>
      </c>
      <c r="F47" s="196" t="s">
        <v>205</v>
      </c>
      <c r="G47" s="196" t="s">
        <v>73</v>
      </c>
      <c r="H47" s="200">
        <v>0.69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9"/>
      <c r="B48" s="19"/>
      <c r="C48" s="19"/>
      <c r="D48" s="203" t="str">
        <f t="shared" si="1"/>
        <v>BPanBalivageRobinier faux acacia</v>
      </c>
      <c r="E48" s="196" t="s">
        <v>27</v>
      </c>
      <c r="F48" s="196" t="s">
        <v>205</v>
      </c>
      <c r="G48" s="196" t="s">
        <v>197</v>
      </c>
      <c r="H48" s="200">
        <v>0.69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9"/>
      <c r="B49" s="19"/>
      <c r="C49" s="19"/>
      <c r="D49" s="203" t="str">
        <f t="shared" si="1"/>
        <v>BPapBalivageRobinier faux acacia</v>
      </c>
      <c r="E49" s="196" t="s">
        <v>27</v>
      </c>
      <c r="F49" s="196" t="s">
        <v>205</v>
      </c>
      <c r="G49" s="196" t="s">
        <v>198</v>
      </c>
      <c r="H49" s="200">
        <v>0.69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9"/>
      <c r="B50" s="19"/>
      <c r="C50" s="19"/>
      <c r="D50" s="203" t="str">
        <f t="shared" si="1"/>
        <v>BpiqBalivageRobinier faux acacia</v>
      </c>
      <c r="E50" s="196" t="s">
        <v>27</v>
      </c>
      <c r="F50" s="196" t="s">
        <v>205</v>
      </c>
      <c r="G50" s="196" t="s">
        <v>199</v>
      </c>
      <c r="H50" s="200">
        <v>0.9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9"/>
      <c r="B51" s="19"/>
      <c r="C51" s="19"/>
      <c r="D51" s="203" t="str">
        <f t="shared" si="1"/>
        <v>BEBalivageRobinier faux acacia</v>
      </c>
      <c r="E51" s="196" t="s">
        <v>27</v>
      </c>
      <c r="F51" s="196" t="s">
        <v>205</v>
      </c>
      <c r="G51" s="196" t="s">
        <v>75</v>
      </c>
      <c r="H51" s="200">
        <v>0.69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97"/>
      <c r="B52" s="197"/>
      <c r="C52" s="197"/>
      <c r="D52" s="197"/>
      <c r="E52" s="200"/>
      <c r="F52" s="2"/>
      <c r="G52" s="2"/>
      <c r="H52" s="1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97"/>
      <c r="B53" s="197"/>
      <c r="C53" s="197"/>
      <c r="D53" s="197"/>
      <c r="E53" s="196"/>
      <c r="F53" s="2"/>
      <c r="G53" s="2"/>
      <c r="H53" s="19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5"/>
      <c r="B54" s="15"/>
      <c r="C54" s="15"/>
      <c r="D54" s="18" t="s">
        <v>214</v>
      </c>
      <c r="E54" s="44"/>
      <c r="F54" s="193"/>
      <c r="G54" s="193"/>
      <c r="H54" s="193"/>
      <c r="I54" s="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97"/>
      <c r="B55" s="197"/>
      <c r="C55" s="197"/>
      <c r="D55" s="197" t="s">
        <v>215</v>
      </c>
      <c r="E55" s="200">
        <v>10</v>
      </c>
      <c r="F55" s="2"/>
      <c r="G55" s="2"/>
      <c r="H55" s="19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97"/>
      <c r="B56" s="197"/>
      <c r="C56" s="197"/>
      <c r="D56" s="197"/>
      <c r="E56" s="196"/>
      <c r="F56" s="2"/>
      <c r="G56" s="2"/>
      <c r="H56" s="1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5"/>
      <c r="B57" s="15"/>
      <c r="C57" s="15"/>
      <c r="D57" s="18" t="s">
        <v>216</v>
      </c>
      <c r="E57" s="44"/>
      <c r="F57" s="193" t="s">
        <v>217</v>
      </c>
      <c r="G57" s="193"/>
      <c r="H57" s="19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7"/>
      <c r="B58" s="127"/>
      <c r="C58" s="127"/>
      <c r="D58" s="127" t="s">
        <v>218</v>
      </c>
      <c r="E58" s="204"/>
      <c r="F58" s="2"/>
      <c r="G58" s="2"/>
      <c r="H58" s="19"/>
      <c r="I58" s="5"/>
      <c r="J58" s="2"/>
      <c r="K58" s="2"/>
      <c r="L58" s="2"/>
      <c r="M58" s="2"/>
      <c r="N58" s="19"/>
      <c r="O58" s="2"/>
      <c r="P58" s="2"/>
      <c r="Q58" s="19"/>
      <c r="R58" s="2"/>
      <c r="S58" s="2"/>
      <c r="T58" s="19"/>
      <c r="U58" s="19"/>
      <c r="V58" s="19"/>
      <c r="W58" s="2"/>
      <c r="X58" s="19"/>
      <c r="Y58" s="2"/>
      <c r="Z58" s="2"/>
    </row>
    <row r="59" spans="1:26" ht="22.5" customHeight="1" x14ac:dyDescent="0.25">
      <c r="A59" s="197"/>
      <c r="B59" s="197"/>
      <c r="C59" s="197"/>
      <c r="D59" s="197" t="s">
        <v>219</v>
      </c>
      <c r="E59" s="200">
        <v>70</v>
      </c>
      <c r="F59" s="2"/>
      <c r="G59" s="2"/>
      <c r="H59" s="19"/>
      <c r="I59" s="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97"/>
      <c r="B60" s="197"/>
      <c r="C60" s="197"/>
      <c r="D60" s="197"/>
      <c r="E60" s="196"/>
      <c r="F60" s="2"/>
      <c r="G60" s="2"/>
      <c r="H60" s="19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97"/>
      <c r="B61" s="197"/>
      <c r="C61" s="197"/>
      <c r="D61" s="197" t="s">
        <v>54</v>
      </c>
      <c r="E61" s="196"/>
      <c r="F61" s="2"/>
      <c r="G61" s="2"/>
      <c r="H61" s="19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97"/>
      <c r="B62" s="197"/>
      <c r="C62" s="197"/>
      <c r="D62" s="197" t="s">
        <v>220</v>
      </c>
      <c r="E62" s="201">
        <v>0.2</v>
      </c>
      <c r="F62" s="19"/>
      <c r="G62" s="2"/>
      <c r="H62" s="19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97"/>
      <c r="B63" s="197"/>
      <c r="C63" s="197"/>
      <c r="D63" s="197" t="s">
        <v>61</v>
      </c>
      <c r="E63" s="201">
        <v>0.1</v>
      </c>
      <c r="F63" s="19"/>
      <c r="G63" s="2"/>
      <c r="H63" s="19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97"/>
      <c r="B64" s="197"/>
      <c r="C64" s="197"/>
      <c r="D64" s="197" t="s">
        <v>221</v>
      </c>
      <c r="E64" s="201">
        <v>0.1</v>
      </c>
      <c r="F64" s="19"/>
      <c r="G64" s="2"/>
      <c r="H64" s="19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97"/>
      <c r="B65" s="197"/>
      <c r="C65" s="197"/>
      <c r="D65" s="197" t="s">
        <v>222</v>
      </c>
      <c r="E65" s="202">
        <v>0.05</v>
      </c>
      <c r="F65" s="19"/>
      <c r="G65" s="2"/>
      <c r="H65" s="19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97"/>
      <c r="B66" s="197"/>
      <c r="C66" s="197"/>
      <c r="D66" s="197"/>
      <c r="E66" s="196"/>
      <c r="F66" s="19"/>
      <c r="G66" s="2"/>
      <c r="H66" s="19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97"/>
      <c r="B67" s="197"/>
      <c r="C67" s="197"/>
      <c r="D67" s="197"/>
      <c r="E67" s="196"/>
      <c r="F67" s="19"/>
      <c r="G67" s="2"/>
      <c r="H67" s="19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.75" customHeight="1" x14ac:dyDescent="0.25">
      <c r="A68" s="15"/>
      <c r="B68" s="15"/>
      <c r="C68" s="15"/>
      <c r="D68" s="205" t="s">
        <v>39</v>
      </c>
      <c r="E68" s="206" t="s">
        <v>223</v>
      </c>
      <c r="F68" s="207" t="s">
        <v>224</v>
      </c>
      <c r="G68" s="205" t="s">
        <v>225</v>
      </c>
      <c r="H68" s="205" t="s">
        <v>226</v>
      </c>
      <c r="I68" s="205" t="s">
        <v>227</v>
      </c>
      <c r="J68" s="205" t="s">
        <v>201</v>
      </c>
      <c r="K68" s="20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127"/>
      <c r="B69" s="127"/>
      <c r="C69" s="127"/>
      <c r="D69" s="209" t="s">
        <v>228</v>
      </c>
      <c r="E69" s="210">
        <v>0.60299999999999998</v>
      </c>
      <c r="F69" s="211" t="s">
        <v>229</v>
      </c>
      <c r="G69" s="85" t="s">
        <v>193</v>
      </c>
      <c r="H69" s="212">
        <v>80</v>
      </c>
      <c r="I69" s="213"/>
      <c r="J69" s="214"/>
      <c r="K69" s="8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127"/>
      <c r="B70" s="127"/>
      <c r="C70" s="127"/>
      <c r="D70" s="215" t="s">
        <v>230</v>
      </c>
      <c r="E70" s="216">
        <v>0.65564</v>
      </c>
      <c r="F70" s="211" t="s">
        <v>229</v>
      </c>
      <c r="G70" s="85" t="s">
        <v>193</v>
      </c>
      <c r="H70" s="212">
        <v>80</v>
      </c>
      <c r="I70" s="213"/>
      <c r="J70" s="217">
        <v>0.5</v>
      </c>
      <c r="K70" s="85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127"/>
      <c r="B71" s="127"/>
      <c r="C71" s="127"/>
      <c r="D71" s="215" t="s">
        <v>231</v>
      </c>
      <c r="E71" s="216">
        <v>0.67135</v>
      </c>
      <c r="F71" s="211" t="s">
        <v>229</v>
      </c>
      <c r="G71" s="85" t="s">
        <v>193</v>
      </c>
      <c r="H71" s="85"/>
      <c r="I71" s="213"/>
      <c r="J71" s="217">
        <v>0.5</v>
      </c>
      <c r="K71" s="85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197"/>
      <c r="B72" s="197"/>
      <c r="C72" s="197"/>
      <c r="D72" s="215" t="s">
        <v>232</v>
      </c>
      <c r="E72" s="216">
        <v>0.55752000000000002</v>
      </c>
      <c r="F72" s="211" t="s">
        <v>229</v>
      </c>
      <c r="G72" s="85" t="s">
        <v>193</v>
      </c>
      <c r="H72" s="212">
        <v>50</v>
      </c>
      <c r="I72" s="213"/>
      <c r="J72" s="217">
        <v>0.5</v>
      </c>
      <c r="K72" s="85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197"/>
      <c r="B73" s="197"/>
      <c r="C73" s="197"/>
      <c r="D73" s="215" t="s">
        <v>233</v>
      </c>
      <c r="E73" s="216">
        <v>0.53</v>
      </c>
      <c r="F73" s="211" t="s">
        <v>229</v>
      </c>
      <c r="G73" s="85" t="s">
        <v>193</v>
      </c>
      <c r="H73" s="212">
        <v>50</v>
      </c>
      <c r="I73" s="213"/>
      <c r="J73" s="217">
        <v>0.5</v>
      </c>
      <c r="K73" s="85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197"/>
      <c r="B74" s="197"/>
      <c r="C74" s="197"/>
      <c r="D74" s="215" t="s">
        <v>234</v>
      </c>
      <c r="E74" s="216">
        <v>0.61456999999999995</v>
      </c>
      <c r="F74" s="211" t="s">
        <v>229</v>
      </c>
      <c r="G74" s="85" t="s">
        <v>193</v>
      </c>
      <c r="H74" s="212">
        <v>50</v>
      </c>
      <c r="I74" s="218">
        <v>40</v>
      </c>
      <c r="J74" s="217">
        <v>0.5</v>
      </c>
      <c r="K74" s="85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197"/>
      <c r="B75" s="197"/>
      <c r="C75" s="197"/>
      <c r="D75" s="215" t="s">
        <v>235</v>
      </c>
      <c r="E75" s="216">
        <v>0.63446999999999998</v>
      </c>
      <c r="F75" s="211" t="s">
        <v>229</v>
      </c>
      <c r="G75" s="85" t="s">
        <v>193</v>
      </c>
      <c r="H75" s="212">
        <v>50</v>
      </c>
      <c r="I75" s="213"/>
      <c r="J75" s="217">
        <v>0.5</v>
      </c>
      <c r="K75" s="85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197"/>
      <c r="B76" s="197"/>
      <c r="C76" s="197"/>
      <c r="D76" s="215" t="s">
        <v>45</v>
      </c>
      <c r="E76" s="216">
        <v>0.50570000000000004</v>
      </c>
      <c r="F76" s="211" t="s">
        <v>229</v>
      </c>
      <c r="G76" s="85" t="s">
        <v>193</v>
      </c>
      <c r="H76" s="212">
        <v>50</v>
      </c>
      <c r="I76" s="218">
        <v>25</v>
      </c>
      <c r="J76" s="217">
        <v>0.5</v>
      </c>
      <c r="K76" s="85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197"/>
      <c r="B77" s="197"/>
      <c r="C77" s="197"/>
      <c r="D77" s="215" t="s">
        <v>236</v>
      </c>
      <c r="E77" s="216">
        <v>0.72377999999999998</v>
      </c>
      <c r="F77" s="211" t="s">
        <v>229</v>
      </c>
      <c r="G77" s="85" t="s">
        <v>193</v>
      </c>
      <c r="H77" s="212">
        <v>120</v>
      </c>
      <c r="I77" s="213"/>
      <c r="J77" s="217">
        <v>0.5</v>
      </c>
      <c r="K77" s="85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197"/>
      <c r="B78" s="197"/>
      <c r="C78" s="197"/>
      <c r="D78" s="215" t="s">
        <v>237</v>
      </c>
      <c r="E78" s="216">
        <v>0.76493</v>
      </c>
      <c r="F78" s="211" t="s">
        <v>229</v>
      </c>
      <c r="G78" s="85" t="s">
        <v>193</v>
      </c>
      <c r="H78" s="212">
        <v>150</v>
      </c>
      <c r="I78" s="213"/>
      <c r="J78" s="217">
        <v>0.5</v>
      </c>
      <c r="K78" s="85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197"/>
      <c r="B79" s="197"/>
      <c r="C79" s="197"/>
      <c r="D79" s="215" t="s">
        <v>238</v>
      </c>
      <c r="E79" s="216">
        <v>0.62970999999999999</v>
      </c>
      <c r="F79" s="211" t="s">
        <v>229</v>
      </c>
      <c r="G79" s="85" t="s">
        <v>193</v>
      </c>
      <c r="H79" s="212">
        <v>180</v>
      </c>
      <c r="I79" s="218">
        <v>50</v>
      </c>
      <c r="J79" s="217">
        <v>0.5</v>
      </c>
      <c r="K79" s="85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197"/>
      <c r="B80" s="197"/>
      <c r="C80" s="197"/>
      <c r="D80" s="215" t="s">
        <v>239</v>
      </c>
      <c r="E80" s="216">
        <v>0.72067999999999999</v>
      </c>
      <c r="F80" s="211" t="s">
        <v>229</v>
      </c>
      <c r="G80" s="85" t="s">
        <v>193</v>
      </c>
      <c r="H80" s="212">
        <v>180</v>
      </c>
      <c r="I80" s="218">
        <v>40</v>
      </c>
      <c r="J80" s="217">
        <v>0.5</v>
      </c>
      <c r="K80" s="85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197"/>
      <c r="B81" s="197"/>
      <c r="C81" s="197"/>
      <c r="D81" s="215" t="s">
        <v>240</v>
      </c>
      <c r="E81" s="216">
        <v>0.65627999999999997</v>
      </c>
      <c r="F81" s="211" t="s">
        <v>229</v>
      </c>
      <c r="G81" s="85" t="s">
        <v>193</v>
      </c>
      <c r="H81" s="212">
        <v>80</v>
      </c>
      <c r="I81" s="213"/>
      <c r="J81" s="217">
        <v>0.5</v>
      </c>
      <c r="K81" s="85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197"/>
      <c r="B82" s="197"/>
      <c r="C82" s="197"/>
      <c r="D82" s="215" t="s">
        <v>241</v>
      </c>
      <c r="E82" s="216">
        <v>0.64698</v>
      </c>
      <c r="F82" s="211" t="s">
        <v>229</v>
      </c>
      <c r="G82" s="85" t="s">
        <v>193</v>
      </c>
      <c r="H82" s="212">
        <v>180</v>
      </c>
      <c r="I82" s="218">
        <v>50</v>
      </c>
      <c r="J82" s="217">
        <v>0.5</v>
      </c>
      <c r="K82" s="85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197"/>
      <c r="B83" s="197"/>
      <c r="C83" s="197"/>
      <c r="D83" s="215" t="s">
        <v>242</v>
      </c>
      <c r="E83" s="216">
        <v>0.67530000000000001</v>
      </c>
      <c r="F83" s="211" t="s">
        <v>229</v>
      </c>
      <c r="G83" s="85" t="s">
        <v>193</v>
      </c>
      <c r="H83" s="212">
        <v>120</v>
      </c>
      <c r="I83" s="213"/>
      <c r="J83" s="217">
        <v>0.5</v>
      </c>
      <c r="K83" s="85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197"/>
      <c r="B84" s="197"/>
      <c r="C84" s="197"/>
      <c r="D84" s="215" t="s">
        <v>243</v>
      </c>
      <c r="E84" s="216">
        <v>0.8619</v>
      </c>
      <c r="F84" s="211" t="s">
        <v>229</v>
      </c>
      <c r="G84" s="85" t="s">
        <v>193</v>
      </c>
      <c r="H84" s="212">
        <v>150</v>
      </c>
      <c r="I84" s="218">
        <v>50</v>
      </c>
      <c r="J84" s="217">
        <v>0.5</v>
      </c>
      <c r="K84" s="85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197"/>
      <c r="B85" s="197"/>
      <c r="C85" s="197"/>
      <c r="D85" s="215" t="s">
        <v>244</v>
      </c>
      <c r="E85" s="216">
        <v>0.68483000000000005</v>
      </c>
      <c r="F85" s="211" t="s">
        <v>229</v>
      </c>
      <c r="G85" s="85" t="s">
        <v>193</v>
      </c>
      <c r="H85" s="212">
        <v>80</v>
      </c>
      <c r="I85" s="213"/>
      <c r="J85" s="217">
        <v>0.5</v>
      </c>
      <c r="K85" s="85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197"/>
      <c r="B86" s="197"/>
      <c r="C86" s="197"/>
      <c r="D86" s="215" t="s">
        <v>245</v>
      </c>
      <c r="E86" s="216">
        <v>0.74260000000000004</v>
      </c>
      <c r="F86" s="211" t="s">
        <v>229</v>
      </c>
      <c r="G86" s="85" t="s">
        <v>193</v>
      </c>
      <c r="H86" s="212">
        <v>50</v>
      </c>
      <c r="I86" s="213"/>
      <c r="J86" s="217">
        <v>0.5</v>
      </c>
      <c r="K86" s="85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197"/>
      <c r="B87" s="197"/>
      <c r="C87" s="197"/>
      <c r="D87" s="215" t="s">
        <v>246</v>
      </c>
      <c r="E87" s="216">
        <v>0.60670999999999997</v>
      </c>
      <c r="F87" s="211" t="s">
        <v>229</v>
      </c>
      <c r="G87" s="85" t="s">
        <v>193</v>
      </c>
      <c r="H87" s="212">
        <v>120</v>
      </c>
      <c r="I87" s="218">
        <v>40</v>
      </c>
      <c r="J87" s="217">
        <v>0.5</v>
      </c>
      <c r="K87" s="8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197"/>
      <c r="B88" s="197"/>
      <c r="C88" s="197"/>
      <c r="D88" s="215" t="s">
        <v>247</v>
      </c>
      <c r="E88" s="216">
        <v>0.59367000000000003</v>
      </c>
      <c r="F88" s="211" t="s">
        <v>229</v>
      </c>
      <c r="G88" s="85" t="s">
        <v>193</v>
      </c>
      <c r="H88" s="212">
        <v>80</v>
      </c>
      <c r="I88" s="213"/>
      <c r="J88" s="217">
        <v>0.5</v>
      </c>
      <c r="K88" s="85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197"/>
      <c r="B89" s="197"/>
      <c r="C89" s="197"/>
      <c r="D89" s="215" t="s">
        <v>248</v>
      </c>
      <c r="E89" s="216">
        <v>0.53154000000000001</v>
      </c>
      <c r="F89" s="211" t="s">
        <v>229</v>
      </c>
      <c r="G89" s="85" t="s">
        <v>193</v>
      </c>
      <c r="H89" s="212">
        <v>80</v>
      </c>
      <c r="I89" s="213"/>
      <c r="J89" s="217">
        <v>0.5</v>
      </c>
      <c r="K89" s="85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197"/>
      <c r="B90" s="197"/>
      <c r="C90" s="197"/>
      <c r="D90" s="215" t="s">
        <v>249</v>
      </c>
      <c r="E90" s="216">
        <v>0.61799999999999999</v>
      </c>
      <c r="F90" s="211" t="s">
        <v>229</v>
      </c>
      <c r="G90" s="85" t="s">
        <v>193</v>
      </c>
      <c r="H90" s="85"/>
      <c r="I90" s="213"/>
      <c r="J90" s="217">
        <v>0.5</v>
      </c>
      <c r="K90" s="85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197"/>
      <c r="B91" s="197"/>
      <c r="C91" s="197"/>
      <c r="D91" s="215" t="s">
        <v>250</v>
      </c>
      <c r="E91" s="216">
        <v>0.53442999999999996</v>
      </c>
      <c r="F91" s="211" t="s">
        <v>229</v>
      </c>
      <c r="G91" s="85" t="s">
        <v>193</v>
      </c>
      <c r="H91" s="212">
        <v>50</v>
      </c>
      <c r="I91" s="213"/>
      <c r="J91" s="217">
        <v>0.5</v>
      </c>
      <c r="K91" s="85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197"/>
      <c r="B92" s="197"/>
      <c r="C92" s="197"/>
      <c r="D92" s="215" t="s">
        <v>251</v>
      </c>
      <c r="E92" s="216">
        <v>0.62753000000000003</v>
      </c>
      <c r="F92" s="211" t="s">
        <v>229</v>
      </c>
      <c r="G92" s="85" t="s">
        <v>193</v>
      </c>
      <c r="H92" s="212">
        <v>50</v>
      </c>
      <c r="I92" s="213"/>
      <c r="J92" s="217">
        <v>0.5</v>
      </c>
      <c r="K92" s="85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97"/>
      <c r="B93" s="197"/>
      <c r="C93" s="197"/>
      <c r="D93" s="215" t="s">
        <v>252</v>
      </c>
      <c r="E93" s="216">
        <v>0.35</v>
      </c>
      <c r="F93" s="85" t="s">
        <v>253</v>
      </c>
      <c r="G93" s="85" t="s">
        <v>193</v>
      </c>
      <c r="H93" s="212">
        <v>15</v>
      </c>
      <c r="I93" s="213"/>
      <c r="J93" s="217">
        <v>0.5</v>
      </c>
      <c r="K93" s="85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97"/>
      <c r="B94" s="197"/>
      <c r="C94" s="197"/>
      <c r="D94" s="215" t="s">
        <v>254</v>
      </c>
      <c r="E94" s="216">
        <v>0.37</v>
      </c>
      <c r="F94" s="85" t="s">
        <v>253</v>
      </c>
      <c r="G94" s="85" t="s">
        <v>193</v>
      </c>
      <c r="H94" s="212">
        <v>25</v>
      </c>
      <c r="I94" s="213"/>
      <c r="J94" s="217">
        <v>0.5</v>
      </c>
      <c r="K94" s="85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197"/>
      <c r="B95" s="197"/>
      <c r="C95" s="197"/>
      <c r="D95" s="215" t="s">
        <v>255</v>
      </c>
      <c r="E95" s="216">
        <v>0.5</v>
      </c>
      <c r="F95" s="211" t="s">
        <v>229</v>
      </c>
      <c r="G95" s="85" t="s">
        <v>193</v>
      </c>
      <c r="H95" s="212">
        <v>100</v>
      </c>
      <c r="I95" s="213"/>
      <c r="J95" s="217">
        <v>0.5</v>
      </c>
      <c r="K95" s="85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197"/>
      <c r="B96" s="197"/>
      <c r="C96" s="197"/>
      <c r="D96" s="215" t="s">
        <v>205</v>
      </c>
      <c r="E96" s="216">
        <v>0.63995999999999997</v>
      </c>
      <c r="F96" s="211" t="s">
        <v>229</v>
      </c>
      <c r="G96" s="85" t="s">
        <v>193</v>
      </c>
      <c r="H96" s="212">
        <v>50</v>
      </c>
      <c r="I96" s="218">
        <v>25</v>
      </c>
      <c r="J96" s="217">
        <v>0.5</v>
      </c>
      <c r="K96" s="85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197"/>
      <c r="B97" s="197"/>
      <c r="C97" s="197"/>
      <c r="D97" s="215" t="s">
        <v>256</v>
      </c>
      <c r="E97" s="216">
        <v>0.39449000000000001</v>
      </c>
      <c r="F97" s="211" t="s">
        <v>229</v>
      </c>
      <c r="G97" s="85" t="s">
        <v>193</v>
      </c>
      <c r="H97" s="212">
        <v>50</v>
      </c>
      <c r="I97" s="213"/>
      <c r="J97" s="217">
        <v>0.5</v>
      </c>
      <c r="K97" s="85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197"/>
      <c r="B98" s="197"/>
      <c r="C98" s="197"/>
      <c r="D98" s="215" t="s">
        <v>257</v>
      </c>
      <c r="E98" s="216">
        <v>0.45</v>
      </c>
      <c r="F98" s="211" t="s">
        <v>229</v>
      </c>
      <c r="G98" s="85" t="s">
        <v>193</v>
      </c>
      <c r="H98" s="212">
        <v>50</v>
      </c>
      <c r="I98" s="213"/>
      <c r="J98" s="217">
        <v>0.5</v>
      </c>
      <c r="K98" s="85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197"/>
      <c r="B99" s="197"/>
      <c r="C99" s="197"/>
      <c r="D99" s="215" t="s">
        <v>258</v>
      </c>
      <c r="E99" s="216">
        <v>0.46905000000000002</v>
      </c>
      <c r="F99" s="211" t="s">
        <v>229</v>
      </c>
      <c r="G99" s="85" t="s">
        <v>193</v>
      </c>
      <c r="H99" s="212">
        <v>50</v>
      </c>
      <c r="I99" s="213"/>
      <c r="J99" s="217">
        <v>0.5</v>
      </c>
      <c r="K99" s="85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97"/>
      <c r="B100" s="197"/>
      <c r="C100" s="197"/>
      <c r="D100" s="197"/>
      <c r="E100" s="19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97"/>
      <c r="B101" s="197"/>
      <c r="C101" s="197"/>
      <c r="D101" s="197"/>
      <c r="E101" s="19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97"/>
      <c r="B102" s="197"/>
      <c r="C102" s="197"/>
      <c r="D102" s="197"/>
      <c r="E102" s="19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97"/>
      <c r="B103" s="197"/>
      <c r="C103" s="197"/>
      <c r="D103" s="197"/>
      <c r="E103" s="19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97"/>
      <c r="B104" s="197"/>
      <c r="C104" s="197"/>
      <c r="D104" s="197"/>
      <c r="E104" s="19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97"/>
      <c r="B105" s="197"/>
      <c r="C105" s="197"/>
      <c r="D105" s="197"/>
      <c r="E105" s="19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97"/>
      <c r="B106" s="197"/>
      <c r="C106" s="197"/>
      <c r="D106" s="197"/>
      <c r="E106" s="19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97"/>
      <c r="B107" s="197"/>
      <c r="C107" s="197"/>
      <c r="D107" s="197"/>
      <c r="E107" s="19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97"/>
      <c r="B108" s="197"/>
      <c r="C108" s="197"/>
      <c r="D108" s="197"/>
      <c r="E108" s="19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97"/>
      <c r="B109" s="197"/>
      <c r="C109" s="197"/>
      <c r="D109" s="197"/>
      <c r="E109" s="19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97"/>
      <c r="B110" s="197"/>
      <c r="C110" s="197"/>
      <c r="D110" s="197"/>
      <c r="E110" s="19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97"/>
      <c r="B111" s="197"/>
      <c r="C111" s="197"/>
      <c r="D111" s="197"/>
      <c r="E111" s="19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97"/>
      <c r="B112" s="197"/>
      <c r="C112" s="197"/>
      <c r="D112" s="197"/>
      <c r="E112" s="19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97"/>
      <c r="B113" s="197"/>
      <c r="C113" s="197"/>
      <c r="D113" s="197"/>
      <c r="E113" s="19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97"/>
      <c r="B114" s="197"/>
      <c r="C114" s="197"/>
      <c r="D114" s="197"/>
      <c r="E114" s="19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97"/>
      <c r="B115" s="197"/>
      <c r="C115" s="197"/>
      <c r="D115" s="197"/>
      <c r="E115" s="19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97"/>
      <c r="B116" s="197"/>
      <c r="C116" s="197"/>
      <c r="D116" s="197"/>
      <c r="E116" s="19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97"/>
      <c r="B117" s="197"/>
      <c r="C117" s="197"/>
      <c r="D117" s="197"/>
      <c r="E117" s="19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97"/>
      <c r="B118" s="197"/>
      <c r="C118" s="197"/>
      <c r="D118" s="197"/>
      <c r="E118" s="19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97"/>
      <c r="B119" s="197"/>
      <c r="C119" s="197"/>
      <c r="D119" s="197"/>
      <c r="E119" s="19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97"/>
      <c r="B120" s="197"/>
      <c r="C120" s="197"/>
      <c r="D120" s="197"/>
      <c r="E120" s="19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97"/>
      <c r="B121" s="197"/>
      <c r="C121" s="197"/>
      <c r="D121" s="197"/>
      <c r="E121" s="19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97"/>
      <c r="B122" s="197"/>
      <c r="C122" s="197"/>
      <c r="D122" s="197"/>
      <c r="E122" s="19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97"/>
      <c r="B123" s="197"/>
      <c r="C123" s="197"/>
      <c r="D123" s="197"/>
      <c r="E123" s="19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97"/>
      <c r="B124" s="197"/>
      <c r="C124" s="197"/>
      <c r="D124" s="197"/>
      <c r="E124" s="19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97"/>
      <c r="B125" s="197"/>
      <c r="C125" s="197"/>
      <c r="D125" s="197"/>
      <c r="E125" s="19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97"/>
      <c r="B126" s="197"/>
      <c r="C126" s="197"/>
      <c r="D126" s="197"/>
      <c r="E126" s="19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97"/>
      <c r="B127" s="197"/>
      <c r="C127" s="197"/>
      <c r="D127" s="197"/>
      <c r="E127" s="19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97"/>
      <c r="B128" s="197"/>
      <c r="C128" s="197"/>
      <c r="D128" s="197"/>
      <c r="E128" s="19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97"/>
      <c r="B129" s="197"/>
      <c r="C129" s="197"/>
      <c r="D129" s="197"/>
      <c r="E129" s="19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97"/>
      <c r="B130" s="197"/>
      <c r="C130" s="197"/>
      <c r="D130" s="197"/>
      <c r="E130" s="19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97"/>
      <c r="B131" s="197"/>
      <c r="C131" s="197"/>
      <c r="D131" s="197"/>
      <c r="E131" s="19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97"/>
      <c r="B132" s="197"/>
      <c r="C132" s="197"/>
      <c r="D132" s="197"/>
      <c r="E132" s="19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97"/>
      <c r="B133" s="197"/>
      <c r="C133" s="197"/>
      <c r="D133" s="197"/>
      <c r="E133" s="19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97"/>
      <c r="B134" s="197"/>
      <c r="C134" s="197"/>
      <c r="D134" s="197"/>
      <c r="E134" s="19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97"/>
      <c r="B135" s="197"/>
      <c r="C135" s="197"/>
      <c r="D135" s="197"/>
      <c r="E135" s="19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97"/>
      <c r="B136" s="197"/>
      <c r="C136" s="197"/>
      <c r="D136" s="197"/>
      <c r="E136" s="19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97"/>
      <c r="B137" s="197"/>
      <c r="C137" s="197"/>
      <c r="D137" s="197"/>
      <c r="E137" s="19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97"/>
      <c r="B138" s="197"/>
      <c r="C138" s="197"/>
      <c r="D138" s="197"/>
      <c r="E138" s="19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97"/>
      <c r="B139" s="197"/>
      <c r="C139" s="197"/>
      <c r="D139" s="197"/>
      <c r="E139" s="19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97"/>
      <c r="B140" s="197"/>
      <c r="C140" s="197"/>
      <c r="D140" s="197"/>
      <c r="E140" s="19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97"/>
      <c r="B141" s="197"/>
      <c r="C141" s="197"/>
      <c r="D141" s="197"/>
      <c r="E141" s="19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97"/>
      <c r="B142" s="197"/>
      <c r="C142" s="197"/>
      <c r="D142" s="197"/>
      <c r="E142" s="19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97"/>
      <c r="B143" s="197"/>
      <c r="C143" s="197"/>
      <c r="D143" s="197"/>
      <c r="E143" s="19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97"/>
      <c r="B144" s="197"/>
      <c r="C144" s="197"/>
      <c r="D144" s="197"/>
      <c r="E144" s="19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97"/>
      <c r="B145" s="197"/>
      <c r="C145" s="197"/>
      <c r="D145" s="197"/>
      <c r="E145" s="19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97"/>
      <c r="B146" s="197"/>
      <c r="C146" s="197"/>
      <c r="D146" s="197"/>
      <c r="E146" s="19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97"/>
      <c r="B147" s="197"/>
      <c r="C147" s="197"/>
      <c r="D147" s="197"/>
      <c r="E147" s="19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97"/>
      <c r="B148" s="197"/>
      <c r="C148" s="197"/>
      <c r="D148" s="197"/>
      <c r="E148" s="19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97"/>
      <c r="B149" s="197"/>
      <c r="C149" s="197"/>
      <c r="D149" s="197"/>
      <c r="E149" s="19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97"/>
      <c r="B150" s="197"/>
      <c r="C150" s="197"/>
      <c r="D150" s="197"/>
      <c r="E150" s="19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97"/>
      <c r="B151" s="197"/>
      <c r="C151" s="197"/>
      <c r="D151" s="197"/>
      <c r="E151" s="19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97"/>
      <c r="B152" s="197"/>
      <c r="C152" s="197"/>
      <c r="D152" s="197"/>
      <c r="E152" s="19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97"/>
      <c r="B153" s="197"/>
      <c r="C153" s="197"/>
      <c r="D153" s="197"/>
      <c r="E153" s="19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97"/>
      <c r="B154" s="197"/>
      <c r="C154" s="197"/>
      <c r="D154" s="197"/>
      <c r="E154" s="19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97"/>
      <c r="B155" s="197"/>
      <c r="C155" s="197"/>
      <c r="D155" s="197"/>
      <c r="E155" s="19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97"/>
      <c r="B156" s="197"/>
      <c r="C156" s="197"/>
      <c r="D156" s="197"/>
      <c r="E156" s="19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97"/>
      <c r="B157" s="197"/>
      <c r="C157" s="197"/>
      <c r="D157" s="197"/>
      <c r="E157" s="19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97"/>
      <c r="B158" s="197"/>
      <c r="C158" s="197"/>
      <c r="D158" s="197"/>
      <c r="E158" s="19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97"/>
      <c r="B159" s="197"/>
      <c r="C159" s="197"/>
      <c r="D159" s="197"/>
      <c r="E159" s="19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97"/>
      <c r="B160" s="197"/>
      <c r="C160" s="197"/>
      <c r="D160" s="197"/>
      <c r="E160" s="19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97"/>
      <c r="B161" s="197"/>
      <c r="C161" s="197"/>
      <c r="D161" s="197"/>
      <c r="E161" s="19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97"/>
      <c r="B162" s="197"/>
      <c r="C162" s="197"/>
      <c r="D162" s="197"/>
      <c r="E162" s="19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97"/>
      <c r="B163" s="197"/>
      <c r="C163" s="197"/>
      <c r="D163" s="197"/>
      <c r="E163" s="19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97"/>
      <c r="B164" s="197"/>
      <c r="C164" s="197"/>
      <c r="D164" s="197"/>
      <c r="E164" s="19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97"/>
      <c r="B165" s="197"/>
      <c r="C165" s="197"/>
      <c r="D165" s="197"/>
      <c r="E165" s="19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97"/>
      <c r="B166" s="197"/>
      <c r="C166" s="197"/>
      <c r="D166" s="197"/>
      <c r="E166" s="19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97"/>
      <c r="B167" s="197"/>
      <c r="C167" s="197"/>
      <c r="D167" s="197"/>
      <c r="E167" s="19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97"/>
      <c r="B168" s="197"/>
      <c r="C168" s="197"/>
      <c r="D168" s="197"/>
      <c r="E168" s="19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97"/>
      <c r="B169" s="197"/>
      <c r="C169" s="197"/>
      <c r="D169" s="197"/>
      <c r="E169" s="19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97"/>
      <c r="B170" s="197"/>
      <c r="C170" s="197"/>
      <c r="D170" s="197"/>
      <c r="E170" s="19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97"/>
      <c r="B171" s="197"/>
      <c r="C171" s="197"/>
      <c r="D171" s="197"/>
      <c r="E171" s="19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97"/>
      <c r="B172" s="197"/>
      <c r="C172" s="197"/>
      <c r="D172" s="197"/>
      <c r="E172" s="19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97"/>
      <c r="B173" s="197"/>
      <c r="C173" s="197"/>
      <c r="D173" s="197"/>
      <c r="E173" s="19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97"/>
      <c r="B174" s="197"/>
      <c r="C174" s="197"/>
      <c r="D174" s="197"/>
      <c r="E174" s="19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97"/>
      <c r="B175" s="197"/>
      <c r="C175" s="197"/>
      <c r="D175" s="197"/>
      <c r="E175" s="19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97"/>
      <c r="B176" s="197"/>
      <c r="C176" s="197"/>
      <c r="D176" s="197"/>
      <c r="E176" s="19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97"/>
      <c r="B177" s="197"/>
      <c r="C177" s="197"/>
      <c r="D177" s="197"/>
      <c r="E177" s="19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97"/>
      <c r="B178" s="197"/>
      <c r="C178" s="197"/>
      <c r="D178" s="197"/>
      <c r="E178" s="19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97"/>
      <c r="B179" s="197"/>
      <c r="C179" s="197"/>
      <c r="D179" s="197"/>
      <c r="E179" s="19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97"/>
      <c r="B180" s="197"/>
      <c r="C180" s="197"/>
      <c r="D180" s="197"/>
      <c r="E180" s="19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97"/>
      <c r="B181" s="197"/>
      <c r="C181" s="197"/>
      <c r="D181" s="197"/>
      <c r="E181" s="19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97"/>
      <c r="B182" s="197"/>
      <c r="C182" s="197"/>
      <c r="D182" s="197"/>
      <c r="E182" s="19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97"/>
      <c r="B183" s="197"/>
      <c r="C183" s="197"/>
      <c r="D183" s="197"/>
      <c r="E183" s="19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97"/>
      <c r="B184" s="197"/>
      <c r="C184" s="197"/>
      <c r="D184" s="197"/>
      <c r="E184" s="19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97"/>
      <c r="B185" s="197"/>
      <c r="C185" s="197"/>
      <c r="D185" s="197"/>
      <c r="E185" s="19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97"/>
      <c r="B186" s="197"/>
      <c r="C186" s="197"/>
      <c r="D186" s="197"/>
      <c r="E186" s="19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97"/>
      <c r="B187" s="197"/>
      <c r="C187" s="197"/>
      <c r="D187" s="197"/>
      <c r="E187" s="19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97"/>
      <c r="B188" s="197"/>
      <c r="C188" s="197"/>
      <c r="D188" s="197"/>
      <c r="E188" s="19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97"/>
      <c r="B189" s="197"/>
      <c r="C189" s="197"/>
      <c r="D189" s="197"/>
      <c r="E189" s="19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97"/>
      <c r="B190" s="197"/>
      <c r="C190" s="197"/>
      <c r="D190" s="197"/>
      <c r="E190" s="19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97"/>
      <c r="B191" s="197"/>
      <c r="C191" s="197"/>
      <c r="D191" s="197"/>
      <c r="E191" s="19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97"/>
      <c r="B192" s="197"/>
      <c r="C192" s="197"/>
      <c r="D192" s="197"/>
      <c r="E192" s="19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97"/>
      <c r="B193" s="197"/>
      <c r="C193" s="197"/>
      <c r="D193" s="197"/>
      <c r="E193" s="19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97"/>
      <c r="B194" s="197"/>
      <c r="C194" s="197"/>
      <c r="D194" s="197"/>
      <c r="E194" s="19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97"/>
      <c r="B195" s="197"/>
      <c r="C195" s="197"/>
      <c r="D195" s="197"/>
      <c r="E195" s="19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97"/>
      <c r="B196" s="197"/>
      <c r="C196" s="197"/>
      <c r="D196" s="197"/>
      <c r="E196" s="19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97"/>
      <c r="B197" s="197"/>
      <c r="C197" s="197"/>
      <c r="D197" s="197"/>
      <c r="E197" s="19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97"/>
      <c r="B198" s="197"/>
      <c r="C198" s="197"/>
      <c r="D198" s="197"/>
      <c r="E198" s="19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97"/>
      <c r="B199" s="197"/>
      <c r="C199" s="197"/>
      <c r="D199" s="197"/>
      <c r="E199" s="19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97"/>
      <c r="B200" s="197"/>
      <c r="C200" s="197"/>
      <c r="D200" s="197"/>
      <c r="E200" s="19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97"/>
      <c r="B201" s="197"/>
      <c r="C201" s="197"/>
      <c r="D201" s="197"/>
      <c r="E201" s="19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97"/>
      <c r="B202" s="197"/>
      <c r="C202" s="197"/>
      <c r="D202" s="197"/>
      <c r="E202" s="19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97"/>
      <c r="B203" s="197"/>
      <c r="C203" s="197"/>
      <c r="D203" s="197"/>
      <c r="E203" s="19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97"/>
      <c r="B204" s="197"/>
      <c r="C204" s="197"/>
      <c r="D204" s="197"/>
      <c r="E204" s="19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97"/>
      <c r="B205" s="197"/>
      <c r="C205" s="197"/>
      <c r="D205" s="197"/>
      <c r="E205" s="19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97"/>
      <c r="B206" s="197"/>
      <c r="C206" s="197"/>
      <c r="D206" s="197"/>
      <c r="E206" s="19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97"/>
      <c r="B207" s="197"/>
      <c r="C207" s="197"/>
      <c r="D207" s="197"/>
      <c r="E207" s="19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97"/>
      <c r="B208" s="197"/>
      <c r="C208" s="197"/>
      <c r="D208" s="197"/>
      <c r="E208" s="19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97"/>
      <c r="B209" s="197"/>
      <c r="C209" s="197"/>
      <c r="D209" s="197"/>
      <c r="E209" s="19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97"/>
      <c r="B210" s="197"/>
      <c r="C210" s="197"/>
      <c r="D210" s="197"/>
      <c r="E210" s="19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97"/>
      <c r="B211" s="197"/>
      <c r="C211" s="197"/>
      <c r="D211" s="197"/>
      <c r="E211" s="19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97"/>
      <c r="B212" s="197"/>
      <c r="C212" s="197"/>
      <c r="D212" s="197"/>
      <c r="E212" s="19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97"/>
      <c r="B213" s="197"/>
      <c r="C213" s="197"/>
      <c r="D213" s="197"/>
      <c r="E213" s="19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97"/>
      <c r="B214" s="197"/>
      <c r="C214" s="197"/>
      <c r="D214" s="197"/>
      <c r="E214" s="19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97"/>
      <c r="B215" s="197"/>
      <c r="C215" s="197"/>
      <c r="D215" s="197"/>
      <c r="E215" s="19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97"/>
      <c r="B216" s="197"/>
      <c r="C216" s="197"/>
      <c r="D216" s="197"/>
      <c r="E216" s="19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97"/>
      <c r="B217" s="197"/>
      <c r="C217" s="197"/>
      <c r="D217" s="197"/>
      <c r="E217" s="19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97"/>
      <c r="B218" s="197"/>
      <c r="C218" s="197"/>
      <c r="D218" s="197"/>
      <c r="E218" s="19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97"/>
      <c r="B219" s="197"/>
      <c r="C219" s="197"/>
      <c r="D219" s="197"/>
      <c r="E219" s="19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97"/>
      <c r="B220" s="197"/>
      <c r="C220" s="197"/>
      <c r="D220" s="197"/>
      <c r="E220" s="19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97"/>
      <c r="B221" s="197"/>
      <c r="C221" s="197"/>
      <c r="D221" s="197"/>
      <c r="E221" s="19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97"/>
      <c r="B222" s="197"/>
      <c r="C222" s="197"/>
      <c r="D222" s="197"/>
      <c r="E222" s="19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97"/>
      <c r="B223" s="197"/>
      <c r="C223" s="197"/>
      <c r="D223" s="197"/>
      <c r="E223" s="19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97"/>
      <c r="B224" s="197"/>
      <c r="C224" s="197"/>
      <c r="D224" s="197"/>
      <c r="E224" s="19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97"/>
      <c r="B225" s="197"/>
      <c r="C225" s="197"/>
      <c r="D225" s="197"/>
      <c r="E225" s="19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97"/>
      <c r="B226" s="197"/>
      <c r="C226" s="197"/>
      <c r="D226" s="197"/>
      <c r="E226" s="19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97"/>
      <c r="B227" s="197"/>
      <c r="C227" s="197"/>
      <c r="D227" s="197"/>
      <c r="E227" s="19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97"/>
      <c r="B228" s="197"/>
      <c r="C228" s="197"/>
      <c r="D228" s="197"/>
      <c r="E228" s="19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97"/>
      <c r="B229" s="197"/>
      <c r="C229" s="197"/>
      <c r="D229" s="197"/>
      <c r="E229" s="19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97"/>
      <c r="B230" s="197"/>
      <c r="C230" s="197"/>
      <c r="D230" s="197"/>
      <c r="E230" s="19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97"/>
      <c r="B231" s="197"/>
      <c r="C231" s="197"/>
      <c r="D231" s="197"/>
      <c r="E231" s="19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97"/>
      <c r="B232" s="197"/>
      <c r="C232" s="197"/>
      <c r="D232" s="197"/>
      <c r="E232" s="19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97"/>
      <c r="B233" s="197"/>
      <c r="C233" s="197"/>
      <c r="D233" s="197"/>
      <c r="E233" s="19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97"/>
      <c r="B234" s="197"/>
      <c r="C234" s="197"/>
      <c r="D234" s="197"/>
      <c r="E234" s="19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97"/>
      <c r="B235" s="197"/>
      <c r="C235" s="197"/>
      <c r="D235" s="197"/>
      <c r="E235" s="19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97"/>
      <c r="B236" s="197"/>
      <c r="C236" s="197"/>
      <c r="D236" s="197"/>
      <c r="E236" s="19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97"/>
      <c r="B237" s="197"/>
      <c r="C237" s="197"/>
      <c r="D237" s="197"/>
      <c r="E237" s="19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97"/>
      <c r="B238" s="197"/>
      <c r="C238" s="197"/>
      <c r="D238" s="197"/>
      <c r="E238" s="19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97"/>
      <c r="B239" s="197"/>
      <c r="C239" s="197"/>
      <c r="D239" s="197"/>
      <c r="E239" s="19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97"/>
      <c r="B240" s="197"/>
      <c r="C240" s="197"/>
      <c r="D240" s="197"/>
      <c r="E240" s="19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97"/>
      <c r="B241" s="197"/>
      <c r="C241" s="197"/>
      <c r="D241" s="197"/>
      <c r="E241" s="19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97"/>
      <c r="B242" s="197"/>
      <c r="C242" s="197"/>
      <c r="D242" s="197"/>
      <c r="E242" s="19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97"/>
      <c r="B243" s="197"/>
      <c r="C243" s="197"/>
      <c r="D243" s="197"/>
      <c r="E243" s="19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97"/>
      <c r="B244" s="197"/>
      <c r="C244" s="197"/>
      <c r="D244" s="197"/>
      <c r="E244" s="19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97"/>
      <c r="B245" s="197"/>
      <c r="C245" s="197"/>
      <c r="D245" s="197"/>
      <c r="E245" s="19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97"/>
      <c r="B246" s="197"/>
      <c r="C246" s="197"/>
      <c r="D246" s="197"/>
      <c r="E246" s="19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97"/>
      <c r="B247" s="197"/>
      <c r="C247" s="197"/>
      <c r="D247" s="197"/>
      <c r="E247" s="19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97"/>
      <c r="B248" s="197"/>
      <c r="C248" s="197"/>
      <c r="D248" s="197"/>
      <c r="E248" s="19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97"/>
      <c r="B249" s="197"/>
      <c r="C249" s="197"/>
      <c r="D249" s="197"/>
      <c r="E249" s="19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97"/>
      <c r="B250" s="197"/>
      <c r="C250" s="197"/>
      <c r="D250" s="197"/>
      <c r="E250" s="19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97"/>
      <c r="B251" s="197"/>
      <c r="C251" s="197"/>
      <c r="D251" s="197"/>
      <c r="E251" s="19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97"/>
      <c r="B252" s="197"/>
      <c r="C252" s="197"/>
      <c r="D252" s="197"/>
      <c r="E252" s="19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97"/>
      <c r="B253" s="197"/>
      <c r="C253" s="197"/>
      <c r="D253" s="197"/>
      <c r="E253" s="19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97"/>
      <c r="B254" s="197"/>
      <c r="C254" s="197"/>
      <c r="D254" s="197"/>
      <c r="E254" s="19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97"/>
      <c r="B255" s="197"/>
      <c r="C255" s="197"/>
      <c r="D255" s="197"/>
      <c r="E255" s="19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97"/>
      <c r="B256" s="197"/>
      <c r="C256" s="197"/>
      <c r="D256" s="197"/>
      <c r="E256" s="19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97"/>
      <c r="B257" s="197"/>
      <c r="C257" s="197"/>
      <c r="D257" s="197"/>
      <c r="E257" s="19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97"/>
      <c r="B258" s="197"/>
      <c r="C258" s="197"/>
      <c r="D258" s="197"/>
      <c r="E258" s="19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97"/>
      <c r="B259" s="197"/>
      <c r="C259" s="197"/>
      <c r="D259" s="197"/>
      <c r="E259" s="19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97"/>
      <c r="B260" s="197"/>
      <c r="C260" s="197"/>
      <c r="D260" s="197"/>
      <c r="E260" s="19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97"/>
      <c r="B261" s="197"/>
      <c r="C261" s="197"/>
      <c r="D261" s="197"/>
      <c r="E261" s="19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97"/>
      <c r="B262" s="197"/>
      <c r="C262" s="197"/>
      <c r="D262" s="197"/>
      <c r="E262" s="19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97"/>
      <c r="B263" s="197"/>
      <c r="C263" s="197"/>
      <c r="D263" s="197"/>
      <c r="E263" s="19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97"/>
      <c r="B264" s="197"/>
      <c r="C264" s="197"/>
      <c r="D264" s="197"/>
      <c r="E264" s="19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97"/>
      <c r="B265" s="197"/>
      <c r="C265" s="197"/>
      <c r="D265" s="197"/>
      <c r="E265" s="19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97"/>
      <c r="B266" s="197"/>
      <c r="C266" s="197"/>
      <c r="D266" s="197"/>
      <c r="E266" s="19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97"/>
      <c r="B267" s="197"/>
      <c r="C267" s="197"/>
      <c r="D267" s="197"/>
      <c r="E267" s="19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97"/>
      <c r="B268" s="197"/>
      <c r="C268" s="197"/>
      <c r="D268" s="197"/>
      <c r="E268" s="19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97"/>
      <c r="B269" s="197"/>
      <c r="C269" s="197"/>
      <c r="D269" s="197"/>
      <c r="E269" s="19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97"/>
      <c r="B270" s="197"/>
      <c r="C270" s="197"/>
      <c r="D270" s="197"/>
      <c r="E270" s="19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97"/>
      <c r="B271" s="197"/>
      <c r="C271" s="197"/>
      <c r="D271" s="197"/>
      <c r="E271" s="19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97"/>
      <c r="B272" s="197"/>
      <c r="C272" s="197"/>
      <c r="D272" s="197"/>
      <c r="E272" s="19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97"/>
      <c r="B273" s="197"/>
      <c r="C273" s="197"/>
      <c r="D273" s="197"/>
      <c r="E273" s="19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97"/>
      <c r="B274" s="197"/>
      <c r="C274" s="197"/>
      <c r="D274" s="197"/>
      <c r="E274" s="19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97"/>
      <c r="B275" s="197"/>
      <c r="C275" s="197"/>
      <c r="D275" s="197"/>
      <c r="E275" s="19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97"/>
      <c r="B276" s="197"/>
      <c r="C276" s="197"/>
      <c r="D276" s="197"/>
      <c r="E276" s="19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97"/>
      <c r="B277" s="197"/>
      <c r="C277" s="197"/>
      <c r="D277" s="197"/>
      <c r="E277" s="19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97"/>
      <c r="B278" s="197"/>
      <c r="C278" s="197"/>
      <c r="D278" s="197"/>
      <c r="E278" s="19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97"/>
      <c r="B279" s="197"/>
      <c r="C279" s="197"/>
      <c r="D279" s="197"/>
      <c r="E279" s="19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97"/>
      <c r="B280" s="197"/>
      <c r="C280" s="197"/>
      <c r="D280" s="197"/>
      <c r="E280" s="19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97"/>
      <c r="B281" s="197"/>
      <c r="C281" s="197"/>
      <c r="D281" s="197"/>
      <c r="E281" s="19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97"/>
      <c r="B282" s="197"/>
      <c r="C282" s="197"/>
      <c r="D282" s="197"/>
      <c r="E282" s="19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97"/>
      <c r="B283" s="197"/>
      <c r="C283" s="197"/>
      <c r="D283" s="197"/>
      <c r="E283" s="19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97"/>
      <c r="B284" s="197"/>
      <c r="C284" s="197"/>
      <c r="D284" s="197"/>
      <c r="E284" s="19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97"/>
      <c r="B285" s="197"/>
      <c r="C285" s="197"/>
      <c r="D285" s="197"/>
      <c r="E285" s="19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97"/>
      <c r="B286" s="197"/>
      <c r="C286" s="197"/>
      <c r="D286" s="197"/>
      <c r="E286" s="19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97"/>
      <c r="B287" s="197"/>
      <c r="C287" s="197"/>
      <c r="D287" s="197"/>
      <c r="E287" s="19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97"/>
      <c r="B288" s="197"/>
      <c r="C288" s="197"/>
      <c r="D288" s="197"/>
      <c r="E288" s="19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97"/>
      <c r="B289" s="197"/>
      <c r="C289" s="197"/>
      <c r="D289" s="197"/>
      <c r="E289" s="19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97"/>
      <c r="B290" s="197"/>
      <c r="C290" s="197"/>
      <c r="D290" s="197"/>
      <c r="E290" s="19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97"/>
      <c r="B291" s="197"/>
      <c r="C291" s="197"/>
      <c r="D291" s="197"/>
      <c r="E291" s="19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97"/>
      <c r="B292" s="197"/>
      <c r="C292" s="197"/>
      <c r="D292" s="197"/>
      <c r="E292" s="19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97"/>
      <c r="B293" s="197"/>
      <c r="C293" s="197"/>
      <c r="D293" s="197"/>
      <c r="E293" s="19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97"/>
      <c r="B294" s="197"/>
      <c r="C294" s="197"/>
      <c r="D294" s="197"/>
      <c r="E294" s="19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97"/>
      <c r="B295" s="197"/>
      <c r="C295" s="197"/>
      <c r="D295" s="197"/>
      <c r="E295" s="19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97"/>
      <c r="B296" s="197"/>
      <c r="C296" s="197"/>
      <c r="D296" s="197"/>
      <c r="E296" s="19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97"/>
      <c r="B297" s="197"/>
      <c r="C297" s="197"/>
      <c r="D297" s="197"/>
      <c r="E297" s="19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97"/>
      <c r="B298" s="197"/>
      <c r="C298" s="197"/>
      <c r="D298" s="197"/>
      <c r="E298" s="19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97"/>
      <c r="B299" s="197"/>
      <c r="C299" s="197"/>
      <c r="D299" s="197"/>
      <c r="E299" s="19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</sheetData>
  <hyperlinks>
    <hyperlink ref="D4" r:id="rId1" xr:uid="{00000000-0004-0000-0700-000000000000}"/>
    <hyperlink ref="D5" r:id="rId2" xr:uid="{00000000-0004-0000-07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Projet</vt:lpstr>
      <vt:lpstr>Scénario_projet</vt:lpstr>
      <vt:lpstr>Scénario_référence</vt:lpstr>
      <vt:lpstr>VAN</vt:lpstr>
      <vt:lpstr>REE</vt:lpstr>
      <vt:lpstr>calculsREE</vt:lpstr>
      <vt:lpstr>dataMethode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TISSOT Charles</dc:creator>
  <cp:lastModifiedBy>Léa piedigrossi</cp:lastModifiedBy>
  <dcterms:created xsi:type="dcterms:W3CDTF">2023-04-25T12:59:36Z</dcterms:created>
  <dcterms:modified xsi:type="dcterms:W3CDTF">2025-12-03T16:46:30Z</dcterms:modified>
</cp:coreProperties>
</file>