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Hanes France\70 - Amont-et-Effreney (indivision Grosjean)\Dossier labellisation\"/>
    </mc:Choice>
  </mc:AlternateContent>
  <bookViews>
    <workbookView xWindow="0" yWindow="0" windowWidth="14280" windowHeight="6735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E3" i="1" l="1"/>
  <c r="E4" i="1"/>
  <c r="E5" i="1"/>
  <c r="E6" i="1"/>
  <c r="E7" i="1"/>
  <c r="E8" i="1"/>
  <c r="E9" i="1"/>
  <c r="E10" i="1"/>
  <c r="E11" i="1"/>
  <c r="J20" i="1" l="1"/>
  <c r="I21" i="1"/>
  <c r="J17" i="1" s="1"/>
  <c r="I20" i="1"/>
  <c r="I19" i="1"/>
  <c r="I16" i="1"/>
  <c r="I18" i="1"/>
  <c r="I17" i="1"/>
  <c r="I15" i="1"/>
  <c r="O11" i="1"/>
  <c r="O10" i="1"/>
  <c r="O9" i="1"/>
  <c r="O8" i="1"/>
  <c r="O7" i="1"/>
  <c r="O6" i="1"/>
  <c r="O5" i="1"/>
  <c r="O4" i="1"/>
  <c r="O3" i="1"/>
  <c r="J18" i="1" l="1"/>
  <c r="J15" i="1"/>
  <c r="J19" i="1"/>
  <c r="J16" i="1"/>
  <c r="L9" i="1"/>
  <c r="L12" i="1" s="1"/>
  <c r="L6" i="1"/>
  <c r="H11" i="1"/>
  <c r="G11" i="1"/>
  <c r="C11" i="1"/>
  <c r="H10" i="1"/>
  <c r="G10" i="1"/>
  <c r="C10" i="1"/>
  <c r="H6" i="1"/>
  <c r="G6" i="1"/>
  <c r="C6" i="1"/>
  <c r="H4" i="1"/>
  <c r="G4" i="1"/>
  <c r="C4" i="1"/>
  <c r="I11" i="1" l="1"/>
  <c r="N11" i="1" s="1"/>
  <c r="I6" i="1"/>
  <c r="N6" i="1" s="1"/>
  <c r="I10" i="1"/>
  <c r="N10" i="1" s="1"/>
  <c r="H9" i="1" l="1"/>
  <c r="G9" i="1"/>
  <c r="C9" i="1"/>
  <c r="H8" i="1"/>
  <c r="G8" i="1"/>
  <c r="C8" i="1"/>
  <c r="H7" i="1" l="1"/>
  <c r="G7" i="1"/>
  <c r="C7" i="1"/>
  <c r="H5" i="1" l="1"/>
  <c r="G5" i="1"/>
  <c r="C5" i="1"/>
  <c r="H3" i="1" l="1"/>
  <c r="C19" i="1" s="1"/>
  <c r="C20" i="1" s="1"/>
  <c r="G3" i="1"/>
  <c r="C17" i="1" s="1"/>
  <c r="C3" i="1"/>
  <c r="C15" i="1" s="1"/>
  <c r="C16" i="1" s="1"/>
  <c r="I5" i="1" l="1"/>
  <c r="N5" i="1" s="1"/>
  <c r="C18" i="1" l="1"/>
  <c r="C21" i="1" s="1"/>
  <c r="I9" i="1" l="1"/>
  <c r="N9" i="1" s="1"/>
  <c r="I4" i="1"/>
  <c r="N4" i="1" s="1"/>
  <c r="I3" i="1" l="1"/>
  <c r="N3" i="1" s="1"/>
  <c r="I8" i="1"/>
  <c r="N8" i="1" s="1"/>
  <c r="I7" i="1" l="1"/>
  <c r="N7" i="1" s="1"/>
  <c r="N12" i="1" s="1"/>
</calcChain>
</file>

<file path=xl/sharedStrings.xml><?xml version="1.0" encoding="utf-8"?>
<sst xmlns="http://schemas.openxmlformats.org/spreadsheetml/2006/main" count="48" uniqueCount="37">
  <si>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</si>
  <si>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</si>
  <si>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</si>
  <si>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</si>
  <si>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</si>
  <si>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</si>
  <si>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</si>
  <si>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</si>
  <si>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</si>
  <si>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</si>
  <si>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</si>
  <si>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</si>
  <si>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</si>
  <si>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</si>
  <si>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</si>
  <si>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</si>
  <si>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</si>
  <si>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</si>
  <si>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</si>
  <si>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</si>
  <si>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Modalité 1</t>
  </si>
  <si>
    <t>Modalité 2</t>
  </si>
  <si>
    <t>Modalité 3</t>
  </si>
  <si>
    <t>douglas</t>
  </si>
  <si>
    <t>Proportion 
essence</t>
  </si>
  <si>
    <t>chêne sessile</t>
  </si>
  <si>
    <t>érable sycomore</t>
  </si>
  <si>
    <t>chêne rouge d'Amérique</t>
  </si>
  <si>
    <t>châtaignier</t>
  </si>
  <si>
    <t>pin laricio de Corse</t>
  </si>
  <si>
    <t>DOU</t>
  </si>
  <si>
    <t>CHS</t>
  </si>
  <si>
    <t>ERS</t>
  </si>
  <si>
    <t>CHR</t>
  </si>
  <si>
    <t>CHA</t>
  </si>
  <si>
    <t>PIN</t>
  </si>
  <si>
    <t>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</si>
</sst>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/>
    </xf>
    <xf numFmtId="9" fontId="0" fillId="0" borderId="0" xfId="1" applyFont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1" xfId="1" applyFont="1" applyBorder="1" applyAlignment="1">
      <alignment horizontal="center"/>
    </xf>
    <xf numFmtId="9" fontId="1" fillId="5" borderId="2" xfId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9" fontId="0" fillId="0" borderId="0" xfId="1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dougl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h&#234;ne%20sessi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&#233;rable%20sycomo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h&#234;ne%20roug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h&#226;taignie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pin%20laricio%20de%20Cor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276.18294385996694</v>
          </cell>
        </row>
        <row r="7">
          <cell r="W7">
            <v>0</v>
          </cell>
        </row>
        <row r="13">
          <cell r="W13">
            <v>54.18</v>
          </cell>
        </row>
        <row r="14">
          <cell r="W14">
            <v>10.767861907777304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5">
          <cell r="W5">
            <v>83.899998762976224</v>
          </cell>
        </row>
        <row r="7">
          <cell r="W7">
            <v>0</v>
          </cell>
        </row>
        <row r="14">
          <cell r="W14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234.33294511265328</v>
          </cell>
        </row>
        <row r="7">
          <cell r="W7">
            <v>0</v>
          </cell>
        </row>
        <row r="13">
          <cell r="W13">
            <v>24.774999999999999</v>
          </cell>
        </row>
        <row r="14">
          <cell r="W14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163.33031437432891</v>
          </cell>
        </row>
        <row r="7">
          <cell r="W7">
            <v>0</v>
          </cell>
        </row>
        <row r="13">
          <cell r="W13">
            <v>38</v>
          </cell>
        </row>
        <row r="14">
          <cell r="W1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212.53975421547793</v>
          </cell>
        </row>
        <row r="7">
          <cell r="W7">
            <v>0</v>
          </cell>
        </row>
        <row r="13">
          <cell r="W13">
            <v>24.774999999999999</v>
          </cell>
        </row>
        <row r="14">
          <cell r="W14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nées entrée"/>
      <sheetName val="d e affichage"/>
      <sheetName val="Modèle"/>
      <sheetName val="Paramètres"/>
      <sheetName val="Interpolation pin laricio"/>
    </sheetNames>
    <sheetDataSet>
      <sheetData sheetId="0"/>
      <sheetData sheetId="1"/>
      <sheetData sheetId="2">
        <row r="6">
          <cell r="W6">
            <v>137.55906339137312</v>
          </cell>
        </row>
        <row r="8">
          <cell r="W8">
            <v>0</v>
          </cell>
        </row>
        <row r="13">
          <cell r="W13">
            <v>12.04</v>
          </cell>
        </row>
        <row r="14">
          <cell r="W14">
            <v>0.80896205535123844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N14" sqref="N14"/>
    </sheetView>
  </sheetViews>
  <sheetFormatPr baseColWidth="10" defaultRowHeight="15" x14ac:dyDescent="0.25"/>
  <cols>
    <col min="1" max="1" width="10.42578125" bestFit="1" customWidth="1"/>
    <col min="2" max="2" width="25.42578125" bestFit="1" customWidth="1"/>
    <col min="3" max="3" width="9.28515625" bestFit="1" customWidth="1"/>
    <col min="4" max="4" width="4" bestFit="1" customWidth="1"/>
    <col min="5" max="5" width="9" bestFit="1" customWidth="1"/>
    <col min="6" max="6" width="9.42578125" bestFit="1" customWidth="1"/>
    <col min="7" max="7" width="12.28515625" bestFit="1" customWidth="1"/>
    <col min="8" max="8" width="14.85546875" bestFit="1" customWidth="1"/>
    <col min="9" max="9" width="13" bestFit="1" customWidth="1"/>
    <col min="10" max="10" width="16.7109375" bestFit="1" customWidth="1"/>
    <col min="11" max="11" width="16.140625" bestFit="1" customWidth="1"/>
    <col min="14" max="14" width="10" bestFit="1" customWidth="1"/>
  </cols>
  <sheetData>
    <row r="1" spans="1:16" ht="15" customHeight="1" x14ac:dyDescent="0.25">
      <c r="B1" s="1"/>
      <c r="C1" s="38" t="s">
        <v>8</v>
      </c>
      <c r="D1" s="38"/>
      <c r="E1" s="38"/>
      <c r="F1" s="38"/>
      <c r="G1" s="39" t="s">
        <v>9</v>
      </c>
      <c r="H1" s="41" t="s">
        <v>10</v>
      </c>
      <c r="I1" s="36" t="s">
        <v>11</v>
      </c>
      <c r="J1" s="43" t="s">
        <v>12</v>
      </c>
      <c r="K1" s="45" t="s">
        <v>13</v>
      </c>
      <c r="L1" s="36" t="s">
        <v>14</v>
      </c>
      <c r="M1" s="43" t="s">
        <v>24</v>
      </c>
      <c r="N1" s="37" t="s">
        <v>7</v>
      </c>
    </row>
    <row r="2" spans="1:16" x14ac:dyDescent="0.25">
      <c r="B2" s="1"/>
      <c r="C2" s="10" t="s">
        <v>16</v>
      </c>
      <c r="D2" s="10" t="s">
        <v>4</v>
      </c>
      <c r="E2" s="10" t="s">
        <v>5</v>
      </c>
      <c r="F2" s="10" t="s">
        <v>6</v>
      </c>
      <c r="G2" s="40"/>
      <c r="H2" s="42"/>
      <c r="I2" s="36"/>
      <c r="J2" s="44"/>
      <c r="K2" s="45"/>
      <c r="L2" s="36"/>
      <c r="M2" s="44"/>
      <c r="N2" s="37"/>
    </row>
    <row r="3" spans="1:16" x14ac:dyDescent="0.25">
      <c r="A3" s="29" t="s">
        <v>20</v>
      </c>
      <c r="B3" s="7" t="s">
        <v>23</v>
      </c>
      <c r="C3" s="11">
        <f>'[1]Quantification C'!$W$6</f>
        <v>276.18294385996694</v>
      </c>
      <c r="D3" s="12">
        <v>0</v>
      </c>
      <c r="E3" s="11">
        <f>+'[1]Quantification C'!$W$7</f>
        <v>0</v>
      </c>
      <c r="F3" s="12">
        <v>0</v>
      </c>
      <c r="G3" s="17">
        <f>+'[1]Quantification C'!$W$14</f>
        <v>10.767861907777304</v>
      </c>
      <c r="H3" s="14">
        <f>'[1]Quantification C'!$W$13</f>
        <v>54.18</v>
      </c>
      <c r="I3" s="8">
        <f t="shared" ref="I3:I11" si="0">SUM(C3:H3)</f>
        <v>341.13080576774428</v>
      </c>
      <c r="J3" s="9">
        <v>0</v>
      </c>
      <c r="K3" s="9">
        <v>0.1</v>
      </c>
      <c r="L3" s="30">
        <v>4.45</v>
      </c>
      <c r="M3" s="20">
        <v>0.63</v>
      </c>
      <c r="N3" s="13">
        <f>I3*(100%-J3)*(100%-K3)*L3*M3</f>
        <v>860.72419257288414</v>
      </c>
      <c r="O3">
        <f>M3*L3</f>
        <v>2.8035000000000001</v>
      </c>
      <c r="P3" t="s">
        <v>30</v>
      </c>
    </row>
    <row r="4" spans="1:16" x14ac:dyDescent="0.25">
      <c r="A4" s="29"/>
      <c r="B4" s="7" t="s">
        <v>25</v>
      </c>
      <c r="C4" s="11">
        <f>'[2]Quantification C'!$W$5</f>
        <v>83.899998762976224</v>
      </c>
      <c r="D4" s="12">
        <v>0</v>
      </c>
      <c r="E4" s="11">
        <f>'[2]Quantification C'!$W$7</f>
        <v>0</v>
      </c>
      <c r="F4" s="12">
        <v>0</v>
      </c>
      <c r="G4" s="17">
        <f>'[2]Quantification C'!$W$14</f>
        <v>0</v>
      </c>
      <c r="H4" s="14">
        <f>'[2]Quantification C'!$W$14</f>
        <v>0</v>
      </c>
      <c r="I4" s="8">
        <f t="shared" si="0"/>
        <v>83.899998762976224</v>
      </c>
      <c r="J4" s="9">
        <v>0</v>
      </c>
      <c r="K4" s="9">
        <v>0.1</v>
      </c>
      <c r="L4" s="31"/>
      <c r="M4" s="20">
        <v>0.28000000000000003</v>
      </c>
      <c r="N4" s="13">
        <f>I4*(100%-J4)*(100%-K4)*L3*M4</f>
        <v>94.085458612801546</v>
      </c>
      <c r="O4">
        <f>M4*L3</f>
        <v>1.2460000000000002</v>
      </c>
      <c r="P4" t="s">
        <v>31</v>
      </c>
    </row>
    <row r="5" spans="1:16" x14ac:dyDescent="0.25">
      <c r="A5" s="29"/>
      <c r="B5" s="7" t="s">
        <v>26</v>
      </c>
      <c r="C5" s="11">
        <f>'[3]Quantification C'!$W$6</f>
        <v>234.33294511265328</v>
      </c>
      <c r="D5" s="12">
        <v>0</v>
      </c>
      <c r="E5" s="11">
        <f>'[3]Quantification C'!$W$7</f>
        <v>0</v>
      </c>
      <c r="F5" s="12">
        <v>0</v>
      </c>
      <c r="G5" s="17">
        <f>'[3]Quantification C'!$W$14</f>
        <v>0</v>
      </c>
      <c r="H5" s="14">
        <f>'[3]Quantification C'!$W$13</f>
        <v>24.774999999999999</v>
      </c>
      <c r="I5" s="8">
        <f t="shared" si="0"/>
        <v>259.10794511265328</v>
      </c>
      <c r="J5" s="9">
        <v>0</v>
      </c>
      <c r="K5" s="9">
        <v>0.1</v>
      </c>
      <c r="L5" s="32"/>
      <c r="M5" s="21">
        <v>0.09</v>
      </c>
      <c r="N5" s="13">
        <f>I5*(100%-J5)*(100%-K5)*L3*M5</f>
        <v>93.395458815855875</v>
      </c>
      <c r="O5">
        <f>M5*L3</f>
        <v>0.40050000000000002</v>
      </c>
      <c r="P5" t="s">
        <v>32</v>
      </c>
    </row>
    <row r="6" spans="1:16" x14ac:dyDescent="0.25">
      <c r="A6" s="29" t="s">
        <v>21</v>
      </c>
      <c r="B6" s="7" t="s">
        <v>23</v>
      </c>
      <c r="C6" s="11">
        <f>'[1]Quantification C'!$W$6</f>
        <v>276.18294385996694</v>
      </c>
      <c r="D6" s="12">
        <v>0</v>
      </c>
      <c r="E6" s="11">
        <f>+'[1]Quantification C'!$W$7</f>
        <v>0</v>
      </c>
      <c r="F6" s="12">
        <v>0</v>
      </c>
      <c r="G6" s="17">
        <f>+'[1]Quantification C'!$W$14</f>
        <v>10.767861907777304</v>
      </c>
      <c r="H6" s="14">
        <f>'[1]Quantification C'!$W$13</f>
        <v>54.18</v>
      </c>
      <c r="I6" s="8">
        <f t="shared" si="0"/>
        <v>341.13080576774428</v>
      </c>
      <c r="J6" s="9">
        <v>0</v>
      </c>
      <c r="K6" s="9">
        <v>0.1</v>
      </c>
      <c r="L6" s="30">
        <f>1.75+1.8</f>
        <v>3.55</v>
      </c>
      <c r="M6" s="20">
        <v>0.63</v>
      </c>
      <c r="N6" s="13">
        <f>I6*(100%-J6)*(100%-K6)*L6*M6</f>
        <v>686.64514238960408</v>
      </c>
      <c r="O6">
        <f>M6*L6</f>
        <v>2.2364999999999999</v>
      </c>
      <c r="P6" t="s">
        <v>30</v>
      </c>
    </row>
    <row r="7" spans="1:16" x14ac:dyDescent="0.25">
      <c r="A7" s="29"/>
      <c r="B7" s="7" t="s">
        <v>27</v>
      </c>
      <c r="C7" s="11">
        <f>'[4]Quantification C'!$W$6</f>
        <v>163.33031437432891</v>
      </c>
      <c r="D7" s="12">
        <v>0</v>
      </c>
      <c r="E7" s="11">
        <f>'[4]Quantification C'!$W$7</f>
        <v>0</v>
      </c>
      <c r="F7" s="12">
        <v>0</v>
      </c>
      <c r="G7" s="17">
        <f>'[4]Quantification C'!$W$14</f>
        <v>0</v>
      </c>
      <c r="H7" s="14">
        <f>'[4]Quantification C'!$W$13</f>
        <v>38</v>
      </c>
      <c r="I7" s="8">
        <f t="shared" si="0"/>
        <v>201.33031437432891</v>
      </c>
      <c r="J7" s="9">
        <v>0</v>
      </c>
      <c r="K7" s="9">
        <v>0.1</v>
      </c>
      <c r="L7" s="31"/>
      <c r="M7" s="20">
        <v>0.28000000000000003</v>
      </c>
      <c r="N7" s="13">
        <f>I7*(100%-J7)*(100%-K7)*L6*M7</f>
        <v>180.11009923927466</v>
      </c>
      <c r="O7">
        <f>M7*L6</f>
        <v>0.99399999999999999</v>
      </c>
      <c r="P7" t="s">
        <v>33</v>
      </c>
    </row>
    <row r="8" spans="1:16" x14ac:dyDescent="0.25">
      <c r="A8" s="29"/>
      <c r="B8" s="7" t="s">
        <v>28</v>
      </c>
      <c r="C8" s="11">
        <f>'[5]Quantification C'!$W$6</f>
        <v>212.53975421547793</v>
      </c>
      <c r="D8" s="12">
        <v>0</v>
      </c>
      <c r="E8" s="11">
        <f>'[5]Quantification C'!$W$7</f>
        <v>0</v>
      </c>
      <c r="F8" s="12">
        <v>0</v>
      </c>
      <c r="G8" s="17">
        <f>'[5]Quantification C'!$W$14</f>
        <v>0</v>
      </c>
      <c r="H8" s="14">
        <f>'[5]Quantification C'!$W$13</f>
        <v>24.774999999999999</v>
      </c>
      <c r="I8" s="8">
        <f t="shared" si="0"/>
        <v>237.31475421547793</v>
      </c>
      <c r="J8" s="9">
        <v>0</v>
      </c>
      <c r="K8" s="9">
        <v>0.1</v>
      </c>
      <c r="L8" s="32"/>
      <c r="M8" s="20">
        <v>0.09</v>
      </c>
      <c r="N8" s="13">
        <f>I8*(100%-J8)*(100%-K8)*L6*M8</f>
        <v>68.239857574660675</v>
      </c>
      <c r="O8">
        <f>M8*L6</f>
        <v>0.31949999999999995</v>
      </c>
      <c r="P8" t="s">
        <v>34</v>
      </c>
    </row>
    <row r="9" spans="1:16" x14ac:dyDescent="0.25">
      <c r="A9" s="29" t="s">
        <v>22</v>
      </c>
      <c r="B9" s="7" t="s">
        <v>29</v>
      </c>
      <c r="C9" s="11">
        <f>[6]Modèle!$W$6</f>
        <v>137.55906339137312</v>
      </c>
      <c r="D9" s="12">
        <v>0</v>
      </c>
      <c r="E9" s="11">
        <f>[6]Modèle!$W$8</f>
        <v>0</v>
      </c>
      <c r="F9" s="12">
        <v>0</v>
      </c>
      <c r="G9" s="17">
        <f>[6]Modèle!$W$14</f>
        <v>0.80896205535123844</v>
      </c>
      <c r="H9" s="14">
        <f>[6]Modèle!$W$13</f>
        <v>12.04</v>
      </c>
      <c r="I9" s="8">
        <f t="shared" si="0"/>
        <v>150.40802544672434</v>
      </c>
      <c r="J9" s="9">
        <v>0</v>
      </c>
      <c r="K9" s="9">
        <v>0.1</v>
      </c>
      <c r="L9" s="33">
        <f>1.25+0.9</f>
        <v>2.15</v>
      </c>
      <c r="M9" s="20">
        <v>0.63</v>
      </c>
      <c r="N9" s="13">
        <f>I9*(100%-J9)*(100%-K9)*L9*M9</f>
        <v>183.35490342082932</v>
      </c>
      <c r="O9">
        <f>M9*L9</f>
        <v>1.3545</v>
      </c>
      <c r="P9" t="s">
        <v>35</v>
      </c>
    </row>
    <row r="10" spans="1:16" x14ac:dyDescent="0.25">
      <c r="A10" s="29"/>
      <c r="B10" s="7" t="s">
        <v>27</v>
      </c>
      <c r="C10" s="11">
        <f>'[4]Quantification C'!$W$6</f>
        <v>163.33031437432891</v>
      </c>
      <c r="D10" s="12">
        <v>0</v>
      </c>
      <c r="E10" s="11">
        <f>'[4]Quantification C'!$W$7</f>
        <v>0</v>
      </c>
      <c r="F10" s="12">
        <v>0</v>
      </c>
      <c r="G10" s="17">
        <f>'[4]Quantification C'!$W$14</f>
        <v>0</v>
      </c>
      <c r="H10" s="14">
        <f>'[4]Quantification C'!$W$13</f>
        <v>38</v>
      </c>
      <c r="I10" s="8">
        <f t="shared" si="0"/>
        <v>201.33031437432891</v>
      </c>
      <c r="J10" s="9">
        <v>0</v>
      </c>
      <c r="K10" s="9">
        <v>0.1</v>
      </c>
      <c r="L10" s="34"/>
      <c r="M10" s="20">
        <v>0.28000000000000003</v>
      </c>
      <c r="N10" s="13">
        <f>I10*(100%-J10)*(100%-K10)*L9*M10</f>
        <v>109.08076432801141</v>
      </c>
      <c r="O10">
        <f>M10*L9</f>
        <v>0.60199999999999998</v>
      </c>
      <c r="P10" t="s">
        <v>33</v>
      </c>
    </row>
    <row r="11" spans="1:16" x14ac:dyDescent="0.25">
      <c r="A11" s="29"/>
      <c r="B11" s="7" t="s">
        <v>26</v>
      </c>
      <c r="C11" s="11">
        <f>'[3]Quantification C'!$W$6</f>
        <v>234.33294511265328</v>
      </c>
      <c r="D11" s="12">
        <v>0</v>
      </c>
      <c r="E11" s="11">
        <f>'[3]Quantification C'!$W$7</f>
        <v>0</v>
      </c>
      <c r="F11" s="12">
        <v>0</v>
      </c>
      <c r="G11" s="17">
        <f>'[3]Quantification C'!$W$14</f>
        <v>0</v>
      </c>
      <c r="H11" s="14">
        <f>'[3]Quantification C'!$W$13</f>
        <v>24.774999999999999</v>
      </c>
      <c r="I11" s="8">
        <f t="shared" si="0"/>
        <v>259.10794511265328</v>
      </c>
      <c r="J11" s="9">
        <v>0</v>
      </c>
      <c r="K11" s="9">
        <v>0.1</v>
      </c>
      <c r="L11" s="35"/>
      <c r="M11" s="21">
        <v>0.09</v>
      </c>
      <c r="N11" s="13">
        <f>I11*(100%-J11)*(100%-K11)*L9*M11</f>
        <v>45.123648641368568</v>
      </c>
      <c r="O11">
        <f>M11*L9</f>
        <v>0.19349999999999998</v>
      </c>
      <c r="P11" t="s">
        <v>32</v>
      </c>
    </row>
    <row r="12" spans="1:16" x14ac:dyDescent="0.25">
      <c r="C12" s="2"/>
      <c r="D12" s="1"/>
      <c r="E12" s="1"/>
      <c r="F12" s="1"/>
      <c r="G12" s="1"/>
      <c r="H12" s="1"/>
      <c r="I12" s="1"/>
      <c r="J12" s="1"/>
      <c r="K12" s="15" t="s">
        <v>15</v>
      </c>
      <c r="L12" s="18">
        <f>SUM(L3:L11)</f>
        <v>10.15</v>
      </c>
      <c r="M12" s="22"/>
      <c r="N12" s="16">
        <f>SUM(N3:N11)</f>
        <v>2320.7595255952901</v>
      </c>
    </row>
    <row r="13" spans="1:16" x14ac:dyDescent="0.25">
      <c r="C13" s="2"/>
      <c r="D13" s="1"/>
      <c r="E13" s="1"/>
      <c r="F13" s="1"/>
      <c r="G13" s="1"/>
      <c r="H13" s="1"/>
      <c r="I13" s="1"/>
      <c r="J13" s="1"/>
      <c r="K13" s="23"/>
      <c r="L13" s="24"/>
      <c r="M13" s="24"/>
      <c r="N13" s="25">
        <f>N12/L12</f>
        <v>228.64625867933893</v>
      </c>
    </row>
    <row r="14" spans="1:16" x14ac:dyDescent="0.25">
      <c r="C14" s="2"/>
      <c r="D14" s="1"/>
      <c r="E14" s="1"/>
      <c r="F14" s="1"/>
      <c r="G14" s="1"/>
      <c r="H14" s="1"/>
      <c r="I14" s="1"/>
      <c r="J14" s="1"/>
      <c r="K14" s="23"/>
      <c r="L14" s="24"/>
      <c r="M14" s="24"/>
      <c r="N14" s="25"/>
    </row>
    <row r="15" spans="1:16" x14ac:dyDescent="0.25">
      <c r="B15" s="1" t="s">
        <v>0</v>
      </c>
      <c r="C15" s="3">
        <f>SUM(C3:F3)*L3*M3+SUM(C4:F4)*L3*M4+SUM(C5:F5)*L3*M5+SUM(C6:F6)*L6*M6+SUM(C7:F7)*L6*M7+SUM(C8:F8)*L6*M8+SUM(C9:F9)*L9*M9+SUM(C10:F10)*L9*M10+SUM(C11:F11)*L9*M11</f>
        <v>2150.6005894867071</v>
      </c>
      <c r="D15" s="1"/>
      <c r="E15" s="1"/>
      <c r="F15" s="1"/>
      <c r="G15" s="1"/>
      <c r="H15" s="1" t="s">
        <v>30</v>
      </c>
      <c r="I15" s="1">
        <f>O3+O6</f>
        <v>5.04</v>
      </c>
      <c r="J15" s="28">
        <f t="shared" ref="J15:J20" si="1">I15/$I$21</f>
        <v>0.49655172413793108</v>
      </c>
      <c r="K15" s="1"/>
      <c r="L15" s="1"/>
      <c r="M15" s="1"/>
      <c r="N15" s="26"/>
    </row>
    <row r="16" spans="1:16" x14ac:dyDescent="0.25">
      <c r="B16" s="1" t="s">
        <v>17</v>
      </c>
      <c r="C16" s="3">
        <f>C15*(100%-J3)*(100%-K3)</f>
        <v>1935.5405305380364</v>
      </c>
      <c r="E16" s="1"/>
      <c r="F16" s="1"/>
      <c r="G16" s="1"/>
      <c r="H16" s="1" t="s">
        <v>33</v>
      </c>
      <c r="I16" s="27">
        <f>O7+O10</f>
        <v>1.5960000000000001</v>
      </c>
      <c r="J16" s="19">
        <f t="shared" si="1"/>
        <v>0.15724137931034485</v>
      </c>
      <c r="K16" s="1"/>
      <c r="L16" s="1"/>
      <c r="M16" s="1"/>
    </row>
    <row r="17" spans="2:13" x14ac:dyDescent="0.25">
      <c r="B17" s="1" t="s">
        <v>1</v>
      </c>
      <c r="C17" s="3">
        <f>G3*L3*M3+G4*L3*M4+G5*L3*M5+G6*L6*M6+G7*L6*M7+G8*L6*M8+G9*L9*M9+G10*L9*M10+G11*L9*M11</f>
        <v>55.365763119170865</v>
      </c>
      <c r="E17" s="1"/>
      <c r="F17" s="1"/>
      <c r="G17" s="1"/>
      <c r="H17" s="1" t="s">
        <v>35</v>
      </c>
      <c r="I17" s="1">
        <f>O9</f>
        <v>1.3545</v>
      </c>
      <c r="J17" s="19">
        <f t="shared" si="1"/>
        <v>0.13344827586206898</v>
      </c>
      <c r="K17" s="1"/>
      <c r="L17" s="1"/>
      <c r="M17" s="1"/>
    </row>
    <row r="18" spans="2:13" x14ac:dyDescent="0.25">
      <c r="B18" s="1" t="s">
        <v>18</v>
      </c>
      <c r="C18" s="3">
        <f>C17*(100%-J3)*(100%-K3)</f>
        <v>49.829186807253777</v>
      </c>
      <c r="E18" s="1"/>
      <c r="F18" s="1"/>
      <c r="G18" s="1"/>
      <c r="H18" s="1" t="s">
        <v>31</v>
      </c>
      <c r="I18" s="1">
        <f>O4</f>
        <v>1.2460000000000002</v>
      </c>
      <c r="J18" s="19">
        <f t="shared" si="1"/>
        <v>0.12275862068965521</v>
      </c>
      <c r="K18" s="1"/>
      <c r="L18" s="1"/>
      <c r="M18" s="1"/>
    </row>
    <row r="19" spans="2:13" x14ac:dyDescent="0.25">
      <c r="B19" s="1" t="s">
        <v>2</v>
      </c>
      <c r="C19" s="3">
        <f>H3*L3*M3+H4*L3*M4+H5*L3*M5+H6*L6*M6+H7*L6*M7+H8*L6*M8+H9*L9*M9+H10*L9*M10+H11*L9*M11</f>
        <v>372.65534249999996</v>
      </c>
      <c r="E19" s="1"/>
      <c r="F19" s="1"/>
      <c r="G19" s="1"/>
      <c r="H19" s="1" t="s">
        <v>32</v>
      </c>
      <c r="I19" s="27">
        <f>O5+O11</f>
        <v>0.59399999999999997</v>
      </c>
      <c r="J19" s="19">
        <f t="shared" si="1"/>
        <v>5.8522167487684733E-2</v>
      </c>
      <c r="K19" s="1"/>
      <c r="L19" s="1"/>
      <c r="M19" s="1"/>
    </row>
    <row r="20" spans="2:13" x14ac:dyDescent="0.25">
      <c r="B20" s="1" t="s">
        <v>19</v>
      </c>
      <c r="C20" s="5">
        <f>C19*(100%-J3)*(100%-K3)</f>
        <v>335.38980824999999</v>
      </c>
      <c r="E20" s="1"/>
      <c r="F20" s="1"/>
      <c r="G20" s="1"/>
      <c r="H20" s="1" t="s">
        <v>36</v>
      </c>
      <c r="I20">
        <f>O8</f>
        <v>0.31949999999999995</v>
      </c>
      <c r="J20" s="19">
        <f t="shared" si="1"/>
        <v>3.1477832512315271E-2</v>
      </c>
      <c r="K20" s="1"/>
      <c r="L20" s="1"/>
      <c r="M20" s="1"/>
    </row>
    <row r="21" spans="2:13" x14ac:dyDescent="0.25">
      <c r="B21" s="4" t="s">
        <v>3</v>
      </c>
      <c r="C21" s="6">
        <f>C16+C18+C20</f>
        <v>2320.7595255952901</v>
      </c>
      <c r="F21" s="1"/>
      <c r="G21" s="1"/>
      <c r="I21" s="27">
        <f>SUM(I15:I20)</f>
        <v>10.149999999999999</v>
      </c>
    </row>
    <row r="22" spans="2:13" x14ac:dyDescent="0.25">
      <c r="F22" s="1"/>
      <c r="G22" s="1"/>
      <c r="H22" s="1"/>
    </row>
    <row r="23" spans="2:13" x14ac:dyDescent="0.25">
      <c r="G23" s="1"/>
      <c r="H23" s="1"/>
      <c r="I23" s="19"/>
    </row>
  </sheetData>
  <mergeCells count="15">
    <mergeCell ref="L1:L2"/>
    <mergeCell ref="N1:N2"/>
    <mergeCell ref="C1:F1"/>
    <mergeCell ref="G1:G2"/>
    <mergeCell ref="H1:H2"/>
    <mergeCell ref="I1:I2"/>
    <mergeCell ref="J1:J2"/>
    <mergeCell ref="K1:K2"/>
    <mergeCell ref="M1:M2"/>
    <mergeCell ref="A3:A5"/>
    <mergeCell ref="A6:A8"/>
    <mergeCell ref="L3:L5"/>
    <mergeCell ref="L6:L8"/>
    <mergeCell ref="L9:L11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2019-09-05T14:57:21Z</dcterms:created>
  <dcterms:modified xsi:type="dcterms:W3CDTF">2020-09-10T10:16:46Z</dcterms:modified>
</cp:coreProperties>
</file>