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Forest CO2\C6 &amp; C7 - Projets carbone\Hanes France\74 - Magland Le Planey\Dossier labellisation\"/>
    </mc:Choice>
  </mc:AlternateContent>
  <bookViews>
    <workbookView xWindow="0" yWindow="0" windowWidth="14280" windowHeight="6735"/>
  </bookViews>
  <sheets>
    <sheet name="Feuil1" sheetId="1" r:id="rId1"/>
  </sheets>
  <externalReferences>
    <externalReference r:id="rId2"/>
    <externalReference r:id="rId3"/>
    <externalReference r:id="rId4"/>
    <externalReference r:id="rId5"/>
    <externalReference r:id="rId6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1" l="1"/>
  <c r="K6" i="1"/>
  <c r="K5" i="1"/>
  <c r="K4" i="1"/>
  <c r="K3" i="1"/>
  <c r="G6" i="1" l="1"/>
  <c r="D6" i="1"/>
  <c r="B6" i="1"/>
  <c r="G7" i="1" l="1"/>
  <c r="F7" i="1"/>
  <c r="D7" i="1"/>
  <c r="B7" i="1"/>
  <c r="H7" i="1" l="1"/>
  <c r="L7" i="1" s="1"/>
  <c r="K8" i="1"/>
  <c r="G4" i="1"/>
  <c r="F4" i="1"/>
  <c r="D4" i="1"/>
  <c r="B4" i="1"/>
  <c r="G5" i="1" l="1"/>
  <c r="D5" i="1"/>
  <c r="B5" i="1"/>
  <c r="F5" i="1" l="1"/>
  <c r="G3" i="1" l="1"/>
  <c r="B13" i="1" s="1"/>
  <c r="F3" i="1"/>
  <c r="D3" i="1"/>
  <c r="B3" i="1"/>
  <c r="B9" i="1" s="1"/>
  <c r="B14" i="1" l="1"/>
  <c r="H3" i="1" l="1"/>
  <c r="L3" i="1" s="1"/>
  <c r="H5" i="1"/>
  <c r="L5" i="1" s="1"/>
  <c r="H4" i="1" l="1"/>
  <c r="L4" i="1" s="1"/>
  <c r="B10" i="1"/>
  <c r="F6" i="1" l="1"/>
  <c r="H6" i="1" l="1"/>
  <c r="L6" i="1" s="1"/>
  <c r="L8" i="1" s="1"/>
  <c r="L9" i="1" s="1"/>
  <c r="B11" i="1"/>
  <c r="B12" i="1" s="1"/>
  <c r="B15" i="1" s="1"/>
</calcChain>
</file>

<file path=xl/sharedStrings.xml><?xml version="1.0" encoding="utf-8"?>
<sst xmlns="http://schemas.openxmlformats.org/spreadsheetml/2006/main" count="25" uniqueCount="25">
  <si>
    <t>REA forêt</t>
  </si>
  <si>
    <t>REA produits</t>
  </si>
  <si>
    <t>REI substitution</t>
  </si>
  <si>
    <t>REE</t>
  </si>
  <si>
    <t>Sol</t>
  </si>
  <si>
    <t>Litière</t>
  </si>
  <si>
    <t>Bois mort</t>
  </si>
  <si>
    <t>REE (tCO₂)</t>
  </si>
  <si>
    <r>
      <t>REA forêt (tCO</t>
    </r>
    <r>
      <rPr>
        <b/>
        <sz val="11"/>
        <color theme="1"/>
        <rFont val="Calibri"/>
        <family val="2"/>
      </rPr>
      <t>₂/ha</t>
    </r>
    <r>
      <rPr>
        <b/>
        <sz val="11"/>
        <color theme="1"/>
        <rFont val="Calibri"/>
        <family val="2"/>
        <scheme val="minor"/>
      </rPr>
      <t>)</t>
    </r>
  </si>
  <si>
    <t>REA produits 
(tCO₂/ha)</t>
  </si>
  <si>
    <t>REI substitution
(tCO₂/ha)</t>
  </si>
  <si>
    <t>REE (tCO₂/ha)</t>
  </si>
  <si>
    <t>Rabais non calcul 
VAN economique</t>
  </si>
  <si>
    <t>Rabais risque 
non permanence</t>
  </si>
  <si>
    <t>Surface (ha)</t>
  </si>
  <si>
    <t>TOTAL</t>
  </si>
  <si>
    <t>Biomasse</t>
  </si>
  <si>
    <t>REA forêts générables</t>
  </si>
  <si>
    <t>REA produits générables</t>
  </si>
  <si>
    <t>REI substitution générables</t>
  </si>
  <si>
    <t>Reboisement mélèze d'Europe</t>
  </si>
  <si>
    <t>Reboisement douglas</t>
  </si>
  <si>
    <t>Reboisement épicéa commun (4/8)</t>
  </si>
  <si>
    <t>Reboisement pin sylvestre</t>
  </si>
  <si>
    <t>Reboisement érable sycomore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</si>
</sst>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0" fillId="0" borderId="0" xfId="0" applyNumberForma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" fontId="0" fillId="5" borderId="1" xfId="0" applyNumberForma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1" fontId="0" fillId="0" borderId="0" xfId="0" applyNumberFormat="1"/>
    <xf numFmtId="1" fontId="0" fillId="5" borderId="4" xfId="0" applyNumberFormat="1" applyFill="1" applyBorder="1" applyAlignment="1">
      <alignment horizontal="center" vertical="center"/>
    </xf>
    <xf numFmtId="9" fontId="0" fillId="0" borderId="1" xfId="1" applyFont="1" applyBorder="1" applyAlignment="1">
      <alignment horizontal="center"/>
    </xf>
    <xf numFmtId="1" fontId="1" fillId="5" borderId="1" xfId="0" applyNumberFormat="1" applyFont="1" applyFill="1" applyBorder="1" applyAlignment="1">
      <alignment horizontal="center"/>
    </xf>
    <xf numFmtId="164" fontId="1" fillId="5" borderId="2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%2011%20-%20Quantification%20m&#233;l&#232;ze%20d'Europ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%2011%20-%20Quantification%20&#233;pic&#233;a%20fertilit&#233;%20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%2011%20-%20Quantification%20dougla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%2011%20-%20Quantification%20pin%20sylvestr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%2011%20-%20Quantification%20&#233;rable%20sycomo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ntification C"/>
    </sheetNames>
    <sheetDataSet>
      <sheetData sheetId="0">
        <row r="6">
          <cell r="W6">
            <v>178.16319721787059</v>
          </cell>
        </row>
        <row r="7">
          <cell r="W7">
            <v>0</v>
          </cell>
        </row>
        <row r="13">
          <cell r="W13">
            <v>55.04</v>
          </cell>
        </row>
        <row r="14">
          <cell r="W14">
            <v>4.3087725072824066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ntification C"/>
    </sheetNames>
    <sheetDataSet>
      <sheetData sheetId="0">
        <row r="6">
          <cell r="W6">
            <v>193.57333848668526</v>
          </cell>
        </row>
        <row r="7">
          <cell r="W7">
            <v>0</v>
          </cell>
        </row>
        <row r="13">
          <cell r="W13">
            <v>0</v>
          </cell>
        </row>
        <row r="14">
          <cell r="W14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ntification C"/>
    </sheetNames>
    <sheetDataSet>
      <sheetData sheetId="0">
        <row r="6">
          <cell r="W6">
            <v>276.18294385996694</v>
          </cell>
        </row>
        <row r="7">
          <cell r="W7">
            <v>0</v>
          </cell>
        </row>
        <row r="13">
          <cell r="W13">
            <v>54.18</v>
          </cell>
        </row>
        <row r="14">
          <cell r="W14">
            <v>10.767861907777304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ées entrée"/>
      <sheetName val="d e affichage"/>
      <sheetName val="Modèle"/>
      <sheetName val="Paramètres"/>
      <sheetName val="Interpolation pin laricio"/>
    </sheetNames>
    <sheetDataSet>
      <sheetData sheetId="0"/>
      <sheetData sheetId="1"/>
      <sheetData sheetId="2">
        <row r="6">
          <cell r="W6">
            <v>140.03904900962556</v>
          </cell>
        </row>
        <row r="8">
          <cell r="W8">
            <v>0</v>
          </cell>
        </row>
        <row r="13">
          <cell r="W13">
            <v>15.049999999999999</v>
          </cell>
        </row>
        <row r="14">
          <cell r="W14">
            <v>0.30435394776967495</v>
          </cell>
        </row>
      </sheetData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ntification C"/>
    </sheetNames>
    <sheetDataSet>
      <sheetData sheetId="0">
        <row r="6">
          <cell r="W6">
            <v>234.33294511265328</v>
          </cell>
        </row>
        <row r="7">
          <cell r="W7">
            <v>0</v>
          </cell>
        </row>
        <row r="13">
          <cell r="W13">
            <v>24.774999999999999</v>
          </cell>
        </row>
        <row r="14">
          <cell r="W14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>
      <selection activeCell="D11" sqref="D11"/>
    </sheetView>
  </sheetViews>
  <sheetFormatPr baseColWidth="10" defaultRowHeight="15" x14ac:dyDescent="0.25"/>
  <cols>
    <col min="1" max="1" width="34" bestFit="1" customWidth="1"/>
    <col min="2" max="2" width="9.28515625" bestFit="1" customWidth="1"/>
    <col min="3" max="3" width="4.5703125" bestFit="1" customWidth="1"/>
    <col min="4" max="4" width="9" bestFit="1" customWidth="1"/>
    <col min="5" max="5" width="9.42578125" bestFit="1" customWidth="1"/>
    <col min="6" max="6" width="12.28515625" bestFit="1" customWidth="1"/>
    <col min="7" max="7" width="14.85546875" bestFit="1" customWidth="1"/>
    <col min="8" max="8" width="13" bestFit="1" customWidth="1"/>
    <col min="9" max="9" width="16.7109375" bestFit="1" customWidth="1"/>
    <col min="10" max="10" width="16.140625" bestFit="1" customWidth="1"/>
    <col min="12" max="12" width="10" bestFit="1" customWidth="1"/>
  </cols>
  <sheetData>
    <row r="1" spans="1:12" ht="15" customHeight="1" x14ac:dyDescent="0.25">
      <c r="A1" s="1"/>
      <c r="B1" s="29" t="s">
        <v>8</v>
      </c>
      <c r="C1" s="29"/>
      <c r="D1" s="29"/>
      <c r="E1" s="29"/>
      <c r="F1" s="30" t="s">
        <v>9</v>
      </c>
      <c r="G1" s="32" t="s">
        <v>10</v>
      </c>
      <c r="H1" s="27" t="s">
        <v>11</v>
      </c>
      <c r="I1" s="34" t="s">
        <v>12</v>
      </c>
      <c r="J1" s="36" t="s">
        <v>13</v>
      </c>
      <c r="K1" s="27" t="s">
        <v>14</v>
      </c>
      <c r="L1" s="28" t="s">
        <v>7</v>
      </c>
    </row>
    <row r="2" spans="1:12" x14ac:dyDescent="0.25">
      <c r="A2" s="1"/>
      <c r="B2" s="10" t="s">
        <v>16</v>
      </c>
      <c r="C2" s="10" t="s">
        <v>4</v>
      </c>
      <c r="D2" s="10" t="s">
        <v>5</v>
      </c>
      <c r="E2" s="10" t="s">
        <v>6</v>
      </c>
      <c r="F2" s="31"/>
      <c r="G2" s="33"/>
      <c r="H2" s="27"/>
      <c r="I2" s="35"/>
      <c r="J2" s="36"/>
      <c r="K2" s="27"/>
      <c r="L2" s="28"/>
    </row>
    <row r="3" spans="1:12" x14ac:dyDescent="0.25">
      <c r="A3" s="7" t="s">
        <v>20</v>
      </c>
      <c r="B3" s="11">
        <f>'[1]Quantification C'!$W$6</f>
        <v>178.16319721787059</v>
      </c>
      <c r="C3" s="12">
        <v>0</v>
      </c>
      <c r="D3" s="11">
        <f>'[1]Quantification C'!$W$7</f>
        <v>0</v>
      </c>
      <c r="E3" s="12">
        <v>0</v>
      </c>
      <c r="F3" s="16">
        <f>'[1]Quantification C'!$W$14</f>
        <v>4.3087725072824066</v>
      </c>
      <c r="G3" s="14">
        <f>'[1]Quantification C'!$W$13</f>
        <v>55.04</v>
      </c>
      <c r="H3" s="8">
        <f>SUM(B3:G3)</f>
        <v>237.51196972515299</v>
      </c>
      <c r="I3" s="9">
        <v>0</v>
      </c>
      <c r="J3" s="9">
        <v>0.1</v>
      </c>
      <c r="K3" s="20">
        <f>3.6145*2000/4000</f>
        <v>1.80725</v>
      </c>
      <c r="L3" s="13">
        <f>H3*(100%-I3)*(100%-J3)*K3</f>
        <v>386.31915655720451</v>
      </c>
    </row>
    <row r="4" spans="1:12" x14ac:dyDescent="0.25">
      <c r="A4" s="7" t="s">
        <v>22</v>
      </c>
      <c r="B4" s="11">
        <f>'[2]Quantification C'!$W$6</f>
        <v>193.57333848668526</v>
      </c>
      <c r="C4" s="12">
        <v>0</v>
      </c>
      <c r="D4" s="11">
        <f>'[2]Quantification C'!$W$7</f>
        <v>0</v>
      </c>
      <c r="E4" s="12">
        <v>0</v>
      </c>
      <c r="F4" s="16">
        <f>'[2]Quantification C'!$W$14</f>
        <v>0</v>
      </c>
      <c r="G4" s="14">
        <f>'[2]Quantification C'!$W$13</f>
        <v>0</v>
      </c>
      <c r="H4" s="8">
        <f t="shared" ref="H4" si="0">SUM(B4:G4)</f>
        <v>193.57333848668526</v>
      </c>
      <c r="I4" s="9">
        <v>0</v>
      </c>
      <c r="J4" s="9">
        <v>0.1</v>
      </c>
      <c r="K4" s="20">
        <f>3.6145*600/4000</f>
        <v>0.54217499999999996</v>
      </c>
      <c r="L4" s="13">
        <f t="shared" ref="L4:L7" si="1">H4*(100%-I4)*(100%-J4)*K4</f>
        <v>94.455562314616714</v>
      </c>
    </row>
    <row r="5" spans="1:12" x14ac:dyDescent="0.25">
      <c r="A5" s="7" t="s">
        <v>21</v>
      </c>
      <c r="B5" s="11">
        <f>'[3]Quantification C'!$W$6</f>
        <v>276.18294385996694</v>
      </c>
      <c r="C5" s="12">
        <v>0</v>
      </c>
      <c r="D5" s="11">
        <f>'[3]Quantification C'!$W$7</f>
        <v>0</v>
      </c>
      <c r="E5" s="12">
        <v>0</v>
      </c>
      <c r="F5" s="16">
        <f>'[3]Quantification C'!$W$14</f>
        <v>10.767861907777304</v>
      </c>
      <c r="G5" s="14">
        <f>'[3]Quantification C'!$W$13</f>
        <v>54.18</v>
      </c>
      <c r="H5" s="8">
        <f>SUM(B5:G5)</f>
        <v>341.13080576774428</v>
      </c>
      <c r="I5" s="9">
        <v>0</v>
      </c>
      <c r="J5" s="9">
        <v>0.1</v>
      </c>
      <c r="K5" s="20">
        <f>3.6145*600/4000</f>
        <v>0.54217499999999996</v>
      </c>
      <c r="L5" s="13">
        <f t="shared" si="1"/>
        <v>166.45733515541409</v>
      </c>
    </row>
    <row r="6" spans="1:12" x14ac:dyDescent="0.25">
      <c r="A6" s="7" t="s">
        <v>23</v>
      </c>
      <c r="B6" s="11">
        <f>[4]Modèle!$W$6</f>
        <v>140.03904900962556</v>
      </c>
      <c r="C6" s="12">
        <v>0</v>
      </c>
      <c r="D6" s="11">
        <f>[4]Modèle!$W$8</f>
        <v>0</v>
      </c>
      <c r="E6" s="12">
        <v>0</v>
      </c>
      <c r="F6" s="16">
        <f>[4]Modèle!$W$14</f>
        <v>0.30435394776967495</v>
      </c>
      <c r="G6" s="14">
        <f>[4]Modèle!$W$13</f>
        <v>15.049999999999999</v>
      </c>
      <c r="H6" s="8">
        <f>SUM(B6:G6)</f>
        <v>155.39340295739524</v>
      </c>
      <c r="I6" s="9">
        <v>0</v>
      </c>
      <c r="J6" s="9">
        <v>0.1</v>
      </c>
      <c r="K6" s="17">
        <f>3.6145*600/4000</f>
        <v>0.54217499999999996</v>
      </c>
      <c r="L6" s="13">
        <f t="shared" si="1"/>
        <v>75.82537642358318</v>
      </c>
    </row>
    <row r="7" spans="1:12" x14ac:dyDescent="0.25">
      <c r="A7" s="19" t="s">
        <v>24</v>
      </c>
      <c r="B7" s="11">
        <f>'[5]Quantification C'!$W$6</f>
        <v>234.33294511265328</v>
      </c>
      <c r="C7" s="11">
        <v>0</v>
      </c>
      <c r="D7" s="11">
        <f>'[5]Quantification C'!$W$7</f>
        <v>0</v>
      </c>
      <c r="E7" s="11">
        <v>0</v>
      </c>
      <c r="F7" s="16">
        <f>'[5]Quantification C'!$W$14</f>
        <v>0</v>
      </c>
      <c r="G7" s="14">
        <f>'[5]Quantification C'!$W$13</f>
        <v>24.774999999999999</v>
      </c>
      <c r="H7" s="8">
        <f>SUM(B7:G7)</f>
        <v>259.10794511265328</v>
      </c>
      <c r="I7" s="21">
        <v>0</v>
      </c>
      <c r="J7" s="24">
        <v>0.1</v>
      </c>
      <c r="K7" s="17">
        <f>3.6145*200/4000</f>
        <v>0.180725</v>
      </c>
      <c r="L7" s="13">
        <f t="shared" si="1"/>
        <v>42.14455504243584</v>
      </c>
    </row>
    <row r="8" spans="1:12" x14ac:dyDescent="0.25">
      <c r="A8" s="18"/>
      <c r="B8" s="2"/>
      <c r="C8" s="1"/>
      <c r="D8" s="1"/>
      <c r="E8" s="1"/>
      <c r="F8" s="1"/>
      <c r="G8" s="1"/>
      <c r="H8" s="1"/>
      <c r="I8" s="1"/>
      <c r="J8" s="15" t="s">
        <v>15</v>
      </c>
      <c r="K8" s="26">
        <f>SUM(K3:K7)</f>
        <v>3.6144999999999996</v>
      </c>
      <c r="L8" s="25">
        <f>SUM(L3:L7)</f>
        <v>765.20198549325437</v>
      </c>
    </row>
    <row r="9" spans="1:12" x14ac:dyDescent="0.25">
      <c r="A9" s="1" t="s">
        <v>0</v>
      </c>
      <c r="B9" s="3">
        <f>SUM(B3:E3)*K3+SUM(B4:E4)*K4+SUM(B5:E5)*K5+SUM(B6:E6)*K6+SUM(B7:E7)*K7</f>
        <v>694.9510434555707</v>
      </c>
      <c r="C9" s="1"/>
      <c r="D9" s="1"/>
      <c r="E9" s="1"/>
      <c r="F9" s="1"/>
      <c r="G9" s="1"/>
      <c r="H9" s="1"/>
      <c r="I9" s="1"/>
      <c r="J9" s="1"/>
      <c r="K9" s="1"/>
      <c r="L9" s="23">
        <f>L8/K8</f>
        <v>211.70341277998463</v>
      </c>
    </row>
    <row r="10" spans="1:12" x14ac:dyDescent="0.25">
      <c r="A10" s="1" t="s">
        <v>17</v>
      </c>
      <c r="B10" s="3">
        <f>B9*(100%-I3)*(100%-J3)</f>
        <v>625.45593911001367</v>
      </c>
      <c r="D10" s="1"/>
      <c r="E10" s="1"/>
      <c r="F10" s="1"/>
      <c r="G10" s="1"/>
      <c r="H10" s="1"/>
      <c r="I10" s="1"/>
      <c r="J10" s="1"/>
      <c r="K10" s="1"/>
      <c r="L10" s="22"/>
    </row>
    <row r="11" spans="1:12" x14ac:dyDescent="0.25">
      <c r="A11" s="1" t="s">
        <v>1</v>
      </c>
      <c r="B11" s="3">
        <f>F3*K3+F4*K4+F5*K5+F6*K6+F7*K7</f>
        <v>13.790107745267314</v>
      </c>
      <c r="D11" s="1"/>
      <c r="E11" s="1"/>
      <c r="F11" s="1"/>
      <c r="G11" s="1"/>
      <c r="H11" s="1"/>
      <c r="I11" s="1"/>
      <c r="J11" s="1"/>
      <c r="K11" s="1"/>
    </row>
    <row r="12" spans="1:12" x14ac:dyDescent="0.25">
      <c r="A12" s="1" t="s">
        <v>18</v>
      </c>
      <c r="B12" s="3">
        <f>B11*(100%-I3)*(100%-J3)</f>
        <v>12.411096970740582</v>
      </c>
      <c r="D12" s="1"/>
      <c r="E12" s="1"/>
      <c r="F12" s="1"/>
      <c r="G12" s="1"/>
      <c r="H12" s="1"/>
      <c r="I12" s="1"/>
      <c r="J12" s="1"/>
      <c r="K12" s="1"/>
    </row>
    <row r="13" spans="1:12" x14ac:dyDescent="0.25">
      <c r="A13" s="1" t="s">
        <v>2</v>
      </c>
      <c r="B13" s="3">
        <f>G3*K3+G4*K4+G5*K5+G6*K6+G7*K7</f>
        <v>141.48327712499997</v>
      </c>
      <c r="D13" s="1"/>
      <c r="E13" s="1"/>
      <c r="F13" s="1"/>
      <c r="G13" s="1"/>
      <c r="H13" s="1"/>
      <c r="I13" s="1"/>
      <c r="J13" s="1"/>
      <c r="K13" s="1"/>
    </row>
    <row r="14" spans="1:12" x14ac:dyDescent="0.25">
      <c r="A14" s="1" t="s">
        <v>19</v>
      </c>
      <c r="B14" s="5">
        <f>B13*(100%-I3)*(100%-J3)</f>
        <v>127.33494941249998</v>
      </c>
      <c r="D14" s="1"/>
      <c r="E14" s="1"/>
      <c r="F14" s="1"/>
      <c r="G14" s="1"/>
      <c r="H14" s="1"/>
      <c r="I14" s="1"/>
      <c r="J14" s="1"/>
      <c r="K14" s="1"/>
    </row>
    <row r="15" spans="1:12" x14ac:dyDescent="0.25">
      <c r="A15" s="4" t="s">
        <v>3</v>
      </c>
      <c r="B15" s="6">
        <f>B10+B12+B14</f>
        <v>765.20198549325426</v>
      </c>
      <c r="E15" s="1"/>
    </row>
    <row r="16" spans="1:12" x14ac:dyDescent="0.25">
      <c r="E16" s="1"/>
    </row>
  </sheetData>
  <mergeCells count="8">
    <mergeCell ref="K1:K2"/>
    <mergeCell ref="L1:L2"/>
    <mergeCell ref="B1:E1"/>
    <mergeCell ref="F1:F2"/>
    <mergeCell ref="G1:G2"/>
    <mergeCell ref="H1:H2"/>
    <mergeCell ref="I1:I2"/>
    <mergeCell ref="J1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</dc:creator>
  <cp:lastModifiedBy>OCCI_OG</cp:lastModifiedBy>
  <dcterms:created xsi:type="dcterms:W3CDTF">2019-09-05T14:57:21Z</dcterms:created>
  <dcterms:modified xsi:type="dcterms:W3CDTF">2020-09-10T12:02:14Z</dcterms:modified>
</cp:coreProperties>
</file>